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dalpiaz\Documents\Box Sync\Derek DalPiaz\Products\Lifter Options\"/>
    </mc:Choice>
  </mc:AlternateContent>
  <bookViews>
    <workbookView xWindow="0" yWindow="0" windowWidth="11520" windowHeight="7755" activeTab="2"/>
  </bookViews>
  <sheets>
    <sheet name="Reference" sheetId="6" r:id="rId1"/>
    <sheet name="Lifting System Input" sheetId="3" r:id="rId2"/>
    <sheet name="Sheet Sizes" sheetId="2" r:id="rId3"/>
    <sheet name="Lists" sheetId="4" r:id="rId4"/>
  </sheets>
  <definedNames>
    <definedName name="_xlnm._FilterDatabase" localSheetId="2" hidden="1">'Sheet Sizes'!$A$5:$S$1025</definedName>
    <definedName name="pict">INDIRECT(#REF!)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25" i="2" l="1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I36" i="2" l="1"/>
  <c r="I51" i="2"/>
  <c r="I66" i="2"/>
  <c r="I21" i="2"/>
  <c r="I6" i="2"/>
  <c r="I81" i="2"/>
  <c r="I37" i="2"/>
  <c r="I52" i="2"/>
  <c r="I67" i="2"/>
  <c r="I22" i="2"/>
  <c r="I7" i="2"/>
  <c r="I111" i="2"/>
  <c r="I38" i="2"/>
  <c r="I82" i="2"/>
  <c r="I126" i="2"/>
  <c r="I53" i="2"/>
  <c r="I141" i="2"/>
  <c r="I68" i="2"/>
  <c r="I23" i="2"/>
  <c r="I8" i="2"/>
  <c r="I112" i="2"/>
  <c r="I39" i="2"/>
  <c r="I83" i="2"/>
  <c r="I54" i="2"/>
  <c r="I156" i="2"/>
  <c r="I127" i="2"/>
  <c r="I9" i="2"/>
  <c r="I69" i="2"/>
  <c r="I24" i="2"/>
  <c r="I142" i="2"/>
  <c r="I171" i="2"/>
  <c r="I40" i="2"/>
  <c r="I113" i="2"/>
  <c r="I55" i="2"/>
  <c r="I84" i="2"/>
  <c r="I128" i="2"/>
  <c r="I96" i="2"/>
  <c r="I70" i="2"/>
  <c r="I25" i="2"/>
  <c r="I10" i="2"/>
  <c r="I157" i="2"/>
  <c r="I143" i="2"/>
  <c r="I114" i="2"/>
  <c r="I85" i="2"/>
  <c r="I172" i="2"/>
  <c r="I546" i="2"/>
  <c r="I41" i="2"/>
  <c r="I186" i="2"/>
  <c r="I129" i="2"/>
  <c r="I561" i="2"/>
  <c r="I56" i="2"/>
  <c r="I158" i="2"/>
  <c r="I144" i="2"/>
  <c r="I97" i="2"/>
  <c r="I115" i="2"/>
  <c r="I576" i="2"/>
  <c r="I71" i="2"/>
  <c r="I531" i="2"/>
  <c r="I26" i="2"/>
  <c r="I11" i="2"/>
  <c r="I516" i="2"/>
  <c r="I201" i="2"/>
  <c r="I173" i="2"/>
  <c r="I130" i="2"/>
  <c r="I86" i="2"/>
  <c r="I591" i="2"/>
  <c r="I547" i="2"/>
  <c r="I42" i="2"/>
  <c r="I159" i="2"/>
  <c r="I145" i="2"/>
  <c r="I187" i="2"/>
  <c r="I562" i="2"/>
  <c r="I57" i="2"/>
  <c r="I216" i="2"/>
  <c r="I98" i="2"/>
  <c r="I606" i="2"/>
  <c r="I174" i="2"/>
  <c r="I577" i="2"/>
  <c r="I72" i="2"/>
  <c r="I532" i="2"/>
  <c r="I27" i="2"/>
  <c r="I517" i="2"/>
  <c r="I116" i="2"/>
  <c r="I621" i="2"/>
  <c r="I202" i="2"/>
  <c r="I160" i="2"/>
  <c r="I87" i="2"/>
  <c r="I592" i="2"/>
  <c r="I548" i="2"/>
  <c r="I43" i="2"/>
  <c r="I188" i="2"/>
  <c r="I131" i="2"/>
  <c r="I636" i="2"/>
  <c r="I563" i="2"/>
  <c r="I58" i="2"/>
  <c r="I231" i="2"/>
  <c r="I99" i="2"/>
  <c r="I175" i="2"/>
  <c r="I217" i="2"/>
  <c r="I607" i="2"/>
  <c r="I146" i="2"/>
  <c r="I651" i="2"/>
  <c r="I28" i="2"/>
  <c r="I518" i="2"/>
  <c r="I578" i="2"/>
  <c r="I73" i="2"/>
  <c r="I533" i="2"/>
  <c r="I203" i="2"/>
  <c r="I117" i="2"/>
  <c r="I622" i="2"/>
  <c r="I549" i="2"/>
  <c r="I291" i="2"/>
  <c r="I44" i="2"/>
  <c r="I189" i="2"/>
  <c r="I100" i="2"/>
  <c r="I88" i="2"/>
  <c r="I593" i="2"/>
  <c r="I564" i="2"/>
  <c r="I306" i="2"/>
  <c r="I59" i="2"/>
  <c r="I246" i="2"/>
  <c r="I161" i="2"/>
  <c r="I666" i="2"/>
  <c r="I132" i="2"/>
  <c r="I637" i="2"/>
  <c r="I232" i="2"/>
  <c r="I218" i="2"/>
  <c r="I608" i="2"/>
  <c r="I579" i="2"/>
  <c r="I321" i="2"/>
  <c r="I74" i="2"/>
  <c r="I534" i="2"/>
  <c r="I29" i="2"/>
  <c r="I519" i="2"/>
  <c r="I147" i="2"/>
  <c r="I652" i="2"/>
  <c r="I276" i="2"/>
  <c r="I261" i="2"/>
  <c r="I204" i="2"/>
  <c r="I176" i="2"/>
  <c r="I681" i="2"/>
  <c r="I550" i="2"/>
  <c r="I45" i="2"/>
  <c r="I190" i="2"/>
  <c r="I118" i="2"/>
  <c r="I623" i="2"/>
  <c r="I565" i="2"/>
  <c r="I60" i="2"/>
  <c r="I89" i="2"/>
  <c r="I594" i="2"/>
  <c r="I336" i="2"/>
  <c r="I292" i="2"/>
  <c r="I307" i="2"/>
  <c r="I219" i="2"/>
  <c r="I133" i="2"/>
  <c r="I638" i="2"/>
  <c r="I609" i="2"/>
  <c r="I351" i="2"/>
  <c r="I580" i="2"/>
  <c r="I75" i="2"/>
  <c r="I535" i="2"/>
  <c r="I30" i="2"/>
  <c r="I520" i="2"/>
  <c r="I247" i="2"/>
  <c r="I233" i="2"/>
  <c r="I162" i="2"/>
  <c r="I667" i="2"/>
  <c r="I101" i="2"/>
  <c r="I801" i="2"/>
  <c r="I205" i="2"/>
  <c r="I148" i="2"/>
  <c r="I653" i="2"/>
  <c r="I322" i="2"/>
  <c r="I119" i="2"/>
  <c r="I624" i="2"/>
  <c r="I366" i="2"/>
  <c r="I90" i="2"/>
  <c r="I595" i="2"/>
  <c r="I816" i="2"/>
  <c r="I277" i="2"/>
  <c r="I262" i="2"/>
  <c r="I177" i="2"/>
  <c r="I682" i="2"/>
  <c r="I220" i="2"/>
  <c r="I551" i="2"/>
  <c r="I293" i="2"/>
  <c r="I46" i="2"/>
  <c r="I191" i="2"/>
  <c r="I696" i="2"/>
  <c r="I134" i="2"/>
  <c r="I639" i="2"/>
  <c r="I381" i="2"/>
  <c r="I610" i="2"/>
  <c r="I337" i="2"/>
  <c r="I248" i="2"/>
  <c r="I234" i="2"/>
  <c r="I831" i="2"/>
  <c r="I566" i="2"/>
  <c r="I308" i="2"/>
  <c r="I61" i="2"/>
  <c r="I163" i="2"/>
  <c r="I668" i="2"/>
  <c r="I352" i="2"/>
  <c r="I149" i="2"/>
  <c r="I654" i="2"/>
  <c r="I396" i="2"/>
  <c r="I120" i="2"/>
  <c r="I625" i="2"/>
  <c r="I102" i="2"/>
  <c r="I802" i="2"/>
  <c r="I581" i="2"/>
  <c r="I323" i="2"/>
  <c r="I76" i="2"/>
  <c r="I536" i="2"/>
  <c r="I31" i="2"/>
  <c r="I16" i="2"/>
  <c r="I521" i="2"/>
  <c r="I206" i="2"/>
  <c r="I711" i="2"/>
  <c r="I178" i="2"/>
  <c r="I683" i="2"/>
  <c r="I367" i="2"/>
  <c r="I278" i="2"/>
  <c r="I263" i="2"/>
  <c r="I135" i="2"/>
  <c r="I640" i="2"/>
  <c r="I817" i="2"/>
  <c r="I294" i="2"/>
  <c r="I235" i="2"/>
  <c r="I91" i="2"/>
  <c r="I596" i="2"/>
  <c r="I338" i="2"/>
  <c r="I309" i="2"/>
  <c r="I249" i="2"/>
  <c r="I192" i="2"/>
  <c r="I697" i="2"/>
  <c r="I164" i="2"/>
  <c r="I669" i="2"/>
  <c r="I411" i="2"/>
  <c r="I150" i="2"/>
  <c r="I655" i="2"/>
  <c r="I382" i="2"/>
  <c r="I846" i="2"/>
  <c r="I552" i="2"/>
  <c r="I47" i="2"/>
  <c r="I221" i="2"/>
  <c r="I726" i="2"/>
  <c r="I103" i="2"/>
  <c r="I611" i="2"/>
  <c r="I353" i="2"/>
  <c r="I832" i="2"/>
  <c r="I567" i="2"/>
  <c r="I62" i="2"/>
  <c r="I397" i="2"/>
  <c r="I324" i="2"/>
  <c r="I803" i="2"/>
  <c r="I179" i="2"/>
  <c r="I684" i="2"/>
  <c r="I426" i="2"/>
  <c r="I295" i="2"/>
  <c r="I279" i="2"/>
  <c r="I264" i="2"/>
  <c r="I207" i="2"/>
  <c r="I712" i="2"/>
  <c r="I457" i="2"/>
  <c r="I121" i="2"/>
  <c r="I626" i="2"/>
  <c r="I368" i="2"/>
  <c r="I95" i="2"/>
  <c r="I600" i="2"/>
  <c r="I582" i="2"/>
  <c r="I77" i="2"/>
  <c r="I821" i="2"/>
  <c r="I818" i="2"/>
  <c r="I310" i="2"/>
  <c r="I537" i="2"/>
  <c r="I282" i="2"/>
  <c r="I32" i="2"/>
  <c r="I17" i="2"/>
  <c r="I522" i="2"/>
  <c r="I267" i="2"/>
  <c r="I250" i="2"/>
  <c r="I182" i="2"/>
  <c r="I687" i="2"/>
  <c r="I165" i="2"/>
  <c r="I670" i="2"/>
  <c r="I415" i="2"/>
  <c r="I893" i="2"/>
  <c r="I864" i="2"/>
  <c r="I861" i="2"/>
  <c r="I339" i="2"/>
  <c r="I850" i="2"/>
  <c r="I225" i="2"/>
  <c r="I730" i="2"/>
  <c r="I615" i="2"/>
  <c r="I92" i="2"/>
  <c r="I597" i="2"/>
  <c r="I342" i="2"/>
  <c r="I556" i="2"/>
  <c r="I553" i="2"/>
  <c r="I298" i="2"/>
  <c r="I48" i="2"/>
  <c r="I253" i="2"/>
  <c r="I758" i="2"/>
  <c r="I239" i="2"/>
  <c r="I236" i="2"/>
  <c r="I744" i="2"/>
  <c r="I741" i="2"/>
  <c r="I486" i="2"/>
  <c r="I196" i="2"/>
  <c r="I193" i="2"/>
  <c r="I701" i="2"/>
  <c r="I698" i="2"/>
  <c r="I443" i="2"/>
  <c r="I412" i="2"/>
  <c r="I139" i="2"/>
  <c r="I136" i="2"/>
  <c r="I644" i="2"/>
  <c r="I641" i="2"/>
  <c r="I386" i="2"/>
  <c r="I383" i="2"/>
  <c r="I104" i="2"/>
  <c r="I354" i="2"/>
  <c r="I847" i="2"/>
  <c r="I836" i="2"/>
  <c r="I833" i="2"/>
  <c r="I325" i="2"/>
  <c r="I571" i="2"/>
  <c r="I568" i="2"/>
  <c r="I313" i="2"/>
  <c r="I63" i="2"/>
  <c r="I804" i="2"/>
  <c r="I789" i="2"/>
  <c r="I280" i="2"/>
  <c r="I786" i="2"/>
  <c r="I774" i="2"/>
  <c r="I771" i="2"/>
  <c r="I265" i="2"/>
  <c r="I222" i="2"/>
  <c r="I727" i="2"/>
  <c r="I472" i="2"/>
  <c r="I180" i="2"/>
  <c r="I685" i="2"/>
  <c r="I430" i="2"/>
  <c r="I936" i="2"/>
  <c r="I168" i="2"/>
  <c r="I673" i="2"/>
  <c r="I154" i="2"/>
  <c r="I151" i="2"/>
  <c r="I659" i="2"/>
  <c r="I656" i="2"/>
  <c r="I401" i="2"/>
  <c r="I398" i="2"/>
  <c r="I908" i="2"/>
  <c r="I125" i="2"/>
  <c r="I630" i="2"/>
  <c r="I107" i="2"/>
  <c r="I612" i="2"/>
  <c r="I357" i="2"/>
  <c r="I922" i="2"/>
  <c r="I369" i="2"/>
  <c r="I879" i="2"/>
  <c r="I876" i="2"/>
  <c r="I345" i="2"/>
  <c r="I340" i="2"/>
  <c r="I588" i="2"/>
  <c r="I586" i="2"/>
  <c r="I583" i="2"/>
  <c r="I328" i="2"/>
  <c r="I78" i="2"/>
  <c r="I824" i="2"/>
  <c r="I819" i="2"/>
  <c r="I807" i="2"/>
  <c r="I543" i="2"/>
  <c r="I541" i="2"/>
  <c r="I538" i="2"/>
  <c r="I33" i="2"/>
  <c r="I18" i="2"/>
  <c r="I528" i="2"/>
  <c r="I526" i="2"/>
  <c r="I523" i="2"/>
  <c r="I213" i="2"/>
  <c r="I211" i="2"/>
  <c r="I208" i="2"/>
  <c r="I718" i="2"/>
  <c r="I716" i="2"/>
  <c r="I713" i="2"/>
  <c r="I458" i="2"/>
  <c r="I183" i="2"/>
  <c r="I688" i="2"/>
  <c r="I432" i="2"/>
  <c r="I427" i="2"/>
  <c r="I896" i="2"/>
  <c r="I894" i="2"/>
  <c r="I891" i="2"/>
  <c r="I122" i="2"/>
  <c r="I632" i="2"/>
  <c r="I627" i="2"/>
  <c r="I372" i="2"/>
  <c r="I865" i="2"/>
  <c r="I283" i="2"/>
  <c r="I268" i="2"/>
  <c r="I240" i="2"/>
  <c r="I745" i="2"/>
  <c r="I475" i="2"/>
  <c r="I199" i="2"/>
  <c r="I194" i="2"/>
  <c r="I704" i="2"/>
  <c r="I446" i="2"/>
  <c r="I699" i="2"/>
  <c r="I444" i="2"/>
  <c r="I952" i="2"/>
  <c r="I441" i="2"/>
  <c r="I925" i="2"/>
  <c r="I140" i="2"/>
  <c r="I645" i="2"/>
  <c r="I389" i="2"/>
  <c r="I384" i="2"/>
  <c r="I110" i="2"/>
  <c r="I105" i="2"/>
  <c r="I360" i="2"/>
  <c r="I355" i="2"/>
  <c r="I574" i="2"/>
  <c r="I316" i="2"/>
  <c r="I569" i="2"/>
  <c r="I314" i="2"/>
  <c r="I822" i="2"/>
  <c r="I311" i="2"/>
  <c r="I64" i="2"/>
  <c r="I559" i="2"/>
  <c r="I301" i="2"/>
  <c r="I810" i="2"/>
  <c r="I554" i="2"/>
  <c r="I299" i="2"/>
  <c r="I296" i="2"/>
  <c r="I805" i="2"/>
  <c r="I49" i="2"/>
  <c r="I790" i="2"/>
  <c r="I775" i="2"/>
  <c r="I256" i="2"/>
  <c r="I254" i="2"/>
  <c r="I251" i="2"/>
  <c r="I761" i="2"/>
  <c r="I759" i="2"/>
  <c r="I503" i="2"/>
  <c r="I505" i="2"/>
  <c r="I756" i="2"/>
  <c r="I501" i="2"/>
  <c r="I489" i="2"/>
  <c r="I981" i="2"/>
  <c r="I462" i="2"/>
  <c r="I954" i="2"/>
  <c r="I692" i="2"/>
  <c r="I939" i="2"/>
  <c r="I169" i="2"/>
  <c r="I166" i="2"/>
  <c r="I676" i="2"/>
  <c r="I420" i="2"/>
  <c r="I674" i="2"/>
  <c r="I418" i="2"/>
  <c r="I671" i="2"/>
  <c r="I416" i="2"/>
  <c r="I413" i="2"/>
  <c r="I155" i="2"/>
  <c r="I660" i="2"/>
  <c r="I911" i="2"/>
  <c r="I909" i="2"/>
  <c r="I906" i="2"/>
  <c r="I898" i="2"/>
  <c r="I867" i="2"/>
  <c r="I862" i="2"/>
  <c r="I605" i="2"/>
  <c r="I93" i="2"/>
  <c r="I603" i="2"/>
  <c r="I601" i="2"/>
  <c r="I855" i="2"/>
  <c r="I598" i="2"/>
  <c r="I343" i="2"/>
  <c r="I853" i="2"/>
  <c r="I851" i="2"/>
  <c r="I848" i="2"/>
  <c r="I839" i="2"/>
  <c r="I834" i="2"/>
  <c r="I826" i="2"/>
  <c r="I557" i="2"/>
  <c r="I287" i="2"/>
  <c r="I272" i="2"/>
  <c r="I242" i="2"/>
  <c r="I237" i="2"/>
  <c r="I747" i="2"/>
  <c r="I742" i="2"/>
  <c r="I487" i="2"/>
  <c r="I230" i="2"/>
  <c r="I228" i="2"/>
  <c r="I226" i="2"/>
  <c r="I735" i="2"/>
  <c r="I223" i="2"/>
  <c r="I733" i="2"/>
  <c r="I731" i="2"/>
  <c r="I728" i="2"/>
  <c r="I473" i="2"/>
  <c r="I197" i="2"/>
  <c r="I702" i="2"/>
  <c r="I404" i="2"/>
  <c r="I399" i="2"/>
  <c r="I137" i="2"/>
  <c r="I647" i="2"/>
  <c r="I642" i="2"/>
  <c r="I387" i="2"/>
  <c r="I375" i="2"/>
  <c r="I370" i="2"/>
  <c r="I880" i="2"/>
  <c r="I620" i="2"/>
  <c r="I108" i="2"/>
  <c r="I618" i="2"/>
  <c r="I363" i="2"/>
  <c r="I616" i="2"/>
  <c r="I869" i="2"/>
  <c r="I613" i="2"/>
  <c r="I358" i="2"/>
  <c r="I347" i="2"/>
  <c r="I842" i="2"/>
  <c r="I837" i="2"/>
  <c r="I572" i="2"/>
  <c r="I825" i="2"/>
  <c r="I820" i="2"/>
  <c r="I303" i="2"/>
  <c r="I792" i="2"/>
  <c r="I787" i="2"/>
  <c r="I777" i="2"/>
  <c r="I772" i="2"/>
  <c r="I258" i="2"/>
  <c r="I763" i="2"/>
  <c r="I1012" i="2"/>
  <c r="I244" i="2"/>
  <c r="I749" i="2"/>
  <c r="I491" i="2"/>
  <c r="I998" i="2"/>
  <c r="I214" i="2"/>
  <c r="I209" i="2"/>
  <c r="I719" i="2"/>
  <c r="I464" i="2"/>
  <c r="I461" i="2"/>
  <c r="I714" i="2"/>
  <c r="I459" i="2"/>
  <c r="I456" i="2"/>
  <c r="I706" i="2"/>
  <c r="I448" i="2"/>
  <c r="I942" i="2"/>
  <c r="I937" i="2"/>
  <c r="I928" i="2"/>
  <c r="I923" i="2"/>
  <c r="I152" i="2"/>
  <c r="I662" i="2"/>
  <c r="I407" i="2"/>
  <c r="I657" i="2"/>
  <c r="I402" i="2"/>
  <c r="I649" i="2"/>
  <c r="I391" i="2"/>
  <c r="I900" i="2"/>
  <c r="I895" i="2"/>
  <c r="I882" i="2"/>
  <c r="I877" i="2"/>
  <c r="I350" i="2"/>
  <c r="I589" i="2"/>
  <c r="I334" i="2"/>
  <c r="I331" i="2"/>
  <c r="I841" i="2"/>
  <c r="I584" i="2"/>
  <c r="I329" i="2"/>
  <c r="I326" i="2"/>
  <c r="I79" i="2"/>
  <c r="I829" i="2"/>
  <c r="I318" i="2"/>
  <c r="I560" i="2"/>
  <c r="I305" i="2"/>
  <c r="I813" i="2"/>
  <c r="I555" i="2"/>
  <c r="I300" i="2"/>
  <c r="I808" i="2"/>
  <c r="I50" i="2"/>
  <c r="I544" i="2"/>
  <c r="I289" i="2"/>
  <c r="I286" i="2"/>
  <c r="I539" i="2"/>
  <c r="I284" i="2"/>
  <c r="I794" i="2"/>
  <c r="I281" i="2"/>
  <c r="I34" i="2"/>
  <c r="I779" i="2"/>
  <c r="I19" i="2"/>
  <c r="I529" i="2"/>
  <c r="I274" i="2"/>
  <c r="I271" i="2"/>
  <c r="I524" i="2"/>
  <c r="I269" i="2"/>
  <c r="I266" i="2"/>
  <c r="I1011" i="2"/>
  <c r="I495" i="2"/>
  <c r="I997" i="2"/>
  <c r="I490" i="2"/>
  <c r="I480" i="2"/>
  <c r="I477" i="2"/>
  <c r="I983" i="2"/>
  <c r="I723" i="2"/>
  <c r="I967" i="2"/>
  <c r="I200" i="2"/>
  <c r="I710" i="2"/>
  <c r="I195" i="2"/>
  <c r="I705" i="2"/>
  <c r="I450" i="2"/>
  <c r="I700" i="2"/>
  <c r="I445" i="2"/>
  <c r="I184" i="2"/>
  <c r="I694" i="2"/>
  <c r="I437" i="2"/>
  <c r="I181" i="2"/>
  <c r="I691" i="2"/>
  <c r="I436" i="2"/>
  <c r="I435" i="2"/>
  <c r="I689" i="2"/>
  <c r="I433" i="2"/>
  <c r="I686" i="2"/>
  <c r="I431" i="2"/>
  <c r="I941" i="2"/>
  <c r="I428" i="2"/>
  <c r="I678" i="2"/>
  <c r="I927" i="2"/>
  <c r="I664" i="2"/>
  <c r="I406" i="2"/>
  <c r="I913" i="2"/>
  <c r="I395" i="2"/>
  <c r="I902" i="2"/>
  <c r="I901" i="2"/>
  <c r="I390" i="2"/>
  <c r="I897" i="2"/>
  <c r="I892" i="2"/>
  <c r="I385" i="2"/>
  <c r="I635" i="2"/>
  <c r="I123" i="2"/>
  <c r="I633" i="2"/>
  <c r="I378" i="2"/>
  <c r="I631" i="2"/>
  <c r="I884" i="2"/>
  <c r="I628" i="2"/>
  <c r="I373" i="2"/>
  <c r="I362" i="2"/>
  <c r="I587" i="2"/>
  <c r="I575" i="2"/>
  <c r="I320" i="2"/>
  <c r="I828" i="2"/>
  <c r="I570" i="2"/>
  <c r="I315" i="2"/>
  <c r="I823" i="2"/>
  <c r="I65" i="2"/>
  <c r="I812" i="2"/>
  <c r="I542" i="2"/>
  <c r="I527" i="2"/>
  <c r="I260" i="2"/>
  <c r="I255" i="2"/>
  <c r="I765" i="2"/>
  <c r="I510" i="2"/>
  <c r="I509" i="2"/>
  <c r="I504" i="2"/>
  <c r="I760" i="2"/>
  <c r="I1015" i="2"/>
  <c r="I494" i="2"/>
  <c r="I1000" i="2"/>
  <c r="I985" i="2"/>
  <c r="I468" i="2"/>
  <c r="I212" i="2"/>
  <c r="I722" i="2"/>
  <c r="I467" i="2"/>
  <c r="I463" i="2"/>
  <c r="I717" i="2"/>
  <c r="I969" i="2"/>
  <c r="I709" i="2"/>
  <c r="I451" i="2"/>
  <c r="I960" i="2"/>
  <c r="I959" i="2"/>
  <c r="I958" i="2"/>
  <c r="I957" i="2"/>
  <c r="I956" i="2"/>
  <c r="I953" i="2"/>
  <c r="I955" i="2"/>
  <c r="I951" i="2"/>
  <c r="I945" i="2"/>
  <c r="I940" i="2"/>
  <c r="I170" i="2"/>
  <c r="I680" i="2"/>
  <c r="I425" i="2"/>
  <c r="I424" i="2"/>
  <c r="I675" i="2"/>
  <c r="I930" i="2"/>
  <c r="I419" i="2"/>
  <c r="I414" i="2"/>
  <c r="I410" i="2"/>
  <c r="I405" i="2"/>
  <c r="I915" i="2"/>
  <c r="I400" i="2"/>
  <c r="I910" i="2"/>
  <c r="I394" i="2"/>
  <c r="I904" i="2"/>
  <c r="I903" i="2"/>
  <c r="I899" i="2"/>
  <c r="I365" i="2"/>
  <c r="I875" i="2"/>
  <c r="I874" i="2"/>
  <c r="I873" i="2"/>
  <c r="I872" i="2"/>
  <c r="I871" i="2"/>
  <c r="I870" i="2"/>
  <c r="I868" i="2"/>
  <c r="I866" i="2"/>
  <c r="I863" i="2"/>
  <c r="I860" i="2"/>
  <c r="I94" i="2"/>
  <c r="I604" i="2"/>
  <c r="I349" i="2"/>
  <c r="I346" i="2"/>
  <c r="I599" i="2"/>
  <c r="I344" i="2"/>
  <c r="I341" i="2"/>
  <c r="I845" i="2"/>
  <c r="I333" i="2"/>
  <c r="I840" i="2"/>
  <c r="I835" i="2"/>
  <c r="I815" i="2"/>
  <c r="I302" i="2"/>
  <c r="I297" i="2"/>
  <c r="I288" i="2"/>
  <c r="I273" i="2"/>
  <c r="I257" i="2"/>
  <c r="I767" i="2"/>
  <c r="I512" i="2"/>
  <c r="I766" i="2"/>
  <c r="I1019" i="2"/>
  <c r="I508" i="2"/>
  <c r="I252" i="2"/>
  <c r="I762" i="2"/>
  <c r="I507" i="2"/>
  <c r="I1017" i="2"/>
  <c r="I1014" i="2"/>
  <c r="I757" i="2"/>
  <c r="I502" i="2"/>
  <c r="I245" i="2"/>
  <c r="I755" i="2"/>
  <c r="I500" i="2"/>
  <c r="I754" i="2"/>
  <c r="I243" i="2"/>
  <c r="I753" i="2"/>
  <c r="I498" i="2"/>
  <c r="I752" i="2"/>
  <c r="I241" i="2"/>
  <c r="I751" i="2"/>
  <c r="I496" i="2"/>
  <c r="I750" i="2"/>
  <c r="I238" i="2"/>
  <c r="I748" i="2"/>
  <c r="I493" i="2"/>
  <c r="I1003" i="2"/>
  <c r="I746" i="2"/>
  <c r="I743" i="2"/>
  <c r="I488" i="2"/>
  <c r="I740" i="2"/>
  <c r="I229" i="2"/>
  <c r="I739" i="2"/>
  <c r="I484" i="2"/>
  <c r="I738" i="2"/>
  <c r="I481" i="2"/>
  <c r="I991" i="2"/>
  <c r="I224" i="2"/>
  <c r="I734" i="2"/>
  <c r="I479" i="2"/>
  <c r="I476" i="2"/>
  <c r="I986" i="2"/>
  <c r="I729" i="2"/>
  <c r="I474" i="2"/>
  <c r="I471" i="2"/>
  <c r="I469" i="2"/>
  <c r="I721" i="2"/>
  <c r="I198" i="2"/>
  <c r="I708" i="2"/>
  <c r="I453" i="2"/>
  <c r="I452" i="2"/>
  <c r="I703" i="2"/>
  <c r="I447" i="2"/>
  <c r="I442" i="2"/>
  <c r="I949" i="2"/>
  <c r="I693" i="2"/>
  <c r="I947" i="2"/>
  <c r="I944" i="2"/>
  <c r="I423" i="2"/>
  <c r="I933" i="2"/>
  <c r="I409" i="2"/>
  <c r="I916" i="2"/>
  <c r="I650" i="2"/>
  <c r="I905" i="2"/>
  <c r="I138" i="2"/>
  <c r="I648" i="2"/>
  <c r="I393" i="2"/>
  <c r="I646" i="2"/>
  <c r="I643" i="2"/>
  <c r="I388" i="2"/>
  <c r="I380" i="2"/>
  <c r="I377" i="2"/>
  <c r="I109" i="2"/>
  <c r="I619" i="2"/>
  <c r="I364" i="2"/>
  <c r="I106" i="2"/>
  <c r="I361" i="2"/>
  <c r="I614" i="2"/>
  <c r="I359" i="2"/>
  <c r="I356" i="2"/>
  <c r="I859" i="2"/>
  <c r="I858" i="2"/>
  <c r="I602" i="2"/>
  <c r="I854" i="2"/>
  <c r="I849" i="2"/>
  <c r="I590" i="2"/>
  <c r="I335" i="2"/>
  <c r="I844" i="2"/>
  <c r="I585" i="2"/>
  <c r="I330" i="2"/>
  <c r="I80" i="2"/>
  <c r="I573" i="2"/>
  <c r="I317" i="2"/>
  <c r="I827" i="2"/>
  <c r="I312" i="2"/>
  <c r="I304" i="2"/>
  <c r="I558" i="2"/>
  <c r="I545" i="2"/>
  <c r="I540" i="2"/>
  <c r="I35" i="2"/>
  <c r="I20" i="2"/>
  <c r="I530" i="2"/>
  <c r="I525" i="2"/>
  <c r="I770" i="2"/>
  <c r="I515" i="2"/>
  <c r="I1025" i="2"/>
  <c r="I259" i="2"/>
  <c r="I769" i="2"/>
  <c r="I514" i="2"/>
  <c r="I1024" i="2"/>
  <c r="I768" i="2"/>
  <c r="I1023" i="2"/>
  <c r="I1022" i="2"/>
  <c r="I511" i="2"/>
  <c r="I1021" i="2"/>
  <c r="I1020" i="2"/>
  <c r="I764" i="2"/>
  <c r="I1018" i="2"/>
  <c r="I506" i="2"/>
  <c r="I1016" i="2"/>
  <c r="I1013" i="2"/>
  <c r="I1010" i="2"/>
  <c r="I1008" i="2"/>
  <c r="I1006" i="2"/>
  <c r="I1005" i="2"/>
  <c r="I1004" i="2"/>
  <c r="I1001" i="2"/>
  <c r="I999" i="2"/>
  <c r="I996" i="2"/>
  <c r="I485" i="2"/>
  <c r="I994" i="2"/>
  <c r="I993" i="2"/>
  <c r="I227" i="2"/>
  <c r="I737" i="2"/>
  <c r="I482" i="2"/>
  <c r="I992" i="2"/>
  <c r="I989" i="2"/>
  <c r="I988" i="2"/>
  <c r="I732" i="2"/>
  <c r="I987" i="2"/>
  <c r="I984" i="2"/>
  <c r="I982" i="2"/>
  <c r="I215" i="2"/>
  <c r="I725" i="2"/>
  <c r="I470" i="2"/>
  <c r="I210" i="2"/>
  <c r="I720" i="2"/>
  <c r="I465" i="2"/>
  <c r="I715" i="2"/>
  <c r="I460" i="2"/>
  <c r="I455" i="2"/>
  <c r="I965" i="2"/>
  <c r="I454" i="2"/>
  <c r="I964" i="2"/>
  <c r="I963" i="2"/>
  <c r="I962" i="2"/>
  <c r="I449" i="2"/>
  <c r="I185" i="2"/>
  <c r="I695" i="2"/>
  <c r="I440" i="2"/>
  <c r="I950" i="2"/>
  <c r="I439" i="2"/>
  <c r="I948" i="2"/>
  <c r="I946" i="2"/>
  <c r="I690" i="2"/>
  <c r="I434" i="2"/>
  <c r="I943" i="2"/>
  <c r="I429" i="2"/>
  <c r="I938" i="2"/>
  <c r="I935" i="2"/>
  <c r="I679" i="2"/>
  <c r="I934" i="2"/>
  <c r="I167" i="2"/>
  <c r="I677" i="2"/>
  <c r="I422" i="2"/>
  <c r="I421" i="2"/>
  <c r="I931" i="2"/>
  <c r="I929" i="2"/>
  <c r="I672" i="2"/>
  <c r="I417" i="2"/>
  <c r="I926" i="2"/>
  <c r="I924" i="2"/>
  <c r="I921" i="2"/>
  <c r="I665" i="2"/>
  <c r="I919" i="2"/>
  <c r="I153" i="2"/>
  <c r="I663" i="2"/>
  <c r="I408" i="2"/>
  <c r="I918" i="2"/>
  <c r="I917" i="2"/>
  <c r="I661" i="2"/>
  <c r="I914" i="2"/>
  <c r="I658" i="2"/>
  <c r="I403" i="2"/>
  <c r="I912" i="2"/>
  <c r="I907" i="2"/>
  <c r="I617" i="2"/>
  <c r="I348" i="2"/>
  <c r="I857" i="2"/>
  <c r="I852" i="2"/>
  <c r="I843" i="2"/>
  <c r="I838" i="2"/>
  <c r="I830" i="2"/>
  <c r="I319" i="2"/>
  <c r="I814" i="2"/>
  <c r="I811" i="2"/>
  <c r="I809" i="2"/>
  <c r="I806" i="2"/>
  <c r="I290" i="2"/>
  <c r="I800" i="2"/>
  <c r="I799" i="2"/>
  <c r="I798" i="2"/>
  <c r="I797" i="2"/>
  <c r="I796" i="2"/>
  <c r="I285" i="2"/>
  <c r="I795" i="2"/>
  <c r="I793" i="2"/>
  <c r="I791" i="2"/>
  <c r="I788" i="2"/>
  <c r="I785" i="2"/>
  <c r="I784" i="2"/>
  <c r="I783" i="2"/>
  <c r="I782" i="2"/>
  <c r="I781" i="2"/>
  <c r="I780" i="2"/>
  <c r="I778" i="2"/>
  <c r="I776" i="2"/>
  <c r="I773" i="2"/>
  <c r="I275" i="2"/>
  <c r="I270" i="2"/>
  <c r="I513" i="2"/>
  <c r="I499" i="2"/>
  <c r="I1009" i="2"/>
  <c r="I497" i="2"/>
  <c r="I1007" i="2"/>
  <c r="I492" i="2"/>
  <c r="I1002" i="2"/>
  <c r="I995" i="2"/>
  <c r="I483" i="2"/>
  <c r="I736" i="2"/>
  <c r="I990" i="2"/>
  <c r="I478" i="2"/>
  <c r="I980" i="2"/>
  <c r="I724" i="2"/>
  <c r="I979" i="2"/>
  <c r="I978" i="2"/>
  <c r="I977" i="2"/>
  <c r="I466" i="2"/>
  <c r="I976" i="2"/>
  <c r="I975" i="2"/>
  <c r="I974" i="2"/>
  <c r="I973" i="2"/>
  <c r="I972" i="2"/>
  <c r="I971" i="2"/>
  <c r="I968" i="2"/>
  <c r="I970" i="2"/>
  <c r="I966" i="2"/>
  <c r="I707" i="2"/>
  <c r="I961" i="2"/>
  <c r="I438" i="2"/>
  <c r="I932" i="2"/>
  <c r="I920" i="2"/>
  <c r="I392" i="2"/>
  <c r="I890" i="2"/>
  <c r="I124" i="2"/>
  <c r="I634" i="2"/>
  <c r="I379" i="2"/>
  <c r="I889" i="2"/>
  <c r="I888" i="2"/>
  <c r="I887" i="2"/>
  <c r="I376" i="2"/>
  <c r="I886" i="2"/>
  <c r="I885" i="2"/>
  <c r="I629" i="2"/>
  <c r="I374" i="2"/>
  <c r="I883" i="2"/>
  <c r="I371" i="2"/>
  <c r="I881" i="2"/>
  <c r="I878" i="2"/>
  <c r="I856" i="2"/>
  <c r="I332" i="2"/>
  <c r="I327" i="2"/>
  <c r="A170" i="2" l="1"/>
  <c r="M680" i="2"/>
  <c r="N680" i="2" s="1"/>
  <c r="A680" i="2"/>
  <c r="A425" i="2"/>
  <c r="M935" i="2"/>
  <c r="N935" i="2" s="1"/>
  <c r="A935" i="2"/>
  <c r="A169" i="2"/>
  <c r="A679" i="2"/>
  <c r="A424" i="2"/>
  <c r="M934" i="2"/>
  <c r="N934" i="2" s="1"/>
  <c r="A934" i="2"/>
  <c r="A168" i="2"/>
  <c r="A678" i="2"/>
  <c r="A423" i="2"/>
  <c r="A933" i="2"/>
  <c r="A167" i="2"/>
  <c r="M677" i="2"/>
  <c r="A677" i="2"/>
  <c r="A422" i="2"/>
  <c r="A932" i="2"/>
  <c r="A166" i="2"/>
  <c r="M676" i="2"/>
  <c r="A676" i="2"/>
  <c r="A421" i="2"/>
  <c r="A931" i="2"/>
  <c r="A165" i="2"/>
  <c r="M675" i="2"/>
  <c r="A675" i="2"/>
  <c r="A420" i="2"/>
  <c r="A930" i="2"/>
  <c r="A164" i="2"/>
  <c r="M674" i="2"/>
  <c r="A674" i="2"/>
  <c r="A419" i="2"/>
  <c r="A929" i="2"/>
  <c r="A163" i="2"/>
  <c r="M673" i="2"/>
  <c r="A673" i="2"/>
  <c r="A418" i="2"/>
  <c r="A928" i="2"/>
  <c r="A162" i="2"/>
  <c r="M672" i="2"/>
  <c r="A672" i="2"/>
  <c r="A417" i="2"/>
  <c r="A927" i="2"/>
  <c r="A161" i="2"/>
  <c r="M671" i="2"/>
  <c r="A671" i="2"/>
  <c r="A416" i="2"/>
  <c r="A926" i="2"/>
  <c r="A160" i="2"/>
  <c r="M670" i="2"/>
  <c r="A670" i="2"/>
  <c r="A415" i="2"/>
  <c r="A925" i="2"/>
  <c r="A159" i="2"/>
  <c r="M669" i="2"/>
  <c r="A669" i="2"/>
  <c r="A414" i="2"/>
  <c r="A924" i="2"/>
  <c r="A158" i="2"/>
  <c r="M668" i="2"/>
  <c r="A668" i="2"/>
  <c r="A413" i="2"/>
  <c r="A923" i="2"/>
  <c r="A157" i="2"/>
  <c r="M667" i="2"/>
  <c r="A667" i="2"/>
  <c r="A412" i="2"/>
  <c r="A922" i="2"/>
  <c r="A156" i="2"/>
  <c r="J666" i="2"/>
  <c r="K666" i="2" s="1"/>
  <c r="A666" i="2"/>
  <c r="A411" i="2"/>
  <c r="A921" i="2"/>
  <c r="A125" i="2"/>
  <c r="M635" i="2"/>
  <c r="N635" i="2" s="1"/>
  <c r="A635" i="2"/>
  <c r="A380" i="2"/>
  <c r="M890" i="2"/>
  <c r="N890" i="2" s="1"/>
  <c r="A890" i="2"/>
  <c r="A124" i="2"/>
  <c r="A634" i="2"/>
  <c r="A379" i="2"/>
  <c r="M889" i="2"/>
  <c r="N889" i="2" s="1"/>
  <c r="A889" i="2"/>
  <c r="A123" i="2"/>
  <c r="M633" i="2"/>
  <c r="N633" i="2" s="1"/>
  <c r="A633" i="2"/>
  <c r="A378" i="2"/>
  <c r="M888" i="2"/>
  <c r="N888" i="2" s="1"/>
  <c r="A888" i="2"/>
  <c r="A122" i="2"/>
  <c r="A632" i="2"/>
  <c r="A377" i="2"/>
  <c r="M887" i="2"/>
  <c r="N887" i="2" s="1"/>
  <c r="A887" i="2"/>
  <c r="A121" i="2"/>
  <c r="M631" i="2"/>
  <c r="N631" i="2" s="1"/>
  <c r="A631" i="2"/>
  <c r="A376" i="2"/>
  <c r="M886" i="2"/>
  <c r="N886" i="2" s="1"/>
  <c r="A886" i="2"/>
  <c r="A120" i="2"/>
  <c r="A630" i="2"/>
  <c r="A375" i="2"/>
  <c r="M885" i="2"/>
  <c r="N885" i="2" s="1"/>
  <c r="A885" i="2"/>
  <c r="A119" i="2"/>
  <c r="M629" i="2"/>
  <c r="N629" i="2" s="1"/>
  <c r="A629" i="2"/>
  <c r="A374" i="2"/>
  <c r="A884" i="2"/>
  <c r="A118" i="2"/>
  <c r="A628" i="2"/>
  <c r="A373" i="2"/>
  <c r="A883" i="2"/>
  <c r="A117" i="2"/>
  <c r="A627" i="2"/>
  <c r="A372" i="2"/>
  <c r="A882" i="2"/>
  <c r="A116" i="2"/>
  <c r="A626" i="2"/>
  <c r="A371" i="2"/>
  <c r="A881" i="2"/>
  <c r="A115" i="2"/>
  <c r="A625" i="2"/>
  <c r="A370" i="2"/>
  <c r="A880" i="2"/>
  <c r="A114" i="2"/>
  <c r="A624" i="2"/>
  <c r="A369" i="2"/>
  <c r="A879" i="2"/>
  <c r="A113" i="2"/>
  <c r="A623" i="2"/>
  <c r="A368" i="2"/>
  <c r="A878" i="2"/>
  <c r="A112" i="2"/>
  <c r="A622" i="2"/>
  <c r="A367" i="2"/>
  <c r="A877" i="2"/>
  <c r="A111" i="2"/>
  <c r="A621" i="2"/>
  <c r="A366" i="2"/>
  <c r="A876" i="2"/>
  <c r="A20" i="2"/>
  <c r="M530" i="2"/>
  <c r="N530" i="2" s="1"/>
  <c r="A530" i="2"/>
  <c r="A275" i="2"/>
  <c r="M785" i="2"/>
  <c r="N785" i="2" s="1"/>
  <c r="A785" i="2"/>
  <c r="A19" i="2"/>
  <c r="M529" i="2"/>
  <c r="N529" i="2" s="1"/>
  <c r="A529" i="2"/>
  <c r="A274" i="2"/>
  <c r="M784" i="2"/>
  <c r="N784" i="2" s="1"/>
  <c r="A784" i="2"/>
  <c r="A18" i="2"/>
  <c r="M528" i="2"/>
  <c r="N528" i="2" s="1"/>
  <c r="A528" i="2"/>
  <c r="A273" i="2"/>
  <c r="A783" i="2"/>
  <c r="A17" i="2"/>
  <c r="A527" i="2"/>
  <c r="A272" i="2"/>
  <c r="A782" i="2"/>
  <c r="A16" i="2"/>
  <c r="A526" i="2"/>
  <c r="A271" i="2"/>
  <c r="A781" i="2"/>
  <c r="A15" i="2"/>
  <c r="A525" i="2"/>
  <c r="A270" i="2"/>
  <c r="A780" i="2"/>
  <c r="A14" i="2"/>
  <c r="A524" i="2"/>
  <c r="A269" i="2"/>
  <c r="A779" i="2"/>
  <c r="A13" i="2"/>
  <c r="A523" i="2"/>
  <c r="A268" i="2"/>
  <c r="A778" i="2"/>
  <c r="A12" i="2"/>
  <c r="A522" i="2"/>
  <c r="A267" i="2"/>
  <c r="A777" i="2"/>
  <c r="A11" i="2"/>
  <c r="A521" i="2"/>
  <c r="A266" i="2"/>
  <c r="A776" i="2"/>
  <c r="A10" i="2"/>
  <c r="A520" i="2"/>
  <c r="A265" i="2"/>
  <c r="A775" i="2"/>
  <c r="A9" i="2"/>
  <c r="A519" i="2"/>
  <c r="A264" i="2"/>
  <c r="A774" i="2"/>
  <c r="A8" i="2"/>
  <c r="A518" i="2"/>
  <c r="A263" i="2"/>
  <c r="A773" i="2"/>
  <c r="A7" i="2"/>
  <c r="A517" i="2"/>
  <c r="A262" i="2"/>
  <c r="A772" i="2"/>
  <c r="L6" i="2"/>
  <c r="A6" i="2"/>
  <c r="A516" i="2"/>
  <c r="L261" i="2"/>
  <c r="A261" i="2"/>
  <c r="A771" i="2"/>
  <c r="A95" i="2"/>
  <c r="A605" i="2"/>
  <c r="A350" i="2"/>
  <c r="A860" i="2"/>
  <c r="A94" i="2"/>
  <c r="A604" i="2"/>
  <c r="A349" i="2"/>
  <c r="A859" i="2"/>
  <c r="A93" i="2"/>
  <c r="A603" i="2"/>
  <c r="A348" i="2"/>
  <c r="A858" i="2"/>
  <c r="A92" i="2"/>
  <c r="A602" i="2"/>
  <c r="A347" i="2"/>
  <c r="A857" i="2"/>
  <c r="A91" i="2"/>
  <c r="A601" i="2"/>
  <c r="A346" i="2"/>
  <c r="A856" i="2"/>
  <c r="A90" i="2"/>
  <c r="A600" i="2"/>
  <c r="A345" i="2"/>
  <c r="A855" i="2"/>
  <c r="A89" i="2"/>
  <c r="A599" i="2"/>
  <c r="A344" i="2"/>
  <c r="A854" i="2"/>
  <c r="A88" i="2"/>
  <c r="A598" i="2"/>
  <c r="A343" i="2"/>
  <c r="A853" i="2"/>
  <c r="A87" i="2"/>
  <c r="A597" i="2"/>
  <c r="A342" i="2"/>
  <c r="A852" i="2"/>
  <c r="A86" i="2"/>
  <c r="A596" i="2"/>
  <c r="A341" i="2"/>
  <c r="A851" i="2"/>
  <c r="A85" i="2"/>
  <c r="A595" i="2"/>
  <c r="A340" i="2"/>
  <c r="A850" i="2"/>
  <c r="A84" i="2"/>
  <c r="A594" i="2"/>
  <c r="A339" i="2"/>
  <c r="A849" i="2"/>
  <c r="A83" i="2"/>
  <c r="A593" i="2"/>
  <c r="A338" i="2"/>
  <c r="A848" i="2"/>
  <c r="A82" i="2"/>
  <c r="A592" i="2"/>
  <c r="A337" i="2"/>
  <c r="A847" i="2"/>
  <c r="A81" i="2"/>
  <c r="A591" i="2"/>
  <c r="A336" i="2"/>
  <c r="A846" i="2"/>
  <c r="J921" i="2" l="1"/>
  <c r="K921" i="2" s="1"/>
  <c r="P934" i="2"/>
  <c r="M679" i="2"/>
  <c r="N679" i="2" s="1"/>
  <c r="M411" i="2"/>
  <c r="N411" i="2" s="1"/>
  <c r="L411" i="2"/>
  <c r="J411" i="2"/>
  <c r="K411" i="2" s="1"/>
  <c r="N668" i="2"/>
  <c r="P668" i="2"/>
  <c r="N670" i="2"/>
  <c r="P670" i="2"/>
  <c r="N672" i="2"/>
  <c r="P672" i="2"/>
  <c r="N674" i="2"/>
  <c r="P674" i="2"/>
  <c r="N676" i="2"/>
  <c r="P676" i="2"/>
  <c r="J412" i="2"/>
  <c r="K412" i="2" s="1"/>
  <c r="L412" i="2"/>
  <c r="M412" i="2"/>
  <c r="N412" i="2" s="1"/>
  <c r="J414" i="2"/>
  <c r="K414" i="2" s="1"/>
  <c r="L414" i="2"/>
  <c r="M414" i="2"/>
  <c r="N414" i="2" s="1"/>
  <c r="J416" i="2"/>
  <c r="K416" i="2" s="1"/>
  <c r="L416" i="2"/>
  <c r="M416" i="2"/>
  <c r="N416" i="2" s="1"/>
  <c r="J418" i="2"/>
  <c r="K418" i="2" s="1"/>
  <c r="L418" i="2"/>
  <c r="M418" i="2"/>
  <c r="N418" i="2" s="1"/>
  <c r="J420" i="2"/>
  <c r="K420" i="2" s="1"/>
  <c r="L420" i="2"/>
  <c r="M420" i="2"/>
  <c r="N420" i="2" s="1"/>
  <c r="J422" i="2"/>
  <c r="K422" i="2" s="1"/>
  <c r="L422" i="2"/>
  <c r="M422" i="2"/>
  <c r="N422" i="2" s="1"/>
  <c r="N667" i="2"/>
  <c r="P667" i="2"/>
  <c r="N669" i="2"/>
  <c r="P669" i="2"/>
  <c r="N671" i="2"/>
  <c r="P671" i="2"/>
  <c r="N673" i="2"/>
  <c r="P673" i="2"/>
  <c r="N675" i="2"/>
  <c r="P675" i="2"/>
  <c r="N677" i="2"/>
  <c r="P677" i="2"/>
  <c r="M156" i="2"/>
  <c r="N156" i="2" s="1"/>
  <c r="L156" i="2"/>
  <c r="J156" i="2"/>
  <c r="K156" i="2" s="1"/>
  <c r="J413" i="2"/>
  <c r="K413" i="2" s="1"/>
  <c r="L413" i="2"/>
  <c r="M413" i="2"/>
  <c r="N413" i="2" s="1"/>
  <c r="J415" i="2"/>
  <c r="K415" i="2" s="1"/>
  <c r="L415" i="2"/>
  <c r="M415" i="2"/>
  <c r="N415" i="2" s="1"/>
  <c r="J417" i="2"/>
  <c r="K417" i="2" s="1"/>
  <c r="L417" i="2"/>
  <c r="M417" i="2"/>
  <c r="N417" i="2" s="1"/>
  <c r="J419" i="2"/>
  <c r="K419" i="2" s="1"/>
  <c r="L419" i="2"/>
  <c r="M419" i="2"/>
  <c r="N419" i="2" s="1"/>
  <c r="J421" i="2"/>
  <c r="K421" i="2" s="1"/>
  <c r="L421" i="2"/>
  <c r="M421" i="2"/>
  <c r="N421" i="2" s="1"/>
  <c r="J423" i="2"/>
  <c r="K423" i="2" s="1"/>
  <c r="L423" i="2"/>
  <c r="M423" i="2"/>
  <c r="N423" i="2" s="1"/>
  <c r="M921" i="2"/>
  <c r="N921" i="2" s="1"/>
  <c r="M666" i="2"/>
  <c r="N666" i="2" s="1"/>
  <c r="L921" i="2"/>
  <c r="L666" i="2"/>
  <c r="J157" i="2"/>
  <c r="K157" i="2" s="1"/>
  <c r="L157" i="2"/>
  <c r="J158" i="2"/>
  <c r="K158" i="2" s="1"/>
  <c r="L158" i="2"/>
  <c r="J159" i="2"/>
  <c r="K159" i="2" s="1"/>
  <c r="L159" i="2"/>
  <c r="J160" i="2"/>
  <c r="K160" i="2" s="1"/>
  <c r="L160" i="2"/>
  <c r="J161" i="2"/>
  <c r="K161" i="2" s="1"/>
  <c r="L161" i="2"/>
  <c r="J162" i="2"/>
  <c r="K162" i="2" s="1"/>
  <c r="L162" i="2"/>
  <c r="J163" i="2"/>
  <c r="K163" i="2" s="1"/>
  <c r="L163" i="2"/>
  <c r="J164" i="2"/>
  <c r="K164" i="2" s="1"/>
  <c r="L164" i="2"/>
  <c r="J165" i="2"/>
  <c r="K165" i="2" s="1"/>
  <c r="L165" i="2"/>
  <c r="J166" i="2"/>
  <c r="K166" i="2" s="1"/>
  <c r="L166" i="2"/>
  <c r="J167" i="2"/>
  <c r="K167" i="2" s="1"/>
  <c r="L167" i="2"/>
  <c r="L667" i="2"/>
  <c r="J667" i="2"/>
  <c r="K667" i="2" s="1"/>
  <c r="L668" i="2"/>
  <c r="J668" i="2"/>
  <c r="K668" i="2" s="1"/>
  <c r="P414" i="2"/>
  <c r="L669" i="2"/>
  <c r="J669" i="2"/>
  <c r="K669" i="2" s="1"/>
  <c r="L670" i="2"/>
  <c r="J670" i="2"/>
  <c r="K670" i="2" s="1"/>
  <c r="L671" i="2"/>
  <c r="J671" i="2"/>
  <c r="K671" i="2" s="1"/>
  <c r="L672" i="2"/>
  <c r="J672" i="2"/>
  <c r="K672" i="2" s="1"/>
  <c r="L673" i="2"/>
  <c r="J673" i="2"/>
  <c r="K673" i="2" s="1"/>
  <c r="L674" i="2"/>
  <c r="J674" i="2"/>
  <c r="K674" i="2" s="1"/>
  <c r="L675" i="2"/>
  <c r="J675" i="2"/>
  <c r="K675" i="2" s="1"/>
  <c r="L676" i="2"/>
  <c r="J676" i="2"/>
  <c r="K676" i="2" s="1"/>
  <c r="P422" i="2"/>
  <c r="L677" i="2"/>
  <c r="J677" i="2"/>
  <c r="K677" i="2" s="1"/>
  <c r="L678" i="2"/>
  <c r="J678" i="2"/>
  <c r="K678" i="2" s="1"/>
  <c r="P680" i="2"/>
  <c r="M157" i="2"/>
  <c r="N157" i="2" s="1"/>
  <c r="M158" i="2"/>
  <c r="N158" i="2" s="1"/>
  <c r="M159" i="2"/>
  <c r="N159" i="2" s="1"/>
  <c r="M160" i="2"/>
  <c r="N160" i="2" s="1"/>
  <c r="M161" i="2"/>
  <c r="N161" i="2" s="1"/>
  <c r="M162" i="2"/>
  <c r="N162" i="2" s="1"/>
  <c r="M163" i="2"/>
  <c r="N163" i="2" s="1"/>
  <c r="M164" i="2"/>
  <c r="N164" i="2" s="1"/>
  <c r="M165" i="2"/>
  <c r="N165" i="2" s="1"/>
  <c r="M166" i="2"/>
  <c r="N166" i="2" s="1"/>
  <c r="M167" i="2"/>
  <c r="N167" i="2" s="1"/>
  <c r="M678" i="2"/>
  <c r="N678" i="2" s="1"/>
  <c r="P935" i="2"/>
  <c r="J934" i="2"/>
  <c r="K934" i="2" s="1"/>
  <c r="J935" i="2"/>
  <c r="K935" i="2" s="1"/>
  <c r="J680" i="2"/>
  <c r="K680" i="2" s="1"/>
  <c r="L934" i="2"/>
  <c r="L935" i="2"/>
  <c r="L680" i="2"/>
  <c r="P885" i="2"/>
  <c r="P887" i="2"/>
  <c r="P889" i="2"/>
  <c r="M630" i="2"/>
  <c r="N630" i="2" s="1"/>
  <c r="M632" i="2"/>
  <c r="N632" i="2" s="1"/>
  <c r="M634" i="2"/>
  <c r="N634" i="2" s="1"/>
  <c r="L626" i="2"/>
  <c r="J626" i="2"/>
  <c r="K626" i="2" s="1"/>
  <c r="M626" i="2"/>
  <c r="N626" i="2" s="1"/>
  <c r="L628" i="2"/>
  <c r="J628" i="2"/>
  <c r="K628" i="2" s="1"/>
  <c r="M628" i="2"/>
  <c r="N628" i="2" s="1"/>
  <c r="J113" i="2"/>
  <c r="K113" i="2" s="1"/>
  <c r="L113" i="2"/>
  <c r="M113" i="2"/>
  <c r="N113" i="2" s="1"/>
  <c r="J115" i="2"/>
  <c r="K115" i="2" s="1"/>
  <c r="L115" i="2"/>
  <c r="M115" i="2"/>
  <c r="N115" i="2" s="1"/>
  <c r="J117" i="2"/>
  <c r="K117" i="2" s="1"/>
  <c r="L117" i="2"/>
  <c r="M117" i="2"/>
  <c r="N117" i="2" s="1"/>
  <c r="L622" i="2"/>
  <c r="J622" i="2"/>
  <c r="K622" i="2" s="1"/>
  <c r="M622" i="2"/>
  <c r="N622" i="2" s="1"/>
  <c r="M621" i="2"/>
  <c r="N621" i="2" s="1"/>
  <c r="L621" i="2"/>
  <c r="J621" i="2"/>
  <c r="K621" i="2" s="1"/>
  <c r="L623" i="2"/>
  <c r="J623" i="2"/>
  <c r="K623" i="2" s="1"/>
  <c r="M623" i="2"/>
  <c r="N623" i="2" s="1"/>
  <c r="L625" i="2"/>
  <c r="J625" i="2"/>
  <c r="K625" i="2" s="1"/>
  <c r="M625" i="2"/>
  <c r="N625" i="2" s="1"/>
  <c r="L627" i="2"/>
  <c r="J627" i="2"/>
  <c r="K627" i="2" s="1"/>
  <c r="M627" i="2"/>
  <c r="N627" i="2" s="1"/>
  <c r="M876" i="2"/>
  <c r="N876" i="2" s="1"/>
  <c r="L876" i="2"/>
  <c r="J876" i="2"/>
  <c r="K876" i="2" s="1"/>
  <c r="L624" i="2"/>
  <c r="J624" i="2"/>
  <c r="K624" i="2" s="1"/>
  <c r="M624" i="2"/>
  <c r="N624" i="2" s="1"/>
  <c r="J112" i="2"/>
  <c r="K112" i="2" s="1"/>
  <c r="L112" i="2"/>
  <c r="M112" i="2"/>
  <c r="N112" i="2" s="1"/>
  <c r="J114" i="2"/>
  <c r="K114" i="2" s="1"/>
  <c r="L114" i="2"/>
  <c r="M114" i="2"/>
  <c r="N114" i="2" s="1"/>
  <c r="J116" i="2"/>
  <c r="K116" i="2" s="1"/>
  <c r="L116" i="2"/>
  <c r="M116" i="2"/>
  <c r="N116" i="2" s="1"/>
  <c r="J118" i="2"/>
  <c r="K118" i="2" s="1"/>
  <c r="L118" i="2"/>
  <c r="M118" i="2"/>
  <c r="N118" i="2" s="1"/>
  <c r="J367" i="2"/>
  <c r="K367" i="2" s="1"/>
  <c r="L367" i="2"/>
  <c r="J368" i="2"/>
  <c r="K368" i="2" s="1"/>
  <c r="L368" i="2"/>
  <c r="J369" i="2"/>
  <c r="K369" i="2" s="1"/>
  <c r="L369" i="2"/>
  <c r="J370" i="2"/>
  <c r="K370" i="2" s="1"/>
  <c r="L370" i="2"/>
  <c r="J371" i="2"/>
  <c r="K371" i="2" s="1"/>
  <c r="L371" i="2"/>
  <c r="J372" i="2"/>
  <c r="K372" i="2" s="1"/>
  <c r="L372" i="2"/>
  <c r="J373" i="2"/>
  <c r="K373" i="2" s="1"/>
  <c r="L373" i="2"/>
  <c r="J374" i="2"/>
  <c r="K374" i="2" s="1"/>
  <c r="M374" i="2"/>
  <c r="N374" i="2" s="1"/>
  <c r="L374" i="2"/>
  <c r="L877" i="2"/>
  <c r="J877" i="2"/>
  <c r="K877" i="2" s="1"/>
  <c r="L878" i="2"/>
  <c r="J878" i="2"/>
  <c r="K878" i="2" s="1"/>
  <c r="L879" i="2"/>
  <c r="J879" i="2"/>
  <c r="K879" i="2" s="1"/>
  <c r="L880" i="2"/>
  <c r="J880" i="2"/>
  <c r="K880" i="2" s="1"/>
  <c r="L881" i="2"/>
  <c r="J881" i="2"/>
  <c r="K881" i="2" s="1"/>
  <c r="L882" i="2"/>
  <c r="J882" i="2"/>
  <c r="K882" i="2" s="1"/>
  <c r="L883" i="2"/>
  <c r="J883" i="2"/>
  <c r="K883" i="2" s="1"/>
  <c r="L884" i="2"/>
  <c r="J884" i="2"/>
  <c r="K884" i="2" s="1"/>
  <c r="P629" i="2"/>
  <c r="M367" i="2"/>
  <c r="N367" i="2" s="1"/>
  <c r="M368" i="2"/>
  <c r="N368" i="2" s="1"/>
  <c r="M369" i="2"/>
  <c r="N369" i="2" s="1"/>
  <c r="M370" i="2"/>
  <c r="N370" i="2" s="1"/>
  <c r="M371" i="2"/>
  <c r="N371" i="2" s="1"/>
  <c r="M372" i="2"/>
  <c r="N372" i="2" s="1"/>
  <c r="M373" i="2"/>
  <c r="N373" i="2" s="1"/>
  <c r="M884" i="2"/>
  <c r="N884" i="2" s="1"/>
  <c r="P631" i="2"/>
  <c r="P633" i="2"/>
  <c r="P635" i="2"/>
  <c r="M877" i="2"/>
  <c r="M878" i="2"/>
  <c r="M879" i="2"/>
  <c r="M880" i="2"/>
  <c r="M881" i="2"/>
  <c r="M882" i="2"/>
  <c r="M883" i="2"/>
  <c r="L629" i="2"/>
  <c r="J629" i="2"/>
  <c r="K629" i="2" s="1"/>
  <c r="P886" i="2"/>
  <c r="P888" i="2"/>
  <c r="P890" i="2"/>
  <c r="J885" i="2"/>
  <c r="K885" i="2" s="1"/>
  <c r="J630" i="2"/>
  <c r="K630" i="2" s="1"/>
  <c r="J886" i="2"/>
  <c r="K886" i="2" s="1"/>
  <c r="J631" i="2"/>
  <c r="K631" i="2" s="1"/>
  <c r="J887" i="2"/>
  <c r="K887" i="2" s="1"/>
  <c r="J888" i="2"/>
  <c r="K888" i="2" s="1"/>
  <c r="J633" i="2"/>
  <c r="K633" i="2" s="1"/>
  <c r="J889" i="2"/>
  <c r="K889" i="2" s="1"/>
  <c r="J890" i="2"/>
  <c r="K890" i="2" s="1"/>
  <c r="J635" i="2"/>
  <c r="K635" i="2" s="1"/>
  <c r="L885" i="2"/>
  <c r="L886" i="2"/>
  <c r="L631" i="2"/>
  <c r="L887" i="2"/>
  <c r="L888" i="2"/>
  <c r="L633" i="2"/>
  <c r="L889" i="2"/>
  <c r="L890" i="2"/>
  <c r="L635" i="2"/>
  <c r="P784" i="2"/>
  <c r="P529" i="2"/>
  <c r="J7" i="2"/>
  <c r="K7" i="2" s="1"/>
  <c r="L7" i="2"/>
  <c r="M7" i="2"/>
  <c r="N7" i="2" s="1"/>
  <c r="J9" i="2"/>
  <c r="K9" i="2" s="1"/>
  <c r="L9" i="2"/>
  <c r="M9" i="2"/>
  <c r="N9" i="2" s="1"/>
  <c r="J11" i="2"/>
  <c r="K11" i="2" s="1"/>
  <c r="L11" i="2"/>
  <c r="M11" i="2"/>
  <c r="N11" i="2" s="1"/>
  <c r="J17" i="2"/>
  <c r="K17" i="2" s="1"/>
  <c r="L17" i="2"/>
  <c r="M17" i="2"/>
  <c r="N17" i="2" s="1"/>
  <c r="L517" i="2"/>
  <c r="J517" i="2"/>
  <c r="K517" i="2" s="1"/>
  <c r="M517" i="2"/>
  <c r="N517" i="2" s="1"/>
  <c r="L519" i="2"/>
  <c r="J519" i="2"/>
  <c r="K519" i="2" s="1"/>
  <c r="M519" i="2"/>
  <c r="N519" i="2" s="1"/>
  <c r="L521" i="2"/>
  <c r="J521" i="2"/>
  <c r="K521" i="2" s="1"/>
  <c r="M521" i="2"/>
  <c r="N521" i="2" s="1"/>
  <c r="L523" i="2"/>
  <c r="J523" i="2"/>
  <c r="K523" i="2" s="1"/>
  <c r="M523" i="2"/>
  <c r="N523" i="2" s="1"/>
  <c r="L525" i="2"/>
  <c r="J525" i="2"/>
  <c r="K525" i="2" s="1"/>
  <c r="M525" i="2"/>
  <c r="N525" i="2" s="1"/>
  <c r="L527" i="2"/>
  <c r="J527" i="2"/>
  <c r="K527" i="2" s="1"/>
  <c r="M527" i="2"/>
  <c r="N527" i="2" s="1"/>
  <c r="J516" i="2"/>
  <c r="K516" i="2" s="1"/>
  <c r="M516" i="2"/>
  <c r="N516" i="2" s="1"/>
  <c r="L516" i="2"/>
  <c r="J8" i="2"/>
  <c r="K8" i="2" s="1"/>
  <c r="L8" i="2"/>
  <c r="M8" i="2"/>
  <c r="N8" i="2" s="1"/>
  <c r="J10" i="2"/>
  <c r="K10" i="2" s="1"/>
  <c r="L10" i="2"/>
  <c r="M10" i="2"/>
  <c r="N10" i="2" s="1"/>
  <c r="J16" i="2"/>
  <c r="K16" i="2" s="1"/>
  <c r="L16" i="2"/>
  <c r="M16" i="2"/>
  <c r="N16" i="2" s="1"/>
  <c r="J771" i="2"/>
  <c r="K771" i="2" s="1"/>
  <c r="M771" i="2"/>
  <c r="N771" i="2" s="1"/>
  <c r="L771" i="2"/>
  <c r="L518" i="2"/>
  <c r="J518" i="2"/>
  <c r="K518" i="2" s="1"/>
  <c r="M518" i="2"/>
  <c r="N518" i="2" s="1"/>
  <c r="L520" i="2"/>
  <c r="J520" i="2"/>
  <c r="K520" i="2" s="1"/>
  <c r="M520" i="2"/>
  <c r="N520" i="2" s="1"/>
  <c r="L522" i="2"/>
  <c r="J522" i="2"/>
  <c r="K522" i="2" s="1"/>
  <c r="M522" i="2"/>
  <c r="N522" i="2" s="1"/>
  <c r="L524" i="2"/>
  <c r="J524" i="2"/>
  <c r="K524" i="2" s="1"/>
  <c r="M524" i="2"/>
  <c r="N524" i="2" s="1"/>
  <c r="L526" i="2"/>
  <c r="J526" i="2"/>
  <c r="K526" i="2" s="1"/>
  <c r="M526" i="2"/>
  <c r="N526" i="2" s="1"/>
  <c r="J262" i="2"/>
  <c r="K262" i="2" s="1"/>
  <c r="L262" i="2"/>
  <c r="J263" i="2"/>
  <c r="K263" i="2" s="1"/>
  <c r="L263" i="2"/>
  <c r="J264" i="2"/>
  <c r="K264" i="2" s="1"/>
  <c r="L264" i="2"/>
  <c r="J265" i="2"/>
  <c r="K265" i="2" s="1"/>
  <c r="L265" i="2"/>
  <c r="J266" i="2"/>
  <c r="K266" i="2" s="1"/>
  <c r="L266" i="2"/>
  <c r="J267" i="2"/>
  <c r="K267" i="2" s="1"/>
  <c r="L267" i="2"/>
  <c r="J268" i="2"/>
  <c r="K268" i="2" s="1"/>
  <c r="L268" i="2"/>
  <c r="J269" i="2"/>
  <c r="K269" i="2" s="1"/>
  <c r="L269" i="2"/>
  <c r="J270" i="2"/>
  <c r="K270" i="2" s="1"/>
  <c r="L270" i="2"/>
  <c r="J271" i="2"/>
  <c r="K271" i="2" s="1"/>
  <c r="L271" i="2"/>
  <c r="J272" i="2"/>
  <c r="K272" i="2" s="1"/>
  <c r="L272" i="2"/>
  <c r="J273" i="2"/>
  <c r="K273" i="2" s="1"/>
  <c r="M273" i="2"/>
  <c r="N273" i="2" s="1"/>
  <c r="L273" i="2"/>
  <c r="M261" i="2"/>
  <c r="N261" i="2" s="1"/>
  <c r="J261" i="2"/>
  <c r="K261" i="2" s="1"/>
  <c r="J6" i="2"/>
  <c r="K6" i="2" s="1"/>
  <c r="L772" i="2"/>
  <c r="J772" i="2"/>
  <c r="K772" i="2" s="1"/>
  <c r="P7" i="2"/>
  <c r="L773" i="2"/>
  <c r="J773" i="2"/>
  <c r="K773" i="2" s="1"/>
  <c r="L774" i="2"/>
  <c r="J774" i="2"/>
  <c r="K774" i="2" s="1"/>
  <c r="L775" i="2"/>
  <c r="J775" i="2"/>
  <c r="K775" i="2" s="1"/>
  <c r="L776" i="2"/>
  <c r="J776" i="2"/>
  <c r="K776" i="2" s="1"/>
  <c r="L777" i="2"/>
  <c r="J777" i="2"/>
  <c r="K777" i="2" s="1"/>
  <c r="L778" i="2"/>
  <c r="J778" i="2"/>
  <c r="K778" i="2" s="1"/>
  <c r="L779" i="2"/>
  <c r="J779" i="2"/>
  <c r="K779" i="2" s="1"/>
  <c r="L780" i="2"/>
  <c r="J780" i="2"/>
  <c r="K780" i="2" s="1"/>
  <c r="L781" i="2"/>
  <c r="J781" i="2"/>
  <c r="K781" i="2" s="1"/>
  <c r="L782" i="2"/>
  <c r="J782" i="2"/>
  <c r="K782" i="2" s="1"/>
  <c r="L783" i="2"/>
  <c r="J783" i="2"/>
  <c r="K783" i="2" s="1"/>
  <c r="P528" i="2"/>
  <c r="M262" i="2"/>
  <c r="N262" i="2" s="1"/>
  <c r="M263" i="2"/>
  <c r="N263" i="2" s="1"/>
  <c r="M264" i="2"/>
  <c r="N264" i="2" s="1"/>
  <c r="M265" i="2"/>
  <c r="N265" i="2" s="1"/>
  <c r="M266" i="2"/>
  <c r="N266" i="2" s="1"/>
  <c r="M267" i="2"/>
  <c r="N267" i="2" s="1"/>
  <c r="M268" i="2"/>
  <c r="N268" i="2" s="1"/>
  <c r="M269" i="2"/>
  <c r="N269" i="2" s="1"/>
  <c r="M270" i="2"/>
  <c r="N270" i="2" s="1"/>
  <c r="M271" i="2"/>
  <c r="N271" i="2" s="1"/>
  <c r="M272" i="2"/>
  <c r="N272" i="2" s="1"/>
  <c r="M783" i="2"/>
  <c r="N783" i="2" s="1"/>
  <c r="P530" i="2"/>
  <c r="M6" i="2"/>
  <c r="N6" i="2" s="1"/>
  <c r="M772" i="2"/>
  <c r="M773" i="2"/>
  <c r="M774" i="2"/>
  <c r="M775" i="2"/>
  <c r="M776" i="2"/>
  <c r="M777" i="2"/>
  <c r="M778" i="2"/>
  <c r="M779" i="2"/>
  <c r="M780" i="2"/>
  <c r="M781" i="2"/>
  <c r="M782" i="2"/>
  <c r="L528" i="2"/>
  <c r="J528" i="2"/>
  <c r="K528" i="2" s="1"/>
  <c r="P785" i="2"/>
  <c r="J784" i="2"/>
  <c r="K784" i="2" s="1"/>
  <c r="J529" i="2"/>
  <c r="K529" i="2" s="1"/>
  <c r="J785" i="2"/>
  <c r="K785" i="2" s="1"/>
  <c r="J530" i="2"/>
  <c r="K530" i="2" s="1"/>
  <c r="L784" i="2"/>
  <c r="L529" i="2"/>
  <c r="L785" i="2"/>
  <c r="L530" i="2"/>
  <c r="M95" i="2"/>
  <c r="N95" i="2" s="1"/>
  <c r="L95" i="2"/>
  <c r="M859" i="2"/>
  <c r="P859" i="2" s="1"/>
  <c r="L859" i="2"/>
  <c r="J846" i="2"/>
  <c r="K846" i="2" s="1"/>
  <c r="L848" i="2"/>
  <c r="L854" i="2"/>
  <c r="L856" i="2"/>
  <c r="L337" i="2"/>
  <c r="L339" i="2"/>
  <c r="L345" i="2"/>
  <c r="L347" i="2"/>
  <c r="M348" i="2"/>
  <c r="N348" i="2" s="1"/>
  <c r="L591" i="2"/>
  <c r="L592" i="2"/>
  <c r="L593" i="2"/>
  <c r="L595" i="2"/>
  <c r="L596" i="2"/>
  <c r="L597" i="2"/>
  <c r="L598" i="2"/>
  <c r="L599" i="2"/>
  <c r="L600" i="2"/>
  <c r="L601" i="2"/>
  <c r="M603" i="2"/>
  <c r="P603" i="2" s="1"/>
  <c r="L605" i="2"/>
  <c r="L849" i="2"/>
  <c r="J857" i="2"/>
  <c r="K857" i="2" s="1"/>
  <c r="M338" i="2"/>
  <c r="L342" i="2"/>
  <c r="M346" i="2"/>
  <c r="L81" i="2"/>
  <c r="M82" i="2"/>
  <c r="J83" i="2"/>
  <c r="K83" i="2" s="1"/>
  <c r="M85" i="2"/>
  <c r="L89" i="2"/>
  <c r="J91" i="2"/>
  <c r="K91" i="2" s="1"/>
  <c r="J347" i="2"/>
  <c r="K347" i="2" s="1"/>
  <c r="M347" i="2"/>
  <c r="P347" i="2" s="1"/>
  <c r="J856" i="2"/>
  <c r="K856" i="2" s="1"/>
  <c r="J849" i="2"/>
  <c r="K849" i="2" s="1"/>
  <c r="M592" i="2"/>
  <c r="J592" i="2"/>
  <c r="K592" i="2" s="1"/>
  <c r="M848" i="2"/>
  <c r="M339" i="2"/>
  <c r="J339" i="2"/>
  <c r="K339" i="2" s="1"/>
  <c r="J95" i="2"/>
  <c r="K95" i="2" s="1"/>
  <c r="J859" i="2"/>
  <c r="K859" i="2" s="1"/>
  <c r="P417" i="2" l="1"/>
  <c r="P419" i="2"/>
  <c r="P416" i="2"/>
  <c r="P627" i="2"/>
  <c r="P420" i="2"/>
  <c r="P114" i="2"/>
  <c r="P412" i="2"/>
  <c r="P95" i="2"/>
  <c r="P17" i="2"/>
  <c r="J345" i="2"/>
  <c r="K345" i="2" s="1"/>
  <c r="M849" i="2"/>
  <c r="P849" i="2" s="1"/>
  <c r="J854" i="2"/>
  <c r="K854" i="2" s="1"/>
  <c r="P9" i="2"/>
  <c r="P113" i="2"/>
  <c r="J848" i="2"/>
  <c r="K848" i="2" s="1"/>
  <c r="N859" i="2"/>
  <c r="M856" i="2"/>
  <c r="P856" i="2" s="1"/>
  <c r="M854" i="2"/>
  <c r="P854" i="2" s="1"/>
  <c r="P783" i="2"/>
  <c r="J591" i="2"/>
  <c r="K591" i="2" s="1"/>
  <c r="L630" i="2"/>
  <c r="M591" i="2"/>
  <c r="N591" i="2" s="1"/>
  <c r="P520" i="2"/>
  <c r="P628" i="2"/>
  <c r="P622" i="2"/>
  <c r="L679" i="2"/>
  <c r="J679" i="2"/>
  <c r="K679" i="2" s="1"/>
  <c r="J342" i="2"/>
  <c r="K342" i="2" s="1"/>
  <c r="J337" i="2"/>
  <c r="K337" i="2" s="1"/>
  <c r="M345" i="2"/>
  <c r="P345" i="2" s="1"/>
  <c r="M337" i="2"/>
  <c r="N337" i="2" s="1"/>
  <c r="M342" i="2"/>
  <c r="P342" i="2" s="1"/>
  <c r="P519" i="2"/>
  <c r="P527" i="2"/>
  <c r="P518" i="2"/>
  <c r="P117" i="2"/>
  <c r="P118" i="2"/>
  <c r="M89" i="2"/>
  <c r="P89" i="2" s="1"/>
  <c r="J81" i="2"/>
  <c r="K81" i="2" s="1"/>
  <c r="P112" i="2"/>
  <c r="P521" i="2"/>
  <c r="L632" i="2"/>
  <c r="P626" i="2"/>
  <c r="J89" i="2"/>
  <c r="K89" i="2" s="1"/>
  <c r="M81" i="2"/>
  <c r="P81" i="2" s="1"/>
  <c r="P273" i="2"/>
  <c r="P415" i="2"/>
  <c r="P156" i="2"/>
  <c r="P526" i="2"/>
  <c r="P884" i="2"/>
  <c r="P116" i="2"/>
  <c r="P876" i="2"/>
  <c r="P423" i="2"/>
  <c r="P524" i="2"/>
  <c r="P517" i="2"/>
  <c r="L634" i="2"/>
  <c r="P623" i="2"/>
  <c r="J593" i="2"/>
  <c r="K593" i="2" s="1"/>
  <c r="P10" i="2"/>
  <c r="J634" i="2"/>
  <c r="K634" i="2" s="1"/>
  <c r="M593" i="2"/>
  <c r="P593" i="2" s="1"/>
  <c r="P525" i="2"/>
  <c r="P11" i="2"/>
  <c r="P624" i="2"/>
  <c r="P421" i="2"/>
  <c r="P413" i="2"/>
  <c r="P418" i="2"/>
  <c r="P411" i="2"/>
  <c r="P679" i="2"/>
  <c r="J169" i="2"/>
  <c r="K169" i="2" s="1"/>
  <c r="M169" i="2"/>
  <c r="L169" i="2"/>
  <c r="J168" i="2"/>
  <c r="K168" i="2" s="1"/>
  <c r="M168" i="2"/>
  <c r="L168" i="2"/>
  <c r="L931" i="2"/>
  <c r="J931" i="2"/>
  <c r="K931" i="2" s="1"/>
  <c r="M931" i="2"/>
  <c r="L927" i="2"/>
  <c r="J927" i="2"/>
  <c r="K927" i="2" s="1"/>
  <c r="M927" i="2"/>
  <c r="L923" i="2"/>
  <c r="J923" i="2"/>
  <c r="K923" i="2" s="1"/>
  <c r="M923" i="2"/>
  <c r="P666" i="2"/>
  <c r="P166" i="2"/>
  <c r="P164" i="2"/>
  <c r="P162" i="2"/>
  <c r="P160" i="2"/>
  <c r="P158" i="2"/>
  <c r="J424" i="2"/>
  <c r="K424" i="2" s="1"/>
  <c r="M424" i="2"/>
  <c r="L424" i="2"/>
  <c r="P678" i="2"/>
  <c r="L930" i="2"/>
  <c r="J930" i="2"/>
  <c r="K930" i="2" s="1"/>
  <c r="M930" i="2"/>
  <c r="L926" i="2"/>
  <c r="J926" i="2"/>
  <c r="K926" i="2" s="1"/>
  <c r="M926" i="2"/>
  <c r="L922" i="2"/>
  <c r="J922" i="2"/>
  <c r="K922" i="2" s="1"/>
  <c r="M922" i="2"/>
  <c r="J170" i="2"/>
  <c r="K170" i="2" s="1"/>
  <c r="M170" i="2"/>
  <c r="L170" i="2"/>
  <c r="L933" i="2"/>
  <c r="J933" i="2"/>
  <c r="K933" i="2" s="1"/>
  <c r="M933" i="2"/>
  <c r="L929" i="2"/>
  <c r="J929" i="2"/>
  <c r="K929" i="2" s="1"/>
  <c r="M929" i="2"/>
  <c r="L925" i="2"/>
  <c r="J925" i="2"/>
  <c r="K925" i="2" s="1"/>
  <c r="M925" i="2"/>
  <c r="J425" i="2"/>
  <c r="K425" i="2" s="1"/>
  <c r="M425" i="2"/>
  <c r="L425" i="2"/>
  <c r="L932" i="2"/>
  <c r="J932" i="2"/>
  <c r="K932" i="2" s="1"/>
  <c r="M932" i="2"/>
  <c r="L928" i="2"/>
  <c r="J928" i="2"/>
  <c r="K928" i="2" s="1"/>
  <c r="M928" i="2"/>
  <c r="L924" i="2"/>
  <c r="J924" i="2"/>
  <c r="K924" i="2" s="1"/>
  <c r="M924" i="2"/>
  <c r="P167" i="2"/>
  <c r="P165" i="2"/>
  <c r="P163" i="2"/>
  <c r="P161" i="2"/>
  <c r="P159" i="2"/>
  <c r="P157" i="2"/>
  <c r="P921" i="2"/>
  <c r="J632" i="2"/>
  <c r="K632" i="2" s="1"/>
  <c r="P634" i="2"/>
  <c r="P625" i="2"/>
  <c r="P621" i="2"/>
  <c r="P371" i="2"/>
  <c r="P632" i="2"/>
  <c r="P630" i="2"/>
  <c r="J123" i="2"/>
  <c r="K123" i="2" s="1"/>
  <c r="M123" i="2"/>
  <c r="L123" i="2"/>
  <c r="J119" i="2"/>
  <c r="K119" i="2" s="1"/>
  <c r="M119" i="2"/>
  <c r="L119" i="2"/>
  <c r="J380" i="2"/>
  <c r="K380" i="2" s="1"/>
  <c r="M380" i="2"/>
  <c r="L380" i="2"/>
  <c r="J378" i="2"/>
  <c r="K378" i="2" s="1"/>
  <c r="M378" i="2"/>
  <c r="L378" i="2"/>
  <c r="J376" i="2"/>
  <c r="K376" i="2" s="1"/>
  <c r="M376" i="2"/>
  <c r="L376" i="2"/>
  <c r="P374" i="2"/>
  <c r="N881" i="2"/>
  <c r="P881" i="2"/>
  <c r="N877" i="2"/>
  <c r="P877" i="2"/>
  <c r="J366" i="2"/>
  <c r="K366" i="2" s="1"/>
  <c r="M366" i="2"/>
  <c r="L366" i="2"/>
  <c r="J121" i="2"/>
  <c r="K121" i="2" s="1"/>
  <c r="M121" i="2"/>
  <c r="L121" i="2"/>
  <c r="N882" i="2"/>
  <c r="P882" i="2"/>
  <c r="J124" i="2"/>
  <c r="K124" i="2" s="1"/>
  <c r="M124" i="2"/>
  <c r="L124" i="2"/>
  <c r="J122" i="2"/>
  <c r="K122" i="2" s="1"/>
  <c r="M122" i="2"/>
  <c r="L122" i="2"/>
  <c r="J120" i="2"/>
  <c r="K120" i="2" s="1"/>
  <c r="M120" i="2"/>
  <c r="L120" i="2"/>
  <c r="N880" i="2"/>
  <c r="P880" i="2"/>
  <c r="P372" i="2"/>
  <c r="P370" i="2"/>
  <c r="P368" i="2"/>
  <c r="P373" i="2"/>
  <c r="P369" i="2"/>
  <c r="J125" i="2"/>
  <c r="K125" i="2" s="1"/>
  <c r="M125" i="2"/>
  <c r="L125" i="2"/>
  <c r="N878" i="2"/>
  <c r="P878" i="2"/>
  <c r="J379" i="2"/>
  <c r="K379" i="2" s="1"/>
  <c r="M379" i="2"/>
  <c r="L379" i="2"/>
  <c r="J377" i="2"/>
  <c r="K377" i="2" s="1"/>
  <c r="M377" i="2"/>
  <c r="L377" i="2"/>
  <c r="J375" i="2"/>
  <c r="K375" i="2" s="1"/>
  <c r="M375" i="2"/>
  <c r="L375" i="2"/>
  <c r="N883" i="2"/>
  <c r="P883" i="2"/>
  <c r="N879" i="2"/>
  <c r="P879" i="2"/>
  <c r="P115" i="2"/>
  <c r="L111" i="2"/>
  <c r="J111" i="2"/>
  <c r="K111" i="2" s="1"/>
  <c r="M111" i="2"/>
  <c r="P367" i="2"/>
  <c r="P522" i="2"/>
  <c r="P516" i="2"/>
  <c r="P523" i="2"/>
  <c r="P16" i="2"/>
  <c r="P8" i="2"/>
  <c r="P771" i="2"/>
  <c r="J19" i="2"/>
  <c r="K19" i="2" s="1"/>
  <c r="M19" i="2"/>
  <c r="L19" i="2"/>
  <c r="N779" i="2"/>
  <c r="P779" i="2"/>
  <c r="N775" i="2"/>
  <c r="P775" i="2"/>
  <c r="P261" i="2"/>
  <c r="P272" i="2"/>
  <c r="P270" i="2"/>
  <c r="P268" i="2"/>
  <c r="P266" i="2"/>
  <c r="P264" i="2"/>
  <c r="P262" i="2"/>
  <c r="J274" i="2"/>
  <c r="K274" i="2" s="1"/>
  <c r="M274" i="2"/>
  <c r="L274" i="2"/>
  <c r="N782" i="2"/>
  <c r="P782" i="2"/>
  <c r="N778" i="2"/>
  <c r="P778" i="2"/>
  <c r="N774" i="2"/>
  <c r="P774" i="2"/>
  <c r="P6" i="2"/>
  <c r="J20" i="2"/>
  <c r="K20" i="2" s="1"/>
  <c r="M20" i="2"/>
  <c r="L20" i="2"/>
  <c r="J18" i="2"/>
  <c r="K18" i="2" s="1"/>
  <c r="M18" i="2"/>
  <c r="L18" i="2"/>
  <c r="N781" i="2"/>
  <c r="P781" i="2"/>
  <c r="N777" i="2"/>
  <c r="P777" i="2"/>
  <c r="N773" i="2"/>
  <c r="P773" i="2"/>
  <c r="P271" i="2"/>
  <c r="P269" i="2"/>
  <c r="P267" i="2"/>
  <c r="P265" i="2"/>
  <c r="P263" i="2"/>
  <c r="J275" i="2"/>
  <c r="K275" i="2" s="1"/>
  <c r="M275" i="2"/>
  <c r="L275" i="2"/>
  <c r="N780" i="2"/>
  <c r="P780" i="2"/>
  <c r="N776" i="2"/>
  <c r="P776" i="2"/>
  <c r="N772" i="2"/>
  <c r="P772" i="2"/>
  <c r="M88" i="2"/>
  <c r="P88" i="2" s="1"/>
  <c r="L88" i="2"/>
  <c r="J855" i="2"/>
  <c r="K855" i="2" s="1"/>
  <c r="L855" i="2"/>
  <c r="J602" i="2"/>
  <c r="K602" i="2" s="1"/>
  <c r="L602" i="2"/>
  <c r="J349" i="2"/>
  <c r="K349" i="2" s="1"/>
  <c r="L349" i="2"/>
  <c r="M860" i="2"/>
  <c r="N860" i="2" s="1"/>
  <c r="L860" i="2"/>
  <c r="J852" i="2"/>
  <c r="K852" i="2" s="1"/>
  <c r="L852" i="2"/>
  <c r="M91" i="2"/>
  <c r="N91" i="2" s="1"/>
  <c r="L91" i="2"/>
  <c r="J87" i="2"/>
  <c r="K87" i="2" s="1"/>
  <c r="L87" i="2"/>
  <c r="M83" i="2"/>
  <c r="N83" i="2" s="1"/>
  <c r="L83" i="2"/>
  <c r="J346" i="2"/>
  <c r="K346" i="2" s="1"/>
  <c r="L346" i="2"/>
  <c r="J338" i="2"/>
  <c r="K338" i="2" s="1"/>
  <c r="L338" i="2"/>
  <c r="J853" i="2"/>
  <c r="K853" i="2" s="1"/>
  <c r="L853" i="2"/>
  <c r="J348" i="2"/>
  <c r="K348" i="2" s="1"/>
  <c r="L348" i="2"/>
  <c r="J341" i="2"/>
  <c r="K341" i="2" s="1"/>
  <c r="L341" i="2"/>
  <c r="M858" i="2"/>
  <c r="L858" i="2"/>
  <c r="M850" i="2"/>
  <c r="P850" i="2" s="1"/>
  <c r="L850" i="2"/>
  <c r="J84" i="2"/>
  <c r="K84" i="2" s="1"/>
  <c r="L84" i="2"/>
  <c r="J340" i="2"/>
  <c r="K340" i="2" s="1"/>
  <c r="L340" i="2"/>
  <c r="J847" i="2"/>
  <c r="K847" i="2" s="1"/>
  <c r="L847" i="2"/>
  <c r="M594" i="2"/>
  <c r="P594" i="2" s="1"/>
  <c r="L594" i="2"/>
  <c r="M94" i="2"/>
  <c r="N94" i="2" s="1"/>
  <c r="L94" i="2"/>
  <c r="M90" i="2"/>
  <c r="P90" i="2" s="1"/>
  <c r="L90" i="2"/>
  <c r="J86" i="2"/>
  <c r="K86" i="2" s="1"/>
  <c r="L86" i="2"/>
  <c r="J82" i="2"/>
  <c r="K82" i="2" s="1"/>
  <c r="L82" i="2"/>
  <c r="J344" i="2"/>
  <c r="K344" i="2" s="1"/>
  <c r="L344" i="2"/>
  <c r="M336" i="2"/>
  <c r="P336" i="2" s="1"/>
  <c r="L336" i="2"/>
  <c r="J851" i="2"/>
  <c r="K851" i="2" s="1"/>
  <c r="L851" i="2"/>
  <c r="J604" i="2"/>
  <c r="K604" i="2" s="1"/>
  <c r="L604" i="2"/>
  <c r="M92" i="2"/>
  <c r="N92" i="2" s="1"/>
  <c r="L92" i="2"/>
  <c r="J350" i="2"/>
  <c r="K350" i="2" s="1"/>
  <c r="L350" i="2"/>
  <c r="J343" i="2"/>
  <c r="K343" i="2" s="1"/>
  <c r="L343" i="2"/>
  <c r="M93" i="2"/>
  <c r="L93" i="2"/>
  <c r="J85" i="2"/>
  <c r="K85" i="2" s="1"/>
  <c r="L85" i="2"/>
  <c r="M857" i="2"/>
  <c r="L857" i="2"/>
  <c r="J603" i="2"/>
  <c r="K603" i="2" s="1"/>
  <c r="L603" i="2"/>
  <c r="M846" i="2"/>
  <c r="L846" i="2"/>
  <c r="M344" i="2"/>
  <c r="N344" i="2" s="1"/>
  <c r="M604" i="2"/>
  <c r="J93" i="2"/>
  <c r="K93" i="2" s="1"/>
  <c r="M851" i="2"/>
  <c r="P851" i="2" s="1"/>
  <c r="M86" i="2"/>
  <c r="P86" i="2" s="1"/>
  <c r="J336" i="2"/>
  <c r="K336" i="2" s="1"/>
  <c r="N603" i="2"/>
  <c r="J94" i="2"/>
  <c r="K94" i="2" s="1"/>
  <c r="J90" i="2"/>
  <c r="K90" i="2" s="1"/>
  <c r="M847" i="2"/>
  <c r="P847" i="2" s="1"/>
  <c r="J92" i="2"/>
  <c r="K92" i="2" s="1"/>
  <c r="J594" i="2"/>
  <c r="K594" i="2" s="1"/>
  <c r="J860" i="2"/>
  <c r="K860" i="2" s="1"/>
  <c r="M350" i="2"/>
  <c r="N350" i="2" s="1"/>
  <c r="M855" i="2"/>
  <c r="P855" i="2" s="1"/>
  <c r="M340" i="2"/>
  <c r="P340" i="2" s="1"/>
  <c r="J88" i="2"/>
  <c r="K88" i="2" s="1"/>
  <c r="J605" i="2"/>
  <c r="K605" i="2" s="1"/>
  <c r="M605" i="2"/>
  <c r="N605" i="2" s="1"/>
  <c r="J597" i="2"/>
  <c r="K597" i="2" s="1"/>
  <c r="M597" i="2"/>
  <c r="M343" i="2"/>
  <c r="P343" i="2" s="1"/>
  <c r="M341" i="2"/>
  <c r="N341" i="2" s="1"/>
  <c r="J858" i="2"/>
  <c r="K858" i="2" s="1"/>
  <c r="J850" i="2"/>
  <c r="K850" i="2" s="1"/>
  <c r="M84" i="2"/>
  <c r="P84" i="2" s="1"/>
  <c r="M349" i="2"/>
  <c r="M853" i="2"/>
  <c r="P853" i="2" s="1"/>
  <c r="M852" i="2"/>
  <c r="P852" i="2" s="1"/>
  <c r="J600" i="2"/>
  <c r="K600" i="2" s="1"/>
  <c r="M600" i="2"/>
  <c r="J596" i="2"/>
  <c r="K596" i="2" s="1"/>
  <c r="M596" i="2"/>
  <c r="J598" i="2"/>
  <c r="K598" i="2" s="1"/>
  <c r="M598" i="2"/>
  <c r="M602" i="2"/>
  <c r="J601" i="2"/>
  <c r="K601" i="2" s="1"/>
  <c r="M601" i="2"/>
  <c r="M87" i="2"/>
  <c r="N87" i="2" s="1"/>
  <c r="P348" i="2"/>
  <c r="J599" i="2"/>
  <c r="K599" i="2" s="1"/>
  <c r="M599" i="2"/>
  <c r="J595" i="2"/>
  <c r="K595" i="2" s="1"/>
  <c r="M595" i="2"/>
  <c r="N347" i="2"/>
  <c r="P339" i="2"/>
  <c r="N339" i="2"/>
  <c r="P848" i="2"/>
  <c r="N848" i="2"/>
  <c r="P338" i="2"/>
  <c r="N338" i="2"/>
  <c r="P85" i="2"/>
  <c r="N85" i="2"/>
  <c r="P592" i="2"/>
  <c r="N592" i="2"/>
  <c r="P346" i="2"/>
  <c r="N346" i="2"/>
  <c r="P82" i="2"/>
  <c r="N82" i="2"/>
  <c r="N342" i="2" l="1"/>
  <c r="N345" i="2"/>
  <c r="P591" i="2"/>
  <c r="P337" i="2"/>
  <c r="N853" i="2"/>
  <c r="P344" i="2"/>
  <c r="N850" i="2"/>
  <c r="N849" i="2"/>
  <c r="N90" i="2"/>
  <c r="P341" i="2"/>
  <c r="N847" i="2"/>
  <c r="N854" i="2"/>
  <c r="N856" i="2"/>
  <c r="N594" i="2"/>
  <c r="P350" i="2"/>
  <c r="N336" i="2"/>
  <c r="P87" i="2"/>
  <c r="N89" i="2"/>
  <c r="N88" i="2"/>
  <c r="N81" i="2"/>
  <c r="P83" i="2"/>
  <c r="P91" i="2"/>
  <c r="P92" i="2"/>
  <c r="P860" i="2"/>
  <c r="N851" i="2"/>
  <c r="N593" i="2"/>
  <c r="N343" i="2"/>
  <c r="P94" i="2"/>
  <c r="N932" i="2"/>
  <c r="P932" i="2"/>
  <c r="N425" i="2"/>
  <c r="P425" i="2"/>
  <c r="N933" i="2"/>
  <c r="P933" i="2"/>
  <c r="N170" i="2"/>
  <c r="P170" i="2"/>
  <c r="N930" i="2"/>
  <c r="P930" i="2"/>
  <c r="N927" i="2"/>
  <c r="P927" i="2"/>
  <c r="N928" i="2"/>
  <c r="P928" i="2"/>
  <c r="N929" i="2"/>
  <c r="P929" i="2"/>
  <c r="N926" i="2"/>
  <c r="P926" i="2"/>
  <c r="N424" i="2"/>
  <c r="P424" i="2"/>
  <c r="N923" i="2"/>
  <c r="P923" i="2"/>
  <c r="N924" i="2"/>
  <c r="P924" i="2"/>
  <c r="N925" i="2"/>
  <c r="P925" i="2"/>
  <c r="N922" i="2"/>
  <c r="P922" i="2"/>
  <c r="N169" i="2"/>
  <c r="P169" i="2"/>
  <c r="N931" i="2"/>
  <c r="P931" i="2"/>
  <c r="N168" i="2"/>
  <c r="P168" i="2"/>
  <c r="N120" i="2"/>
  <c r="P120" i="2"/>
  <c r="N380" i="2"/>
  <c r="P380" i="2"/>
  <c r="N379" i="2"/>
  <c r="P379" i="2"/>
  <c r="N111" i="2"/>
  <c r="P111" i="2"/>
  <c r="N377" i="2"/>
  <c r="P377" i="2"/>
  <c r="N125" i="2"/>
  <c r="P125" i="2"/>
  <c r="N124" i="2"/>
  <c r="P124" i="2"/>
  <c r="N366" i="2"/>
  <c r="P366" i="2"/>
  <c r="N376" i="2"/>
  <c r="P376" i="2"/>
  <c r="N123" i="2"/>
  <c r="P123" i="2"/>
  <c r="N378" i="2"/>
  <c r="P378" i="2"/>
  <c r="N375" i="2"/>
  <c r="P375" i="2"/>
  <c r="N122" i="2"/>
  <c r="P122" i="2"/>
  <c r="N121" i="2"/>
  <c r="P121" i="2"/>
  <c r="N119" i="2"/>
  <c r="P119" i="2"/>
  <c r="N274" i="2"/>
  <c r="P274" i="2"/>
  <c r="N275" i="2"/>
  <c r="P275" i="2"/>
  <c r="N20" i="2"/>
  <c r="P20" i="2"/>
  <c r="N19" i="2"/>
  <c r="P19" i="2"/>
  <c r="N18" i="2"/>
  <c r="P18" i="2"/>
  <c r="P846" i="2"/>
  <c r="N846" i="2"/>
  <c r="N857" i="2"/>
  <c r="P857" i="2"/>
  <c r="P93" i="2"/>
  <c r="N93" i="2"/>
  <c r="N858" i="2"/>
  <c r="P858" i="2"/>
  <c r="N86" i="2"/>
  <c r="N340" i="2"/>
  <c r="P604" i="2"/>
  <c r="N604" i="2"/>
  <c r="N855" i="2"/>
  <c r="N84" i="2"/>
  <c r="P596" i="2"/>
  <c r="N596" i="2"/>
  <c r="N852" i="2"/>
  <c r="P595" i="2"/>
  <c r="N595" i="2"/>
  <c r="P601" i="2"/>
  <c r="N601" i="2"/>
  <c r="P598" i="2"/>
  <c r="N598" i="2"/>
  <c r="P600" i="2"/>
  <c r="N600" i="2"/>
  <c r="N349" i="2"/>
  <c r="P349" i="2"/>
  <c r="P597" i="2"/>
  <c r="N597" i="2"/>
  <c r="N602" i="2"/>
  <c r="P602" i="2"/>
  <c r="P599" i="2"/>
  <c r="N599" i="2"/>
  <c r="P605" i="2"/>
  <c r="A260" i="2" l="1"/>
  <c r="A245" i="2"/>
  <c r="A230" i="2"/>
  <c r="A215" i="2"/>
  <c r="A200" i="2"/>
  <c r="A185" i="2"/>
  <c r="A155" i="2"/>
  <c r="A140" i="2"/>
  <c r="A110" i="2"/>
  <c r="A80" i="2"/>
  <c r="A65" i="2"/>
  <c r="A50" i="2"/>
  <c r="A35" i="2"/>
  <c r="A259" i="2"/>
  <c r="A244" i="2"/>
  <c r="A229" i="2"/>
  <c r="A214" i="2"/>
  <c r="A199" i="2"/>
  <c r="A184" i="2"/>
  <c r="A154" i="2"/>
  <c r="A139" i="2"/>
  <c r="A109" i="2"/>
  <c r="A79" i="2"/>
  <c r="A64" i="2"/>
  <c r="A49" i="2"/>
  <c r="A34" i="2"/>
  <c r="A258" i="2"/>
  <c r="A243" i="2"/>
  <c r="A228" i="2"/>
  <c r="A213" i="2"/>
  <c r="A198" i="2"/>
  <c r="A183" i="2"/>
  <c r="A153" i="2"/>
  <c r="A138" i="2"/>
  <c r="A108" i="2"/>
  <c r="A78" i="2"/>
  <c r="A63" i="2"/>
  <c r="A48" i="2"/>
  <c r="A33" i="2"/>
  <c r="A257" i="2"/>
  <c r="A242" i="2"/>
  <c r="A227" i="2"/>
  <c r="A212" i="2"/>
  <c r="A197" i="2"/>
  <c r="A182" i="2"/>
  <c r="A152" i="2"/>
  <c r="A137" i="2"/>
  <c r="A107" i="2"/>
  <c r="A77" i="2"/>
  <c r="A62" i="2"/>
  <c r="A47" i="2"/>
  <c r="A32" i="2"/>
  <c r="A256" i="2"/>
  <c r="A241" i="2"/>
  <c r="A226" i="2"/>
  <c r="A211" i="2"/>
  <c r="A196" i="2"/>
  <c r="A181" i="2"/>
  <c r="A151" i="2"/>
  <c r="A136" i="2"/>
  <c r="A106" i="2"/>
  <c r="A76" i="2"/>
  <c r="A61" i="2"/>
  <c r="A46" i="2"/>
  <c r="A31" i="2"/>
  <c r="A255" i="2"/>
  <c r="A240" i="2"/>
  <c r="A225" i="2"/>
  <c r="A210" i="2"/>
  <c r="A195" i="2"/>
  <c r="A180" i="2"/>
  <c r="A150" i="2"/>
  <c r="A135" i="2"/>
  <c r="A105" i="2"/>
  <c r="A75" i="2"/>
  <c r="A60" i="2"/>
  <c r="A45" i="2"/>
  <c r="A30" i="2"/>
  <c r="A254" i="2"/>
  <c r="A239" i="2"/>
  <c r="A224" i="2"/>
  <c r="A209" i="2"/>
  <c r="A194" i="2"/>
  <c r="A179" i="2"/>
  <c r="A149" i="2"/>
  <c r="A134" i="2"/>
  <c r="A104" i="2"/>
  <c r="A74" i="2"/>
  <c r="A59" i="2"/>
  <c r="A44" i="2"/>
  <c r="A29" i="2"/>
  <c r="A253" i="2"/>
  <c r="A238" i="2"/>
  <c r="A223" i="2"/>
  <c r="A208" i="2"/>
  <c r="A193" i="2"/>
  <c r="A178" i="2"/>
  <c r="A148" i="2"/>
  <c r="A133" i="2"/>
  <c r="A103" i="2"/>
  <c r="A73" i="2"/>
  <c r="A58" i="2"/>
  <c r="A43" i="2"/>
  <c r="A28" i="2"/>
  <c r="A252" i="2"/>
  <c r="A237" i="2"/>
  <c r="A222" i="2"/>
  <c r="A207" i="2"/>
  <c r="A192" i="2"/>
  <c r="A177" i="2"/>
  <c r="A147" i="2"/>
  <c r="A132" i="2"/>
  <c r="A102" i="2"/>
  <c r="A72" i="2"/>
  <c r="A57" i="2"/>
  <c r="A42" i="2"/>
  <c r="A27" i="2"/>
  <c r="A251" i="2"/>
  <c r="A236" i="2"/>
  <c r="A221" i="2"/>
  <c r="A206" i="2"/>
  <c r="A191" i="2"/>
  <c r="A176" i="2"/>
  <c r="A146" i="2"/>
  <c r="A131" i="2"/>
  <c r="A101" i="2"/>
  <c r="A71" i="2"/>
  <c r="A56" i="2"/>
  <c r="A41" i="2"/>
  <c r="A26" i="2"/>
  <c r="A250" i="2"/>
  <c r="A235" i="2"/>
  <c r="A220" i="2"/>
  <c r="A205" i="2"/>
  <c r="A190" i="2"/>
  <c r="A175" i="2"/>
  <c r="A145" i="2"/>
  <c r="A130" i="2"/>
  <c r="A100" i="2"/>
  <c r="A70" i="2"/>
  <c r="A55" i="2"/>
  <c r="A40" i="2"/>
  <c r="A25" i="2"/>
  <c r="A249" i="2"/>
  <c r="A234" i="2"/>
  <c r="A219" i="2"/>
  <c r="A204" i="2"/>
  <c r="A189" i="2"/>
  <c r="A174" i="2"/>
  <c r="A144" i="2"/>
  <c r="A129" i="2"/>
  <c r="A99" i="2"/>
  <c r="A69" i="2"/>
  <c r="A54" i="2"/>
  <c r="A39" i="2"/>
  <c r="A24" i="2"/>
  <c r="A248" i="2"/>
  <c r="A233" i="2"/>
  <c r="A218" i="2"/>
  <c r="A203" i="2"/>
  <c r="A188" i="2"/>
  <c r="A173" i="2"/>
  <c r="A143" i="2"/>
  <c r="A128" i="2"/>
  <c r="A98" i="2"/>
  <c r="A68" i="2"/>
  <c r="A53" i="2"/>
  <c r="A38" i="2"/>
  <c r="A23" i="2"/>
  <c r="A247" i="2"/>
  <c r="A232" i="2"/>
  <c r="A217" i="2"/>
  <c r="A202" i="2"/>
  <c r="A187" i="2"/>
  <c r="A172" i="2"/>
  <c r="A142" i="2"/>
  <c r="A127" i="2"/>
  <c r="A97" i="2"/>
  <c r="A67" i="2"/>
  <c r="A52" i="2"/>
  <c r="A37" i="2"/>
  <c r="A22" i="2"/>
  <c r="A246" i="2"/>
  <c r="A231" i="2"/>
  <c r="A216" i="2"/>
  <c r="A201" i="2"/>
  <c r="A186" i="2"/>
  <c r="A171" i="2"/>
  <c r="A141" i="2"/>
  <c r="A126" i="2"/>
  <c r="A96" i="2"/>
  <c r="A66" i="2"/>
  <c r="A51" i="2"/>
  <c r="A36" i="2"/>
  <c r="A21" i="2"/>
  <c r="A770" i="2"/>
  <c r="A755" i="2"/>
  <c r="A740" i="2"/>
  <c r="A725" i="2"/>
  <c r="A710" i="2"/>
  <c r="A695" i="2"/>
  <c r="A665" i="2"/>
  <c r="A650" i="2"/>
  <c r="A620" i="2"/>
  <c r="A590" i="2"/>
  <c r="A575" i="2"/>
  <c r="A560" i="2"/>
  <c r="A545" i="2"/>
  <c r="A769" i="2"/>
  <c r="A754" i="2"/>
  <c r="A739" i="2"/>
  <c r="A724" i="2"/>
  <c r="A709" i="2"/>
  <c r="A694" i="2"/>
  <c r="A664" i="2"/>
  <c r="A649" i="2"/>
  <c r="A619" i="2"/>
  <c r="A589" i="2"/>
  <c r="A574" i="2"/>
  <c r="A559" i="2"/>
  <c r="A544" i="2"/>
  <c r="A768" i="2"/>
  <c r="A753" i="2"/>
  <c r="A738" i="2"/>
  <c r="A723" i="2"/>
  <c r="A708" i="2"/>
  <c r="A693" i="2"/>
  <c r="A663" i="2"/>
  <c r="A648" i="2"/>
  <c r="A618" i="2"/>
  <c r="A588" i="2"/>
  <c r="A573" i="2"/>
  <c r="A558" i="2"/>
  <c r="A543" i="2"/>
  <c r="A767" i="2"/>
  <c r="A752" i="2"/>
  <c r="A737" i="2"/>
  <c r="A722" i="2"/>
  <c r="A707" i="2"/>
  <c r="A692" i="2"/>
  <c r="A662" i="2"/>
  <c r="A647" i="2"/>
  <c r="A617" i="2"/>
  <c r="A587" i="2"/>
  <c r="A572" i="2"/>
  <c r="A557" i="2"/>
  <c r="A542" i="2"/>
  <c r="A766" i="2"/>
  <c r="A751" i="2"/>
  <c r="A736" i="2"/>
  <c r="A721" i="2"/>
  <c r="A706" i="2"/>
  <c r="A691" i="2"/>
  <c r="A661" i="2"/>
  <c r="A646" i="2"/>
  <c r="A616" i="2"/>
  <c r="A586" i="2"/>
  <c r="A571" i="2"/>
  <c r="A556" i="2"/>
  <c r="A541" i="2"/>
  <c r="A765" i="2"/>
  <c r="A750" i="2"/>
  <c r="A735" i="2"/>
  <c r="A720" i="2"/>
  <c r="A705" i="2"/>
  <c r="A690" i="2"/>
  <c r="A660" i="2"/>
  <c r="A645" i="2"/>
  <c r="A615" i="2"/>
  <c r="A585" i="2"/>
  <c r="A570" i="2"/>
  <c r="A555" i="2"/>
  <c r="A540" i="2"/>
  <c r="A764" i="2"/>
  <c r="A749" i="2"/>
  <c r="A734" i="2"/>
  <c r="A719" i="2"/>
  <c r="A704" i="2"/>
  <c r="A689" i="2"/>
  <c r="A659" i="2"/>
  <c r="A644" i="2"/>
  <c r="A614" i="2"/>
  <c r="A584" i="2"/>
  <c r="A569" i="2"/>
  <c r="A554" i="2"/>
  <c r="A539" i="2"/>
  <c r="A763" i="2"/>
  <c r="A748" i="2"/>
  <c r="A733" i="2"/>
  <c r="A718" i="2"/>
  <c r="A703" i="2"/>
  <c r="A688" i="2"/>
  <c r="A658" i="2"/>
  <c r="A643" i="2"/>
  <c r="A613" i="2"/>
  <c r="A583" i="2"/>
  <c r="A568" i="2"/>
  <c r="A553" i="2"/>
  <c r="A538" i="2"/>
  <c r="A762" i="2"/>
  <c r="A747" i="2"/>
  <c r="A732" i="2"/>
  <c r="A717" i="2"/>
  <c r="A702" i="2"/>
  <c r="A687" i="2"/>
  <c r="A657" i="2"/>
  <c r="A642" i="2"/>
  <c r="A612" i="2"/>
  <c r="A582" i="2"/>
  <c r="A567" i="2"/>
  <c r="A552" i="2"/>
  <c r="A537" i="2"/>
  <c r="A761" i="2"/>
  <c r="A746" i="2"/>
  <c r="A731" i="2"/>
  <c r="A716" i="2"/>
  <c r="A701" i="2"/>
  <c r="A686" i="2"/>
  <c r="A656" i="2"/>
  <c r="A641" i="2"/>
  <c r="A611" i="2"/>
  <c r="A581" i="2"/>
  <c r="A566" i="2"/>
  <c r="A551" i="2"/>
  <c r="A536" i="2"/>
  <c r="A760" i="2"/>
  <c r="A745" i="2"/>
  <c r="A730" i="2"/>
  <c r="A715" i="2"/>
  <c r="A700" i="2"/>
  <c r="A685" i="2"/>
  <c r="A655" i="2"/>
  <c r="A640" i="2"/>
  <c r="A610" i="2"/>
  <c r="A580" i="2"/>
  <c r="A565" i="2"/>
  <c r="A550" i="2"/>
  <c r="A535" i="2"/>
  <c r="A759" i="2"/>
  <c r="A744" i="2"/>
  <c r="A729" i="2"/>
  <c r="A714" i="2"/>
  <c r="A699" i="2"/>
  <c r="A684" i="2"/>
  <c r="A654" i="2"/>
  <c r="A639" i="2"/>
  <c r="A609" i="2"/>
  <c r="A579" i="2"/>
  <c r="A564" i="2"/>
  <c r="A549" i="2"/>
  <c r="A534" i="2"/>
  <c r="A758" i="2"/>
  <c r="A743" i="2"/>
  <c r="A728" i="2"/>
  <c r="A713" i="2"/>
  <c r="A698" i="2"/>
  <c r="A683" i="2"/>
  <c r="A653" i="2"/>
  <c r="A638" i="2"/>
  <c r="A608" i="2"/>
  <c r="A578" i="2"/>
  <c r="A563" i="2"/>
  <c r="A548" i="2"/>
  <c r="A533" i="2"/>
  <c r="A757" i="2"/>
  <c r="A742" i="2"/>
  <c r="A727" i="2"/>
  <c r="A712" i="2"/>
  <c r="A697" i="2"/>
  <c r="A682" i="2"/>
  <c r="A652" i="2"/>
  <c r="A637" i="2"/>
  <c r="A607" i="2"/>
  <c r="A577" i="2"/>
  <c r="A562" i="2"/>
  <c r="A547" i="2"/>
  <c r="A532" i="2"/>
  <c r="A756" i="2"/>
  <c r="A741" i="2"/>
  <c r="A726" i="2"/>
  <c r="A711" i="2"/>
  <c r="A696" i="2"/>
  <c r="A681" i="2"/>
  <c r="A651" i="2"/>
  <c r="A636" i="2"/>
  <c r="A606" i="2"/>
  <c r="A576" i="2"/>
  <c r="A561" i="2"/>
  <c r="A546" i="2"/>
  <c r="A531" i="2"/>
  <c r="A515" i="2"/>
  <c r="A500" i="2"/>
  <c r="A485" i="2"/>
  <c r="A470" i="2"/>
  <c r="A455" i="2"/>
  <c r="A440" i="2"/>
  <c r="A410" i="2"/>
  <c r="A395" i="2"/>
  <c r="A365" i="2"/>
  <c r="A335" i="2"/>
  <c r="A320" i="2"/>
  <c r="A305" i="2"/>
  <c r="A290" i="2"/>
  <c r="A514" i="2"/>
  <c r="A499" i="2"/>
  <c r="A484" i="2"/>
  <c r="A469" i="2"/>
  <c r="A454" i="2"/>
  <c r="A439" i="2"/>
  <c r="A409" i="2"/>
  <c r="A394" i="2"/>
  <c r="A364" i="2"/>
  <c r="A334" i="2"/>
  <c r="A319" i="2"/>
  <c r="A304" i="2"/>
  <c r="A289" i="2"/>
  <c r="A513" i="2"/>
  <c r="A498" i="2"/>
  <c r="A483" i="2"/>
  <c r="A468" i="2"/>
  <c r="A453" i="2"/>
  <c r="A438" i="2"/>
  <c r="A408" i="2"/>
  <c r="A393" i="2"/>
  <c r="A363" i="2"/>
  <c r="A333" i="2"/>
  <c r="A318" i="2"/>
  <c r="A303" i="2"/>
  <c r="A288" i="2"/>
  <c r="A512" i="2"/>
  <c r="A497" i="2"/>
  <c r="A482" i="2"/>
  <c r="A467" i="2"/>
  <c r="A452" i="2"/>
  <c r="A437" i="2"/>
  <c r="A407" i="2"/>
  <c r="A392" i="2"/>
  <c r="A362" i="2"/>
  <c r="A332" i="2"/>
  <c r="A317" i="2"/>
  <c r="A302" i="2"/>
  <c r="A287" i="2"/>
  <c r="A511" i="2"/>
  <c r="A496" i="2"/>
  <c r="A481" i="2"/>
  <c r="A466" i="2"/>
  <c r="A451" i="2"/>
  <c r="A436" i="2"/>
  <c r="A406" i="2"/>
  <c r="A391" i="2"/>
  <c r="A361" i="2"/>
  <c r="A331" i="2"/>
  <c r="A316" i="2"/>
  <c r="A301" i="2"/>
  <c r="A286" i="2"/>
  <c r="A510" i="2"/>
  <c r="A495" i="2"/>
  <c r="A480" i="2"/>
  <c r="A465" i="2"/>
  <c r="A450" i="2"/>
  <c r="A435" i="2"/>
  <c r="A405" i="2"/>
  <c r="A390" i="2"/>
  <c r="A360" i="2"/>
  <c r="A330" i="2"/>
  <c r="A315" i="2"/>
  <c r="A300" i="2"/>
  <c r="A285" i="2"/>
  <c r="A509" i="2"/>
  <c r="A494" i="2"/>
  <c r="A479" i="2"/>
  <c r="A464" i="2"/>
  <c r="A449" i="2"/>
  <c r="A434" i="2"/>
  <c r="A404" i="2"/>
  <c r="A389" i="2"/>
  <c r="A359" i="2"/>
  <c r="A329" i="2"/>
  <c r="A314" i="2"/>
  <c r="A299" i="2"/>
  <c r="A284" i="2"/>
  <c r="A508" i="2"/>
  <c r="A493" i="2"/>
  <c r="A478" i="2"/>
  <c r="A463" i="2"/>
  <c r="A448" i="2"/>
  <c r="A433" i="2"/>
  <c r="A403" i="2"/>
  <c r="A388" i="2"/>
  <c r="A358" i="2"/>
  <c r="A328" i="2"/>
  <c r="A313" i="2"/>
  <c r="A298" i="2"/>
  <c r="A283" i="2"/>
  <c r="A507" i="2"/>
  <c r="A492" i="2"/>
  <c r="A477" i="2"/>
  <c r="A462" i="2"/>
  <c r="A447" i="2"/>
  <c r="A432" i="2"/>
  <c r="A402" i="2"/>
  <c r="A387" i="2"/>
  <c r="A357" i="2"/>
  <c r="A327" i="2"/>
  <c r="A312" i="2"/>
  <c r="A297" i="2"/>
  <c r="A282" i="2"/>
  <c r="A506" i="2"/>
  <c r="A491" i="2"/>
  <c r="A476" i="2"/>
  <c r="A461" i="2"/>
  <c r="A446" i="2"/>
  <c r="A431" i="2"/>
  <c r="A401" i="2"/>
  <c r="A386" i="2"/>
  <c r="A356" i="2"/>
  <c r="A326" i="2"/>
  <c r="A311" i="2"/>
  <c r="A296" i="2"/>
  <c r="A281" i="2"/>
  <c r="A505" i="2"/>
  <c r="A490" i="2"/>
  <c r="A475" i="2"/>
  <c r="A460" i="2"/>
  <c r="A445" i="2"/>
  <c r="A430" i="2"/>
  <c r="A400" i="2"/>
  <c r="A385" i="2"/>
  <c r="A355" i="2"/>
  <c r="A325" i="2"/>
  <c r="A310" i="2"/>
  <c r="A295" i="2"/>
  <c r="A280" i="2"/>
  <c r="A504" i="2"/>
  <c r="A489" i="2"/>
  <c r="A474" i="2"/>
  <c r="A459" i="2"/>
  <c r="A444" i="2"/>
  <c r="A429" i="2"/>
  <c r="A399" i="2"/>
  <c r="A384" i="2"/>
  <c r="A354" i="2"/>
  <c r="A324" i="2"/>
  <c r="A309" i="2"/>
  <c r="A294" i="2"/>
  <c r="A279" i="2"/>
  <c r="A503" i="2"/>
  <c r="A488" i="2"/>
  <c r="A473" i="2"/>
  <c r="A458" i="2"/>
  <c r="A443" i="2"/>
  <c r="A428" i="2"/>
  <c r="A398" i="2"/>
  <c r="A383" i="2"/>
  <c r="A353" i="2"/>
  <c r="A323" i="2"/>
  <c r="A308" i="2"/>
  <c r="A293" i="2"/>
  <c r="A278" i="2"/>
  <c r="A502" i="2"/>
  <c r="A487" i="2"/>
  <c r="A472" i="2"/>
  <c r="A457" i="2"/>
  <c r="A442" i="2"/>
  <c r="A427" i="2"/>
  <c r="A397" i="2"/>
  <c r="A382" i="2"/>
  <c r="A352" i="2"/>
  <c r="A322" i="2"/>
  <c r="A307" i="2"/>
  <c r="A292" i="2"/>
  <c r="A277" i="2"/>
  <c r="A501" i="2"/>
  <c r="A486" i="2"/>
  <c r="A471" i="2"/>
  <c r="A456" i="2"/>
  <c r="A441" i="2"/>
  <c r="A426" i="2"/>
  <c r="A396" i="2"/>
  <c r="A381" i="2"/>
  <c r="A351" i="2"/>
  <c r="A321" i="2"/>
  <c r="A306" i="2"/>
  <c r="A291" i="2"/>
  <c r="A276" i="2"/>
  <c r="A1025" i="2"/>
  <c r="A1010" i="2"/>
  <c r="A995" i="2"/>
  <c r="A980" i="2"/>
  <c r="A965" i="2"/>
  <c r="A950" i="2"/>
  <c r="A920" i="2"/>
  <c r="A905" i="2"/>
  <c r="A875" i="2"/>
  <c r="A845" i="2"/>
  <c r="A830" i="2"/>
  <c r="A815" i="2"/>
  <c r="A800" i="2"/>
  <c r="A1024" i="2"/>
  <c r="A1009" i="2"/>
  <c r="A994" i="2"/>
  <c r="A979" i="2"/>
  <c r="A964" i="2"/>
  <c r="A949" i="2"/>
  <c r="A919" i="2"/>
  <c r="A904" i="2"/>
  <c r="A874" i="2"/>
  <c r="A844" i="2"/>
  <c r="A829" i="2"/>
  <c r="A814" i="2"/>
  <c r="A799" i="2"/>
  <c r="A1023" i="2"/>
  <c r="A1008" i="2"/>
  <c r="A993" i="2"/>
  <c r="A978" i="2"/>
  <c r="A963" i="2"/>
  <c r="A948" i="2"/>
  <c r="A918" i="2"/>
  <c r="A903" i="2"/>
  <c r="A873" i="2"/>
  <c r="A843" i="2"/>
  <c r="A828" i="2"/>
  <c r="A813" i="2"/>
  <c r="A798" i="2"/>
  <c r="A1022" i="2"/>
  <c r="A1007" i="2"/>
  <c r="A992" i="2"/>
  <c r="A977" i="2"/>
  <c r="A962" i="2"/>
  <c r="A947" i="2"/>
  <c r="A917" i="2"/>
  <c r="A902" i="2"/>
  <c r="A872" i="2"/>
  <c r="A842" i="2"/>
  <c r="A827" i="2"/>
  <c r="A812" i="2"/>
  <c r="A797" i="2"/>
  <c r="A1021" i="2"/>
  <c r="A1006" i="2"/>
  <c r="A991" i="2"/>
  <c r="A976" i="2"/>
  <c r="A961" i="2"/>
  <c r="A946" i="2"/>
  <c r="A916" i="2"/>
  <c r="A901" i="2"/>
  <c r="A871" i="2"/>
  <c r="A841" i="2"/>
  <c r="A826" i="2"/>
  <c r="A811" i="2"/>
  <c r="A796" i="2"/>
  <c r="A1020" i="2"/>
  <c r="A1005" i="2"/>
  <c r="A990" i="2"/>
  <c r="A975" i="2"/>
  <c r="A960" i="2"/>
  <c r="A945" i="2"/>
  <c r="A915" i="2"/>
  <c r="A900" i="2"/>
  <c r="A870" i="2"/>
  <c r="A840" i="2"/>
  <c r="A825" i="2"/>
  <c r="A810" i="2"/>
  <c r="A795" i="2"/>
  <c r="A1019" i="2"/>
  <c r="A1004" i="2"/>
  <c r="A989" i="2"/>
  <c r="A974" i="2"/>
  <c r="A959" i="2"/>
  <c r="A944" i="2"/>
  <c r="A914" i="2"/>
  <c r="A899" i="2"/>
  <c r="A869" i="2"/>
  <c r="A839" i="2"/>
  <c r="A824" i="2"/>
  <c r="A809" i="2"/>
  <c r="A794" i="2"/>
  <c r="A1018" i="2"/>
  <c r="A1003" i="2"/>
  <c r="A988" i="2"/>
  <c r="A973" i="2"/>
  <c r="A958" i="2"/>
  <c r="A943" i="2"/>
  <c r="A913" i="2"/>
  <c r="A898" i="2"/>
  <c r="A868" i="2"/>
  <c r="A838" i="2"/>
  <c r="A823" i="2"/>
  <c r="A808" i="2"/>
  <c r="A793" i="2"/>
  <c r="A1017" i="2"/>
  <c r="A1002" i="2"/>
  <c r="A987" i="2"/>
  <c r="A972" i="2"/>
  <c r="A957" i="2"/>
  <c r="A942" i="2"/>
  <c r="A912" i="2"/>
  <c r="A897" i="2"/>
  <c r="A867" i="2"/>
  <c r="A837" i="2"/>
  <c r="A822" i="2"/>
  <c r="A807" i="2"/>
  <c r="A792" i="2"/>
  <c r="A1016" i="2"/>
  <c r="A1001" i="2"/>
  <c r="A986" i="2"/>
  <c r="A971" i="2"/>
  <c r="A956" i="2"/>
  <c r="A941" i="2"/>
  <c r="A911" i="2"/>
  <c r="A896" i="2"/>
  <c r="A866" i="2"/>
  <c r="A836" i="2"/>
  <c r="A821" i="2"/>
  <c r="A806" i="2"/>
  <c r="A791" i="2"/>
  <c r="A1015" i="2"/>
  <c r="A1000" i="2"/>
  <c r="A985" i="2"/>
  <c r="A970" i="2"/>
  <c r="A955" i="2"/>
  <c r="A940" i="2"/>
  <c r="A910" i="2"/>
  <c r="A895" i="2"/>
  <c r="A865" i="2"/>
  <c r="A835" i="2"/>
  <c r="A820" i="2"/>
  <c r="A805" i="2"/>
  <c r="A790" i="2"/>
  <c r="A1014" i="2"/>
  <c r="A999" i="2"/>
  <c r="A984" i="2"/>
  <c r="A969" i="2"/>
  <c r="A954" i="2"/>
  <c r="A939" i="2"/>
  <c r="A909" i="2"/>
  <c r="A894" i="2"/>
  <c r="A864" i="2"/>
  <c r="A834" i="2"/>
  <c r="A819" i="2"/>
  <c r="A804" i="2"/>
  <c r="A789" i="2"/>
  <c r="A1013" i="2"/>
  <c r="A998" i="2"/>
  <c r="A983" i="2"/>
  <c r="A968" i="2"/>
  <c r="A953" i="2"/>
  <c r="A938" i="2"/>
  <c r="A908" i="2"/>
  <c r="A893" i="2"/>
  <c r="A863" i="2"/>
  <c r="A833" i="2"/>
  <c r="A818" i="2"/>
  <c r="A803" i="2"/>
  <c r="A788" i="2"/>
  <c r="A1012" i="2"/>
  <c r="A997" i="2"/>
  <c r="A982" i="2"/>
  <c r="A967" i="2"/>
  <c r="A952" i="2"/>
  <c r="A937" i="2"/>
  <c r="A907" i="2"/>
  <c r="A892" i="2"/>
  <c r="A862" i="2"/>
  <c r="A832" i="2"/>
  <c r="A817" i="2"/>
  <c r="A802" i="2"/>
  <c r="A787" i="2"/>
  <c r="A1011" i="2"/>
  <c r="A996" i="2"/>
  <c r="A981" i="2"/>
  <c r="A966" i="2"/>
  <c r="A951" i="2"/>
  <c r="A936" i="2"/>
  <c r="A906" i="2"/>
  <c r="A891" i="2"/>
  <c r="A861" i="2"/>
  <c r="A831" i="2"/>
  <c r="A816" i="2"/>
  <c r="A801" i="2"/>
  <c r="A786" i="2"/>
  <c r="L79" i="2"/>
  <c r="L198" i="2"/>
  <c r="L108" i="2"/>
  <c r="L78" i="2"/>
  <c r="L257" i="2"/>
  <c r="L47" i="2"/>
  <c r="L32" i="2"/>
  <c r="L211" i="2"/>
  <c r="L254" i="2"/>
  <c r="L179" i="2"/>
  <c r="L25" i="2"/>
  <c r="L99" i="2"/>
  <c r="L39" i="2"/>
  <c r="L128" i="2"/>
  <c r="L53" i="2"/>
  <c r="L232" i="2"/>
  <c r="L52" i="2"/>
  <c r="L246" i="2"/>
  <c r="L186" i="2"/>
  <c r="L260" i="2"/>
  <c r="L245" i="2"/>
  <c r="L230" i="2"/>
  <c r="L185" i="2"/>
  <c r="L110" i="2"/>
  <c r="L80" i="2"/>
  <c r="L35" i="2"/>
  <c r="L259" i="2"/>
  <c r="L214" i="2"/>
  <c r="L199" i="2"/>
  <c r="L139" i="2"/>
  <c r="L109" i="2"/>
  <c r="L49" i="2"/>
  <c r="L34" i="2"/>
  <c r="L258" i="2"/>
  <c r="L228" i="2"/>
  <c r="L213" i="2"/>
  <c r="L183" i="2"/>
  <c r="L138" i="2"/>
  <c r="L63" i="2"/>
  <c r="L48" i="2"/>
  <c r="L242" i="2"/>
  <c r="L227" i="2"/>
  <c r="L182" i="2"/>
  <c r="L152" i="2"/>
  <c r="L137" i="2"/>
  <c r="L62" i="2"/>
  <c r="L256" i="2"/>
  <c r="L241" i="2"/>
  <c r="L196" i="2"/>
  <c r="L181" i="2"/>
  <c r="L106" i="2"/>
  <c r="L76" i="2"/>
  <c r="L61" i="2"/>
  <c r="L255" i="2"/>
  <c r="L240" i="2"/>
  <c r="L225" i="2"/>
  <c r="L210" i="2"/>
  <c r="L195" i="2"/>
  <c r="L150" i="2"/>
  <c r="L135" i="2"/>
  <c r="L105" i="2"/>
  <c r="L75" i="2"/>
  <c r="L45" i="2"/>
  <c r="L30" i="2"/>
  <c r="L209" i="2"/>
  <c r="L194" i="2"/>
  <c r="L149" i="2"/>
  <c r="L59" i="2"/>
  <c r="L238" i="2"/>
  <c r="L178" i="2"/>
  <c r="L73" i="2"/>
  <c r="L252" i="2"/>
  <c r="L192" i="2"/>
  <c r="L102" i="2"/>
  <c r="L27" i="2"/>
  <c r="L236" i="2"/>
  <c r="L206" i="2"/>
  <c r="L131" i="2"/>
  <c r="L56" i="2"/>
  <c r="L41" i="2"/>
  <c r="L250" i="2"/>
  <c r="L220" i="2"/>
  <c r="L190" i="2"/>
  <c r="L145" i="2"/>
  <c r="L55" i="2"/>
  <c r="L234" i="2"/>
  <c r="L174" i="2"/>
  <c r="L129" i="2"/>
  <c r="L69" i="2"/>
  <c r="L143" i="2"/>
  <c r="L67" i="2"/>
  <c r="L21" i="2"/>
  <c r="L575" i="2"/>
  <c r="L619" i="2"/>
  <c r="L723" i="2"/>
  <c r="L708" i="2"/>
  <c r="L618" i="2"/>
  <c r="L767" i="2"/>
  <c r="L737" i="2"/>
  <c r="L707" i="2"/>
  <c r="L647" i="2"/>
  <c r="L751" i="2"/>
  <c r="L721" i="2"/>
  <c r="L661" i="2"/>
  <c r="L705" i="2"/>
  <c r="L690" i="2"/>
  <c r="L644" i="2"/>
  <c r="L554" i="2"/>
  <c r="L733" i="2"/>
  <c r="L658" i="2"/>
  <c r="L568" i="2"/>
  <c r="L747" i="2"/>
  <c r="L607" i="2"/>
  <c r="L741" i="2"/>
  <c r="L546" i="2"/>
  <c r="L740" i="2"/>
  <c r="L709" i="2"/>
  <c r="L649" i="2"/>
  <c r="L544" i="2"/>
  <c r="L768" i="2"/>
  <c r="L738" i="2"/>
  <c r="L663" i="2"/>
  <c r="L648" i="2"/>
  <c r="L573" i="2"/>
  <c r="L587" i="2"/>
  <c r="L572" i="2"/>
  <c r="L557" i="2"/>
  <c r="L766" i="2"/>
  <c r="L706" i="2"/>
  <c r="L616" i="2"/>
  <c r="L571" i="2"/>
  <c r="L541" i="2"/>
  <c r="L765" i="2"/>
  <c r="L735" i="2"/>
  <c r="L720" i="2"/>
  <c r="L555" i="2"/>
  <c r="L540" i="2"/>
  <c r="L764" i="2"/>
  <c r="L719" i="2"/>
  <c r="L687" i="2"/>
  <c r="L657" i="2"/>
  <c r="L582" i="2"/>
  <c r="L567" i="2"/>
  <c r="L761" i="2"/>
  <c r="L746" i="2"/>
  <c r="L701" i="2"/>
  <c r="L686" i="2"/>
  <c r="L611" i="2"/>
  <c r="L581" i="2"/>
  <c r="L536" i="2"/>
  <c r="L760" i="2"/>
  <c r="L715" i="2"/>
  <c r="L700" i="2"/>
  <c r="L640" i="2"/>
  <c r="L610" i="2"/>
  <c r="L550" i="2"/>
  <c r="L535" i="2"/>
  <c r="L729" i="2"/>
  <c r="L714" i="2"/>
  <c r="L654" i="2"/>
  <c r="L639" i="2"/>
  <c r="L564" i="2"/>
  <c r="L549" i="2"/>
  <c r="L743" i="2"/>
  <c r="L728" i="2"/>
  <c r="L683" i="2"/>
  <c r="L653" i="2"/>
  <c r="L608" i="2"/>
  <c r="L578" i="2"/>
  <c r="L533" i="2"/>
  <c r="L712" i="2"/>
  <c r="L697" i="2"/>
  <c r="L532" i="2"/>
  <c r="L711" i="2"/>
  <c r="L636" i="2"/>
  <c r="L485" i="2"/>
  <c r="L320" i="2"/>
  <c r="L499" i="2"/>
  <c r="L439" i="2"/>
  <c r="L513" i="2"/>
  <c r="L468" i="2"/>
  <c r="L393" i="2"/>
  <c r="L363" i="2"/>
  <c r="L288" i="2"/>
  <c r="L467" i="2"/>
  <c r="L448" i="2"/>
  <c r="L403" i="2"/>
  <c r="L358" i="2"/>
  <c r="L313" i="2"/>
  <c r="L283" i="2"/>
  <c r="L492" i="2"/>
  <c r="L462" i="2"/>
  <c r="L432" i="2"/>
  <c r="L387" i="2"/>
  <c r="L327" i="2"/>
  <c r="L297" i="2"/>
  <c r="L506" i="2"/>
  <c r="L476" i="2"/>
  <c r="L446" i="2"/>
  <c r="L401" i="2"/>
  <c r="L356" i="2"/>
  <c r="L311" i="2"/>
  <c r="L505" i="2"/>
  <c r="L490" i="2"/>
  <c r="L460" i="2"/>
  <c r="L430" i="2"/>
  <c r="L355" i="2"/>
  <c r="L325" i="2"/>
  <c r="L295" i="2"/>
  <c r="L280" i="2"/>
  <c r="L504" i="2"/>
  <c r="L459" i="2"/>
  <c r="L444" i="2"/>
  <c r="L399" i="2"/>
  <c r="L384" i="2"/>
  <c r="L354" i="2"/>
  <c r="L279" i="2"/>
  <c r="L488" i="2"/>
  <c r="L383" i="2"/>
  <c r="L293" i="2"/>
  <c r="L472" i="2"/>
  <c r="L397" i="2"/>
  <c r="L307" i="2"/>
  <c r="L486" i="2"/>
  <c r="L426" i="2"/>
  <c r="L515" i="2"/>
  <c r="L440" i="2"/>
  <c r="L365" i="2"/>
  <c r="L290" i="2"/>
  <c r="L469" i="2"/>
  <c r="L454" i="2"/>
  <c r="L364" i="2"/>
  <c r="L304" i="2"/>
  <c r="L289" i="2"/>
  <c r="L483" i="2"/>
  <c r="M468" i="2"/>
  <c r="L453" i="2"/>
  <c r="L408" i="2"/>
  <c r="L332" i="2"/>
  <c r="L511" i="2"/>
  <c r="L361" i="2"/>
  <c r="L286" i="2"/>
  <c r="L465" i="2"/>
  <c r="L300" i="2"/>
  <c r="L479" i="2"/>
  <c r="L404" i="2"/>
  <c r="L493" i="2"/>
  <c r="L433" i="2"/>
  <c r="L328" i="2"/>
  <c r="L507" i="2"/>
  <c r="L447" i="2"/>
  <c r="L357" i="2"/>
  <c r="L282" i="2"/>
  <c r="L461" i="2"/>
  <c r="L386" i="2"/>
  <c r="L296" i="2"/>
  <c r="L281" i="2"/>
  <c r="L475" i="2"/>
  <c r="L445" i="2"/>
  <c r="L400" i="2"/>
  <c r="L385" i="2"/>
  <c r="L310" i="2"/>
  <c r="L489" i="2"/>
  <c r="L474" i="2"/>
  <c r="L429" i="2"/>
  <c r="L324" i="2"/>
  <c r="L309" i="2"/>
  <c r="L294" i="2"/>
  <c r="L503" i="2"/>
  <c r="L473" i="2"/>
  <c r="L458" i="2"/>
  <c r="L443" i="2"/>
  <c r="L428" i="2"/>
  <c r="L398" i="2"/>
  <c r="L353" i="2"/>
  <c r="L278" i="2"/>
  <c r="L457" i="2"/>
  <c r="L382" i="2"/>
  <c r="L292" i="2"/>
  <c r="L321" i="2"/>
  <c r="L306" i="2"/>
  <c r="L1024" i="2"/>
  <c r="L978" i="2"/>
  <c r="L917" i="2"/>
  <c r="L946" i="2"/>
  <c r="L841" i="2"/>
  <c r="L1020" i="2"/>
  <c r="L960" i="2"/>
  <c r="L795" i="2"/>
  <c r="L974" i="2"/>
  <c r="L791" i="2"/>
  <c r="L970" i="2"/>
  <c r="L895" i="2"/>
  <c r="L805" i="2"/>
  <c r="L984" i="2"/>
  <c r="L909" i="2"/>
  <c r="L819" i="2"/>
  <c r="L998" i="2"/>
  <c r="L938" i="2"/>
  <c r="L833" i="2"/>
  <c r="L1012" i="2"/>
  <c r="L952" i="2"/>
  <c r="L862" i="2"/>
  <c r="L787" i="2"/>
  <c r="B21" i="3" l="1"/>
  <c r="B20" i="3"/>
  <c r="B19" i="3"/>
  <c r="B18" i="3"/>
  <c r="J891" i="2"/>
  <c r="K891" i="2" s="1"/>
  <c r="L891" i="2"/>
  <c r="J956" i="2"/>
  <c r="K956" i="2" s="1"/>
  <c r="L956" i="2"/>
  <c r="J1002" i="2"/>
  <c r="K1002" i="2" s="1"/>
  <c r="L1002" i="2"/>
  <c r="J1006" i="2"/>
  <c r="K1006" i="2" s="1"/>
  <c r="L1006" i="2"/>
  <c r="J813" i="2"/>
  <c r="K813" i="2" s="1"/>
  <c r="L813" i="2"/>
  <c r="J874" i="2"/>
  <c r="K874" i="2" s="1"/>
  <c r="L874" i="2"/>
  <c r="J950" i="2"/>
  <c r="K950" i="2" s="1"/>
  <c r="L950" i="2"/>
  <c r="J381" i="2"/>
  <c r="K381" i="2" s="1"/>
  <c r="L381" i="2"/>
  <c r="J326" i="2"/>
  <c r="K326" i="2" s="1"/>
  <c r="L326" i="2"/>
  <c r="J316" i="2"/>
  <c r="K316" i="2" s="1"/>
  <c r="L316" i="2"/>
  <c r="J482" i="2"/>
  <c r="K482" i="2" s="1"/>
  <c r="L482" i="2"/>
  <c r="J305" i="2"/>
  <c r="K305" i="2" s="1"/>
  <c r="L305" i="2"/>
  <c r="J651" i="2"/>
  <c r="K651" i="2" s="1"/>
  <c r="L651" i="2"/>
  <c r="J756" i="2"/>
  <c r="K756" i="2" s="1"/>
  <c r="L756" i="2"/>
  <c r="J757" i="2"/>
  <c r="K757" i="2" s="1"/>
  <c r="L757" i="2"/>
  <c r="J534" i="2"/>
  <c r="K534" i="2" s="1"/>
  <c r="L534" i="2"/>
  <c r="J609" i="2"/>
  <c r="K609" i="2" s="1"/>
  <c r="L609" i="2"/>
  <c r="J699" i="2"/>
  <c r="K699" i="2" s="1"/>
  <c r="L699" i="2"/>
  <c r="J759" i="2"/>
  <c r="K759" i="2" s="1"/>
  <c r="L759" i="2"/>
  <c r="J580" i="2"/>
  <c r="K580" i="2" s="1"/>
  <c r="L580" i="2"/>
  <c r="J685" i="2"/>
  <c r="K685" i="2" s="1"/>
  <c r="L685" i="2"/>
  <c r="J745" i="2"/>
  <c r="K745" i="2" s="1"/>
  <c r="L745" i="2"/>
  <c r="J566" i="2"/>
  <c r="K566" i="2" s="1"/>
  <c r="L566" i="2"/>
  <c r="J656" i="2"/>
  <c r="K656" i="2" s="1"/>
  <c r="L656" i="2"/>
  <c r="J731" i="2"/>
  <c r="K731" i="2" s="1"/>
  <c r="L731" i="2"/>
  <c r="J552" i="2"/>
  <c r="K552" i="2" s="1"/>
  <c r="L552" i="2"/>
  <c r="J642" i="2"/>
  <c r="K642" i="2" s="1"/>
  <c r="L642" i="2"/>
  <c r="J717" i="2"/>
  <c r="K717" i="2" s="1"/>
  <c r="L717" i="2"/>
  <c r="J688" i="2"/>
  <c r="K688" i="2" s="1"/>
  <c r="L688" i="2"/>
  <c r="J659" i="2"/>
  <c r="K659" i="2" s="1"/>
  <c r="L659" i="2"/>
  <c r="J645" i="2"/>
  <c r="K645" i="2" s="1"/>
  <c r="L645" i="2"/>
  <c r="J692" i="2"/>
  <c r="K692" i="2" s="1"/>
  <c r="L692" i="2"/>
  <c r="J558" i="2"/>
  <c r="K558" i="2" s="1"/>
  <c r="L558" i="2"/>
  <c r="J589" i="2"/>
  <c r="K589" i="2" s="1"/>
  <c r="L589" i="2"/>
  <c r="J590" i="2"/>
  <c r="K590" i="2" s="1"/>
  <c r="L590" i="2"/>
  <c r="J710" i="2"/>
  <c r="K710" i="2" s="1"/>
  <c r="L710" i="2"/>
  <c r="J652" i="2"/>
  <c r="K652" i="2" s="1"/>
  <c r="L652" i="2"/>
  <c r="J732" i="2"/>
  <c r="K732" i="2" s="1"/>
  <c r="L732" i="2"/>
  <c r="J718" i="2"/>
  <c r="K718" i="2" s="1"/>
  <c r="L718" i="2"/>
  <c r="J584" i="2"/>
  <c r="K584" i="2" s="1"/>
  <c r="L584" i="2"/>
  <c r="J749" i="2"/>
  <c r="K749" i="2" s="1"/>
  <c r="L749" i="2"/>
  <c r="J542" i="2"/>
  <c r="K542" i="2" s="1"/>
  <c r="L542" i="2"/>
  <c r="J693" i="2"/>
  <c r="K693" i="2" s="1"/>
  <c r="L693" i="2"/>
  <c r="J574" i="2"/>
  <c r="K574" i="2" s="1"/>
  <c r="L574" i="2"/>
  <c r="J560" i="2"/>
  <c r="K560" i="2" s="1"/>
  <c r="L560" i="2"/>
  <c r="J755" i="2"/>
  <c r="K755" i="2" s="1"/>
  <c r="L755" i="2"/>
  <c r="J96" i="2"/>
  <c r="K96" i="2" s="1"/>
  <c r="L96" i="2"/>
  <c r="J216" i="2"/>
  <c r="K216" i="2" s="1"/>
  <c r="L216" i="2"/>
  <c r="J187" i="2"/>
  <c r="K187" i="2" s="1"/>
  <c r="L187" i="2"/>
  <c r="J38" i="2"/>
  <c r="K38" i="2" s="1"/>
  <c r="L38" i="2"/>
  <c r="J173" i="2"/>
  <c r="K173" i="2" s="1"/>
  <c r="L173" i="2"/>
  <c r="J248" i="2"/>
  <c r="K248" i="2" s="1"/>
  <c r="L248" i="2"/>
  <c r="J144" i="2"/>
  <c r="K144" i="2" s="1"/>
  <c r="L144" i="2"/>
  <c r="J130" i="2"/>
  <c r="K130" i="2" s="1"/>
  <c r="L130" i="2"/>
  <c r="J72" i="2"/>
  <c r="K72" i="2" s="1"/>
  <c r="L72" i="2"/>
  <c r="J148" i="2"/>
  <c r="K148" i="2" s="1"/>
  <c r="L148" i="2"/>
  <c r="J29" i="2"/>
  <c r="K29" i="2" s="1"/>
  <c r="L29" i="2"/>
  <c r="J217" i="2"/>
  <c r="K217" i="2" s="1"/>
  <c r="L217" i="2"/>
  <c r="J203" i="2"/>
  <c r="K203" i="2" s="1"/>
  <c r="L203" i="2"/>
  <c r="J189" i="2"/>
  <c r="K189" i="2" s="1"/>
  <c r="L189" i="2"/>
  <c r="J175" i="2"/>
  <c r="K175" i="2" s="1"/>
  <c r="L175" i="2"/>
  <c r="J176" i="2"/>
  <c r="K176" i="2" s="1"/>
  <c r="L176" i="2"/>
  <c r="J132" i="2"/>
  <c r="K132" i="2" s="1"/>
  <c r="L132" i="2"/>
  <c r="J193" i="2"/>
  <c r="K193" i="2" s="1"/>
  <c r="L193" i="2"/>
  <c r="J104" i="2"/>
  <c r="K104" i="2" s="1"/>
  <c r="L104" i="2"/>
  <c r="J46" i="2"/>
  <c r="K46" i="2" s="1"/>
  <c r="L46" i="2"/>
  <c r="J226" i="2"/>
  <c r="K226" i="2" s="1"/>
  <c r="L226" i="2"/>
  <c r="J197" i="2"/>
  <c r="K197" i="2" s="1"/>
  <c r="L197" i="2"/>
  <c r="J65" i="2"/>
  <c r="K65" i="2" s="1"/>
  <c r="L65" i="2"/>
  <c r="J837" i="2"/>
  <c r="K837" i="2" s="1"/>
  <c r="L837" i="2"/>
  <c r="J913" i="2"/>
  <c r="K913" i="2" s="1"/>
  <c r="L913" i="2"/>
  <c r="J809" i="2"/>
  <c r="K809" i="2" s="1"/>
  <c r="L809" i="2"/>
  <c r="J903" i="2"/>
  <c r="K903" i="2" s="1"/>
  <c r="L903" i="2"/>
  <c r="J360" i="2"/>
  <c r="K360" i="2" s="1"/>
  <c r="L360" i="2"/>
  <c r="J437" i="2"/>
  <c r="K437" i="2" s="1"/>
  <c r="L437" i="2"/>
  <c r="J394" i="2"/>
  <c r="K394" i="2" s="1"/>
  <c r="L394" i="2"/>
  <c r="J277" i="2"/>
  <c r="K277" i="2" s="1"/>
  <c r="L277" i="2"/>
  <c r="J402" i="2"/>
  <c r="K402" i="2" s="1"/>
  <c r="L402" i="2"/>
  <c r="J329" i="2"/>
  <c r="K329" i="2" s="1"/>
  <c r="L329" i="2"/>
  <c r="J362" i="2"/>
  <c r="K362" i="2" s="1"/>
  <c r="L362" i="2"/>
  <c r="J409" i="2"/>
  <c r="K409" i="2" s="1"/>
  <c r="L409" i="2"/>
  <c r="J638" i="2"/>
  <c r="K638" i="2" s="1"/>
  <c r="L638" i="2"/>
  <c r="J816" i="2"/>
  <c r="K816" i="2" s="1"/>
  <c r="L816" i="2"/>
  <c r="J906" i="2"/>
  <c r="K906" i="2" s="1"/>
  <c r="L906" i="2"/>
  <c r="J981" i="2"/>
  <c r="K981" i="2" s="1"/>
  <c r="L981" i="2"/>
  <c r="J802" i="2"/>
  <c r="K802" i="2" s="1"/>
  <c r="L802" i="2"/>
  <c r="J892" i="2"/>
  <c r="K892" i="2" s="1"/>
  <c r="L892" i="2"/>
  <c r="J967" i="2"/>
  <c r="K967" i="2" s="1"/>
  <c r="L967" i="2"/>
  <c r="J788" i="2"/>
  <c r="K788" i="2" s="1"/>
  <c r="L788" i="2"/>
  <c r="J863" i="2"/>
  <c r="K863" i="2" s="1"/>
  <c r="L863" i="2"/>
  <c r="J953" i="2"/>
  <c r="K953" i="2" s="1"/>
  <c r="L953" i="2"/>
  <c r="J1013" i="2"/>
  <c r="K1013" i="2" s="1"/>
  <c r="L1013" i="2"/>
  <c r="J834" i="2"/>
  <c r="K834" i="2" s="1"/>
  <c r="L834" i="2"/>
  <c r="J939" i="2"/>
  <c r="K939" i="2" s="1"/>
  <c r="L939" i="2"/>
  <c r="J999" i="2"/>
  <c r="K999" i="2" s="1"/>
  <c r="L999" i="2"/>
  <c r="J820" i="2"/>
  <c r="K820" i="2" s="1"/>
  <c r="L820" i="2"/>
  <c r="J910" i="2"/>
  <c r="K910" i="2" s="1"/>
  <c r="L910" i="2"/>
  <c r="J985" i="2"/>
  <c r="K985" i="2" s="1"/>
  <c r="L985" i="2"/>
  <c r="J806" i="2"/>
  <c r="K806" i="2" s="1"/>
  <c r="L806" i="2"/>
  <c r="J896" i="2"/>
  <c r="K896" i="2" s="1"/>
  <c r="L896" i="2"/>
  <c r="J971" i="2"/>
  <c r="K971" i="2" s="1"/>
  <c r="L971" i="2"/>
  <c r="J792" i="2"/>
  <c r="K792" i="2" s="1"/>
  <c r="L792" i="2"/>
  <c r="J867" i="2"/>
  <c r="K867" i="2" s="1"/>
  <c r="L867" i="2"/>
  <c r="J957" i="2"/>
  <c r="K957" i="2" s="1"/>
  <c r="L957" i="2"/>
  <c r="J1017" i="2"/>
  <c r="K1017" i="2" s="1"/>
  <c r="L1017" i="2"/>
  <c r="J838" i="2"/>
  <c r="K838" i="2" s="1"/>
  <c r="L838" i="2"/>
  <c r="J943" i="2"/>
  <c r="K943" i="2" s="1"/>
  <c r="L943" i="2"/>
  <c r="J1003" i="2"/>
  <c r="K1003" i="2" s="1"/>
  <c r="L1003" i="2"/>
  <c r="J824" i="2"/>
  <c r="K824" i="2" s="1"/>
  <c r="L824" i="2"/>
  <c r="J914" i="2"/>
  <c r="K914" i="2" s="1"/>
  <c r="L914" i="2"/>
  <c r="J989" i="2"/>
  <c r="K989" i="2" s="1"/>
  <c r="L989" i="2"/>
  <c r="J810" i="2"/>
  <c r="K810" i="2" s="1"/>
  <c r="L810" i="2"/>
  <c r="J900" i="2"/>
  <c r="K900" i="2" s="1"/>
  <c r="L900" i="2"/>
  <c r="J975" i="2"/>
  <c r="K975" i="2" s="1"/>
  <c r="L975" i="2"/>
  <c r="J796" i="2"/>
  <c r="K796" i="2" s="1"/>
  <c r="L796" i="2"/>
  <c r="J871" i="2"/>
  <c r="K871" i="2" s="1"/>
  <c r="L871" i="2"/>
  <c r="J961" i="2"/>
  <c r="K961" i="2" s="1"/>
  <c r="L961" i="2"/>
  <c r="J1021" i="2"/>
  <c r="K1021" i="2" s="1"/>
  <c r="L1021" i="2"/>
  <c r="J842" i="2"/>
  <c r="K842" i="2" s="1"/>
  <c r="L842" i="2"/>
  <c r="J947" i="2"/>
  <c r="K947" i="2" s="1"/>
  <c r="L947" i="2"/>
  <c r="J1007" i="2"/>
  <c r="K1007" i="2" s="1"/>
  <c r="L1007" i="2"/>
  <c r="J828" i="2"/>
  <c r="K828" i="2" s="1"/>
  <c r="L828" i="2"/>
  <c r="J918" i="2"/>
  <c r="K918" i="2" s="1"/>
  <c r="L918" i="2"/>
  <c r="J993" i="2"/>
  <c r="K993" i="2" s="1"/>
  <c r="L993" i="2"/>
  <c r="J814" i="2"/>
  <c r="K814" i="2" s="1"/>
  <c r="L814" i="2"/>
  <c r="J904" i="2"/>
  <c r="K904" i="2" s="1"/>
  <c r="L904" i="2"/>
  <c r="J979" i="2"/>
  <c r="K979" i="2" s="1"/>
  <c r="L979" i="2"/>
  <c r="J800" i="2"/>
  <c r="K800" i="2" s="1"/>
  <c r="L800" i="2"/>
  <c r="J875" i="2"/>
  <c r="K875" i="2" s="1"/>
  <c r="L875" i="2"/>
  <c r="J965" i="2"/>
  <c r="K965" i="2" s="1"/>
  <c r="L965" i="2"/>
  <c r="J1025" i="2"/>
  <c r="K1025" i="2" s="1"/>
  <c r="L1025" i="2"/>
  <c r="J351" i="2"/>
  <c r="K351" i="2" s="1"/>
  <c r="L351" i="2"/>
  <c r="J471" i="2"/>
  <c r="K471" i="2" s="1"/>
  <c r="L471" i="2"/>
  <c r="J389" i="2"/>
  <c r="K389" i="2" s="1"/>
  <c r="L389" i="2"/>
  <c r="J390" i="2"/>
  <c r="K390" i="2" s="1"/>
  <c r="L390" i="2"/>
  <c r="J480" i="2"/>
  <c r="K480" i="2" s="1"/>
  <c r="L480" i="2"/>
  <c r="J452" i="2"/>
  <c r="K452" i="2" s="1"/>
  <c r="L452" i="2"/>
  <c r="J335" i="2"/>
  <c r="K335" i="2" s="1"/>
  <c r="L335" i="2"/>
  <c r="J500" i="2"/>
  <c r="K500" i="2" s="1"/>
  <c r="L500" i="2"/>
  <c r="J442" i="2"/>
  <c r="K442" i="2" s="1"/>
  <c r="L442" i="2"/>
  <c r="J323" i="2"/>
  <c r="K323" i="2" s="1"/>
  <c r="L323" i="2"/>
  <c r="J312" i="2"/>
  <c r="K312" i="2" s="1"/>
  <c r="L312" i="2"/>
  <c r="J388" i="2"/>
  <c r="K388" i="2" s="1"/>
  <c r="L388" i="2"/>
  <c r="J478" i="2"/>
  <c r="K478" i="2" s="1"/>
  <c r="L478" i="2"/>
  <c r="J434" i="2"/>
  <c r="K434" i="2" s="1"/>
  <c r="L434" i="2"/>
  <c r="J330" i="2"/>
  <c r="K330" i="2" s="1"/>
  <c r="L330" i="2"/>
  <c r="J331" i="2"/>
  <c r="K331" i="2" s="1"/>
  <c r="L331" i="2"/>
  <c r="J481" i="2"/>
  <c r="K481" i="2" s="1"/>
  <c r="L481" i="2"/>
  <c r="J392" i="2"/>
  <c r="K392" i="2" s="1"/>
  <c r="L392" i="2"/>
  <c r="J512" i="2"/>
  <c r="K512" i="2" s="1"/>
  <c r="L512" i="2"/>
  <c r="J696" i="2"/>
  <c r="K696" i="2" s="1"/>
  <c r="L696" i="2"/>
  <c r="J762" i="2"/>
  <c r="K762" i="2" s="1"/>
  <c r="L762" i="2"/>
  <c r="J748" i="2"/>
  <c r="K748" i="2" s="1"/>
  <c r="L748" i="2"/>
  <c r="J689" i="2"/>
  <c r="K689" i="2" s="1"/>
  <c r="L689" i="2"/>
  <c r="J660" i="2"/>
  <c r="K660" i="2" s="1"/>
  <c r="L660" i="2"/>
  <c r="J691" i="2"/>
  <c r="K691" i="2" s="1"/>
  <c r="L691" i="2"/>
  <c r="J722" i="2"/>
  <c r="K722" i="2" s="1"/>
  <c r="L722" i="2"/>
  <c r="J724" i="2"/>
  <c r="K724" i="2" s="1"/>
  <c r="L724" i="2"/>
  <c r="J620" i="2"/>
  <c r="K620" i="2" s="1"/>
  <c r="L620" i="2"/>
  <c r="J576" i="2"/>
  <c r="K576" i="2" s="1"/>
  <c r="L576" i="2"/>
  <c r="J562" i="2"/>
  <c r="K562" i="2" s="1"/>
  <c r="L562" i="2"/>
  <c r="J727" i="2"/>
  <c r="K727" i="2" s="1"/>
  <c r="L727" i="2"/>
  <c r="J643" i="2"/>
  <c r="K643" i="2" s="1"/>
  <c r="L643" i="2"/>
  <c r="J614" i="2"/>
  <c r="K614" i="2" s="1"/>
  <c r="L614" i="2"/>
  <c r="J570" i="2"/>
  <c r="K570" i="2" s="1"/>
  <c r="L570" i="2"/>
  <c r="J750" i="2"/>
  <c r="K750" i="2" s="1"/>
  <c r="L750" i="2"/>
  <c r="J617" i="2"/>
  <c r="K617" i="2" s="1"/>
  <c r="L617" i="2"/>
  <c r="J126" i="2"/>
  <c r="K126" i="2" s="1"/>
  <c r="L126" i="2"/>
  <c r="J231" i="2"/>
  <c r="K231" i="2" s="1"/>
  <c r="L231" i="2"/>
  <c r="J97" i="2"/>
  <c r="K97" i="2" s="1"/>
  <c r="L97" i="2"/>
  <c r="J202" i="2"/>
  <c r="K202" i="2" s="1"/>
  <c r="L202" i="2"/>
  <c r="J68" i="2"/>
  <c r="K68" i="2" s="1"/>
  <c r="L68" i="2"/>
  <c r="J188" i="2"/>
  <c r="K188" i="2" s="1"/>
  <c r="L188" i="2"/>
  <c r="J54" i="2"/>
  <c r="K54" i="2" s="1"/>
  <c r="L54" i="2"/>
  <c r="J249" i="2"/>
  <c r="K249" i="2" s="1"/>
  <c r="L249" i="2"/>
  <c r="J101" i="2"/>
  <c r="K101" i="2" s="1"/>
  <c r="L101" i="2"/>
  <c r="J207" i="2"/>
  <c r="K207" i="2" s="1"/>
  <c r="L207" i="2"/>
  <c r="J58" i="2"/>
  <c r="K58" i="2" s="1"/>
  <c r="L58" i="2"/>
  <c r="J44" i="2"/>
  <c r="K44" i="2" s="1"/>
  <c r="L44" i="2"/>
  <c r="J31" i="2"/>
  <c r="K31" i="2" s="1"/>
  <c r="L31" i="2"/>
  <c r="J154" i="2"/>
  <c r="K154" i="2" s="1"/>
  <c r="L154" i="2"/>
  <c r="J24" i="2"/>
  <c r="K24" i="2" s="1"/>
  <c r="L24" i="2"/>
  <c r="J235" i="2"/>
  <c r="K235" i="2" s="1"/>
  <c r="L235" i="2"/>
  <c r="J221" i="2"/>
  <c r="K221" i="2" s="1"/>
  <c r="L221" i="2"/>
  <c r="J28" i="2"/>
  <c r="K28" i="2" s="1"/>
  <c r="L28" i="2"/>
  <c r="J208" i="2"/>
  <c r="K208" i="2" s="1"/>
  <c r="L208" i="2"/>
  <c r="J136" i="2"/>
  <c r="K136" i="2" s="1"/>
  <c r="L136" i="2"/>
  <c r="J212" i="2"/>
  <c r="K212" i="2" s="1"/>
  <c r="L212" i="2"/>
  <c r="J229" i="2"/>
  <c r="K229" i="2" s="1"/>
  <c r="L229" i="2"/>
  <c r="J140" i="2"/>
  <c r="K140" i="2" s="1"/>
  <c r="L140" i="2"/>
  <c r="J801" i="2"/>
  <c r="K801" i="2" s="1"/>
  <c r="L801" i="2"/>
  <c r="J966" i="2"/>
  <c r="K966" i="2" s="1"/>
  <c r="L966" i="2"/>
  <c r="J866" i="2"/>
  <c r="K866" i="2" s="1"/>
  <c r="L866" i="2"/>
  <c r="J942" i="2"/>
  <c r="K942" i="2" s="1"/>
  <c r="L942" i="2"/>
  <c r="J988" i="2"/>
  <c r="K988" i="2" s="1"/>
  <c r="L988" i="2"/>
  <c r="J899" i="2"/>
  <c r="K899" i="2" s="1"/>
  <c r="L899" i="2"/>
  <c r="J870" i="2"/>
  <c r="K870" i="2" s="1"/>
  <c r="L870" i="2"/>
  <c r="J992" i="2"/>
  <c r="K992" i="2" s="1"/>
  <c r="L992" i="2"/>
  <c r="J799" i="2"/>
  <c r="K799" i="2" s="1"/>
  <c r="L799" i="2"/>
  <c r="J845" i="2"/>
  <c r="K845" i="2" s="1"/>
  <c r="L845" i="2"/>
  <c r="J456" i="2"/>
  <c r="K456" i="2" s="1"/>
  <c r="L456" i="2"/>
  <c r="J308" i="2"/>
  <c r="K308" i="2" s="1"/>
  <c r="L308" i="2"/>
  <c r="J359" i="2"/>
  <c r="K359" i="2" s="1"/>
  <c r="L359" i="2"/>
  <c r="J333" i="2"/>
  <c r="K333" i="2" s="1"/>
  <c r="L333" i="2"/>
  <c r="J455" i="2"/>
  <c r="K455" i="2" s="1"/>
  <c r="L455" i="2"/>
  <c r="J463" i="2"/>
  <c r="K463" i="2" s="1"/>
  <c r="L463" i="2"/>
  <c r="J466" i="2"/>
  <c r="K466" i="2" s="1"/>
  <c r="L466" i="2"/>
  <c r="J498" i="2"/>
  <c r="K498" i="2" s="1"/>
  <c r="L498" i="2"/>
  <c r="J470" i="2"/>
  <c r="K470" i="2" s="1"/>
  <c r="L470" i="2"/>
  <c r="J682" i="2"/>
  <c r="K682" i="2" s="1"/>
  <c r="L682" i="2"/>
  <c r="J831" i="2"/>
  <c r="K831" i="2" s="1"/>
  <c r="L831" i="2"/>
  <c r="J996" i="2"/>
  <c r="K996" i="2" s="1"/>
  <c r="L996" i="2"/>
  <c r="J907" i="2"/>
  <c r="K907" i="2" s="1"/>
  <c r="L907" i="2"/>
  <c r="J803" i="2"/>
  <c r="K803" i="2" s="1"/>
  <c r="L803" i="2"/>
  <c r="J968" i="2"/>
  <c r="K968" i="2" s="1"/>
  <c r="L968" i="2"/>
  <c r="J954" i="2"/>
  <c r="K954" i="2" s="1"/>
  <c r="L954" i="2"/>
  <c r="J835" i="2"/>
  <c r="K835" i="2" s="1"/>
  <c r="L835" i="2"/>
  <c r="J1000" i="2"/>
  <c r="K1000" i="2" s="1"/>
  <c r="L1000" i="2"/>
  <c r="J911" i="2"/>
  <c r="K911" i="2" s="1"/>
  <c r="L911" i="2"/>
  <c r="J986" i="2"/>
  <c r="K986" i="2" s="1"/>
  <c r="L986" i="2"/>
  <c r="J807" i="2"/>
  <c r="K807" i="2" s="1"/>
  <c r="L807" i="2"/>
  <c r="J897" i="2"/>
  <c r="K897" i="2" s="1"/>
  <c r="L897" i="2"/>
  <c r="J972" i="2"/>
  <c r="K972" i="2" s="1"/>
  <c r="L972" i="2"/>
  <c r="J793" i="2"/>
  <c r="K793" i="2" s="1"/>
  <c r="L793" i="2"/>
  <c r="J868" i="2"/>
  <c r="K868" i="2" s="1"/>
  <c r="L868" i="2"/>
  <c r="J958" i="2"/>
  <c r="K958" i="2" s="1"/>
  <c r="L958" i="2"/>
  <c r="J1018" i="2"/>
  <c r="K1018" i="2" s="1"/>
  <c r="L1018" i="2"/>
  <c r="J839" i="2"/>
  <c r="K839" i="2" s="1"/>
  <c r="L839" i="2"/>
  <c r="J944" i="2"/>
  <c r="K944" i="2" s="1"/>
  <c r="L944" i="2"/>
  <c r="J1004" i="2"/>
  <c r="K1004" i="2" s="1"/>
  <c r="L1004" i="2"/>
  <c r="J825" i="2"/>
  <c r="K825" i="2" s="1"/>
  <c r="L825" i="2"/>
  <c r="J915" i="2"/>
  <c r="K915" i="2" s="1"/>
  <c r="L915" i="2"/>
  <c r="J990" i="2"/>
  <c r="K990" i="2" s="1"/>
  <c r="L990" i="2"/>
  <c r="J811" i="2"/>
  <c r="K811" i="2" s="1"/>
  <c r="L811" i="2"/>
  <c r="J901" i="2"/>
  <c r="K901" i="2" s="1"/>
  <c r="L901" i="2"/>
  <c r="J976" i="2"/>
  <c r="K976" i="2" s="1"/>
  <c r="L976" i="2"/>
  <c r="J797" i="2"/>
  <c r="K797" i="2" s="1"/>
  <c r="L797" i="2"/>
  <c r="J872" i="2"/>
  <c r="K872" i="2" s="1"/>
  <c r="L872" i="2"/>
  <c r="J962" i="2"/>
  <c r="K962" i="2" s="1"/>
  <c r="L962" i="2"/>
  <c r="J1022" i="2"/>
  <c r="K1022" i="2" s="1"/>
  <c r="L1022" i="2"/>
  <c r="J843" i="2"/>
  <c r="K843" i="2" s="1"/>
  <c r="L843" i="2"/>
  <c r="J948" i="2"/>
  <c r="K948" i="2" s="1"/>
  <c r="L948" i="2"/>
  <c r="J1008" i="2"/>
  <c r="K1008" i="2" s="1"/>
  <c r="L1008" i="2"/>
  <c r="J829" i="2"/>
  <c r="K829" i="2" s="1"/>
  <c r="L829" i="2"/>
  <c r="J919" i="2"/>
  <c r="K919" i="2" s="1"/>
  <c r="L919" i="2"/>
  <c r="J994" i="2"/>
  <c r="K994" i="2" s="1"/>
  <c r="L994" i="2"/>
  <c r="J815" i="2"/>
  <c r="K815" i="2" s="1"/>
  <c r="L815" i="2"/>
  <c r="J905" i="2"/>
  <c r="K905" i="2" s="1"/>
  <c r="L905" i="2"/>
  <c r="J980" i="2"/>
  <c r="K980" i="2" s="1"/>
  <c r="L980" i="2"/>
  <c r="J291" i="2"/>
  <c r="K291" i="2" s="1"/>
  <c r="L291" i="2"/>
  <c r="J396" i="2"/>
  <c r="K396" i="2" s="1"/>
  <c r="L396" i="2"/>
  <c r="J502" i="2"/>
  <c r="K502" i="2" s="1"/>
  <c r="L502" i="2"/>
  <c r="J299" i="2"/>
  <c r="K299" i="2" s="1"/>
  <c r="L299" i="2"/>
  <c r="J494" i="2"/>
  <c r="K494" i="2" s="1"/>
  <c r="L494" i="2"/>
  <c r="J435" i="2"/>
  <c r="K435" i="2" s="1"/>
  <c r="L435" i="2"/>
  <c r="J495" i="2"/>
  <c r="K495" i="2" s="1"/>
  <c r="L495" i="2"/>
  <c r="J436" i="2"/>
  <c r="K436" i="2" s="1"/>
  <c r="L436" i="2"/>
  <c r="J317" i="2"/>
  <c r="K317" i="2" s="1"/>
  <c r="L317" i="2"/>
  <c r="J497" i="2"/>
  <c r="K497" i="2" s="1"/>
  <c r="L497" i="2"/>
  <c r="J322" i="2"/>
  <c r="K322" i="2" s="1"/>
  <c r="L322" i="2"/>
  <c r="J491" i="2"/>
  <c r="K491" i="2" s="1"/>
  <c r="L491" i="2"/>
  <c r="J298" i="2"/>
  <c r="K298" i="2" s="1"/>
  <c r="L298" i="2"/>
  <c r="J508" i="2"/>
  <c r="K508" i="2" s="1"/>
  <c r="L508" i="2"/>
  <c r="J509" i="2"/>
  <c r="K509" i="2" s="1"/>
  <c r="L509" i="2"/>
  <c r="J405" i="2"/>
  <c r="K405" i="2" s="1"/>
  <c r="L405" i="2"/>
  <c r="J391" i="2"/>
  <c r="K391" i="2" s="1"/>
  <c r="L391" i="2"/>
  <c r="J287" i="2"/>
  <c r="K287" i="2" s="1"/>
  <c r="L287" i="2"/>
  <c r="J407" i="2"/>
  <c r="K407" i="2" s="1"/>
  <c r="L407" i="2"/>
  <c r="J438" i="2"/>
  <c r="K438" i="2" s="1"/>
  <c r="L438" i="2"/>
  <c r="J319" i="2"/>
  <c r="K319" i="2" s="1"/>
  <c r="L319" i="2"/>
  <c r="J484" i="2"/>
  <c r="K484" i="2" s="1"/>
  <c r="L484" i="2"/>
  <c r="J395" i="2"/>
  <c r="K395" i="2" s="1"/>
  <c r="L395" i="2"/>
  <c r="J561" i="2"/>
  <c r="K561" i="2" s="1"/>
  <c r="L561" i="2"/>
  <c r="J547" i="2"/>
  <c r="K547" i="2" s="1"/>
  <c r="L547" i="2"/>
  <c r="J583" i="2"/>
  <c r="K583" i="2" s="1"/>
  <c r="L583" i="2"/>
  <c r="J763" i="2"/>
  <c r="K763" i="2" s="1"/>
  <c r="L763" i="2"/>
  <c r="J752" i="2"/>
  <c r="K752" i="2" s="1"/>
  <c r="L752" i="2"/>
  <c r="J664" i="2"/>
  <c r="K664" i="2" s="1"/>
  <c r="L664" i="2"/>
  <c r="J769" i="2"/>
  <c r="K769" i="2" s="1"/>
  <c r="L769" i="2"/>
  <c r="J665" i="2"/>
  <c r="K665" i="2" s="1"/>
  <c r="L665" i="2"/>
  <c r="J770" i="2"/>
  <c r="K770" i="2" s="1"/>
  <c r="L770" i="2"/>
  <c r="J606" i="2"/>
  <c r="K606" i="2" s="1"/>
  <c r="L606" i="2"/>
  <c r="J577" i="2"/>
  <c r="K577" i="2" s="1"/>
  <c r="L577" i="2"/>
  <c r="J548" i="2"/>
  <c r="K548" i="2" s="1"/>
  <c r="L548" i="2"/>
  <c r="J538" i="2"/>
  <c r="K538" i="2" s="1"/>
  <c r="L538" i="2"/>
  <c r="J539" i="2"/>
  <c r="K539" i="2" s="1"/>
  <c r="L539" i="2"/>
  <c r="J585" i="2"/>
  <c r="K585" i="2" s="1"/>
  <c r="L585" i="2"/>
  <c r="J556" i="2"/>
  <c r="K556" i="2" s="1"/>
  <c r="L556" i="2"/>
  <c r="J736" i="2"/>
  <c r="K736" i="2" s="1"/>
  <c r="L736" i="2"/>
  <c r="J588" i="2"/>
  <c r="K588" i="2" s="1"/>
  <c r="L588" i="2"/>
  <c r="J739" i="2"/>
  <c r="K739" i="2" s="1"/>
  <c r="L739" i="2"/>
  <c r="J650" i="2"/>
  <c r="K650" i="2" s="1"/>
  <c r="L650" i="2"/>
  <c r="J36" i="2"/>
  <c r="K36" i="2" s="1"/>
  <c r="L36" i="2"/>
  <c r="J141" i="2"/>
  <c r="K141" i="2" s="1"/>
  <c r="L141" i="2"/>
  <c r="J22" i="2"/>
  <c r="K22" i="2" s="1"/>
  <c r="L22" i="2"/>
  <c r="J127" i="2"/>
  <c r="K127" i="2" s="1"/>
  <c r="L127" i="2"/>
  <c r="J247" i="2"/>
  <c r="K247" i="2" s="1"/>
  <c r="L247" i="2"/>
  <c r="J98" i="2"/>
  <c r="K98" i="2" s="1"/>
  <c r="L98" i="2"/>
  <c r="J218" i="2"/>
  <c r="K218" i="2" s="1"/>
  <c r="L218" i="2"/>
  <c r="J204" i="2"/>
  <c r="K204" i="2" s="1"/>
  <c r="L204" i="2"/>
  <c r="J40" i="2"/>
  <c r="K40" i="2" s="1"/>
  <c r="L40" i="2"/>
  <c r="J26" i="2"/>
  <c r="K26" i="2" s="1"/>
  <c r="L26" i="2"/>
  <c r="J251" i="2"/>
  <c r="K251" i="2" s="1"/>
  <c r="L251" i="2"/>
  <c r="J147" i="2"/>
  <c r="K147" i="2" s="1"/>
  <c r="L147" i="2"/>
  <c r="J222" i="2"/>
  <c r="K222" i="2" s="1"/>
  <c r="L222" i="2"/>
  <c r="J223" i="2"/>
  <c r="K223" i="2" s="1"/>
  <c r="L223" i="2"/>
  <c r="J60" i="2"/>
  <c r="K60" i="2" s="1"/>
  <c r="L60" i="2"/>
  <c r="J77" i="2"/>
  <c r="K77" i="2" s="1"/>
  <c r="L77" i="2"/>
  <c r="J184" i="2"/>
  <c r="K184" i="2" s="1"/>
  <c r="L184" i="2"/>
  <c r="J200" i="2"/>
  <c r="K200" i="2" s="1"/>
  <c r="L200" i="2"/>
  <c r="J66" i="2"/>
  <c r="K66" i="2" s="1"/>
  <c r="L66" i="2"/>
  <c r="J70" i="2"/>
  <c r="K70" i="2" s="1"/>
  <c r="L70" i="2"/>
  <c r="J71" i="2"/>
  <c r="K71" i="2" s="1"/>
  <c r="L71" i="2"/>
  <c r="J42" i="2"/>
  <c r="K42" i="2" s="1"/>
  <c r="L42" i="2"/>
  <c r="J43" i="2"/>
  <c r="K43" i="2" s="1"/>
  <c r="L43" i="2"/>
  <c r="J253" i="2"/>
  <c r="K253" i="2" s="1"/>
  <c r="L253" i="2"/>
  <c r="J239" i="2"/>
  <c r="K239" i="2" s="1"/>
  <c r="L239" i="2"/>
  <c r="J151" i="2"/>
  <c r="K151" i="2" s="1"/>
  <c r="L151" i="2"/>
  <c r="J244" i="2"/>
  <c r="K244" i="2" s="1"/>
  <c r="L244" i="2"/>
  <c r="J155" i="2"/>
  <c r="K155" i="2" s="1"/>
  <c r="L155" i="2"/>
  <c r="J1016" i="2"/>
  <c r="K1016" i="2" s="1"/>
  <c r="L1016" i="2"/>
  <c r="J823" i="2"/>
  <c r="K823" i="2" s="1"/>
  <c r="L823" i="2"/>
  <c r="J827" i="2"/>
  <c r="K827" i="2" s="1"/>
  <c r="L827" i="2"/>
  <c r="J964" i="2"/>
  <c r="K964" i="2" s="1"/>
  <c r="L964" i="2"/>
  <c r="J1010" i="2"/>
  <c r="K1010" i="2" s="1"/>
  <c r="L1010" i="2"/>
  <c r="J464" i="2"/>
  <c r="K464" i="2" s="1"/>
  <c r="L464" i="2"/>
  <c r="J496" i="2"/>
  <c r="K496" i="2" s="1"/>
  <c r="L496" i="2"/>
  <c r="J427" i="2"/>
  <c r="K427" i="2" s="1"/>
  <c r="L427" i="2"/>
  <c r="J315" i="2"/>
  <c r="K315" i="2" s="1"/>
  <c r="L315" i="2"/>
  <c r="J713" i="2"/>
  <c r="K713" i="2" s="1"/>
  <c r="L713" i="2"/>
  <c r="J936" i="2"/>
  <c r="K936" i="2" s="1"/>
  <c r="L936" i="2"/>
  <c r="J817" i="2"/>
  <c r="K817" i="2" s="1"/>
  <c r="L817" i="2"/>
  <c r="J982" i="2"/>
  <c r="K982" i="2" s="1"/>
  <c r="L982" i="2"/>
  <c r="J893" i="2"/>
  <c r="K893" i="2" s="1"/>
  <c r="L893" i="2"/>
  <c r="J789" i="2"/>
  <c r="K789" i="2" s="1"/>
  <c r="L789" i="2"/>
  <c r="J864" i="2"/>
  <c r="K864" i="2" s="1"/>
  <c r="L864" i="2"/>
  <c r="J1014" i="2"/>
  <c r="K1014" i="2" s="1"/>
  <c r="L1014" i="2"/>
  <c r="J940" i="2"/>
  <c r="K940" i="2" s="1"/>
  <c r="L940" i="2"/>
  <c r="J821" i="2"/>
  <c r="K821" i="2" s="1"/>
  <c r="L821" i="2"/>
  <c r="J786" i="2"/>
  <c r="K786" i="2" s="1"/>
  <c r="L786" i="2"/>
  <c r="J861" i="2"/>
  <c r="K861" i="2" s="1"/>
  <c r="L861" i="2"/>
  <c r="J951" i="2"/>
  <c r="K951" i="2" s="1"/>
  <c r="L951" i="2"/>
  <c r="J1011" i="2"/>
  <c r="K1011" i="2" s="1"/>
  <c r="L1011" i="2"/>
  <c r="J832" i="2"/>
  <c r="K832" i="2" s="1"/>
  <c r="L832" i="2"/>
  <c r="J937" i="2"/>
  <c r="K937" i="2" s="1"/>
  <c r="L937" i="2"/>
  <c r="J997" i="2"/>
  <c r="K997" i="2" s="1"/>
  <c r="L997" i="2"/>
  <c r="J818" i="2"/>
  <c r="K818" i="2" s="1"/>
  <c r="L818" i="2"/>
  <c r="J908" i="2"/>
  <c r="K908" i="2" s="1"/>
  <c r="L908" i="2"/>
  <c r="J983" i="2"/>
  <c r="K983" i="2" s="1"/>
  <c r="L983" i="2"/>
  <c r="J804" i="2"/>
  <c r="K804" i="2" s="1"/>
  <c r="L804" i="2"/>
  <c r="J894" i="2"/>
  <c r="K894" i="2" s="1"/>
  <c r="L894" i="2"/>
  <c r="J969" i="2"/>
  <c r="K969" i="2" s="1"/>
  <c r="L969" i="2"/>
  <c r="J790" i="2"/>
  <c r="K790" i="2" s="1"/>
  <c r="L790" i="2"/>
  <c r="J865" i="2"/>
  <c r="K865" i="2" s="1"/>
  <c r="L865" i="2"/>
  <c r="J955" i="2"/>
  <c r="K955" i="2" s="1"/>
  <c r="L955" i="2"/>
  <c r="J1015" i="2"/>
  <c r="K1015" i="2" s="1"/>
  <c r="L1015" i="2"/>
  <c r="J836" i="2"/>
  <c r="K836" i="2" s="1"/>
  <c r="L836" i="2"/>
  <c r="J941" i="2"/>
  <c r="K941" i="2" s="1"/>
  <c r="L941" i="2"/>
  <c r="J1001" i="2"/>
  <c r="K1001" i="2" s="1"/>
  <c r="L1001" i="2"/>
  <c r="J822" i="2"/>
  <c r="K822" i="2" s="1"/>
  <c r="L822" i="2"/>
  <c r="J912" i="2"/>
  <c r="K912" i="2" s="1"/>
  <c r="L912" i="2"/>
  <c r="J987" i="2"/>
  <c r="K987" i="2" s="1"/>
  <c r="L987" i="2"/>
  <c r="J808" i="2"/>
  <c r="K808" i="2" s="1"/>
  <c r="L808" i="2"/>
  <c r="J898" i="2"/>
  <c r="K898" i="2" s="1"/>
  <c r="L898" i="2"/>
  <c r="J973" i="2"/>
  <c r="K973" i="2" s="1"/>
  <c r="L973" i="2"/>
  <c r="J794" i="2"/>
  <c r="K794" i="2" s="1"/>
  <c r="L794" i="2"/>
  <c r="J869" i="2"/>
  <c r="K869" i="2" s="1"/>
  <c r="L869" i="2"/>
  <c r="J959" i="2"/>
  <c r="K959" i="2" s="1"/>
  <c r="L959" i="2"/>
  <c r="J1019" i="2"/>
  <c r="K1019" i="2" s="1"/>
  <c r="L1019" i="2"/>
  <c r="J840" i="2"/>
  <c r="K840" i="2" s="1"/>
  <c r="L840" i="2"/>
  <c r="J945" i="2"/>
  <c r="K945" i="2" s="1"/>
  <c r="L945" i="2"/>
  <c r="J1005" i="2"/>
  <c r="K1005" i="2" s="1"/>
  <c r="L1005" i="2"/>
  <c r="J826" i="2"/>
  <c r="K826" i="2" s="1"/>
  <c r="L826" i="2"/>
  <c r="J916" i="2"/>
  <c r="K916" i="2" s="1"/>
  <c r="L916" i="2"/>
  <c r="J991" i="2"/>
  <c r="K991" i="2" s="1"/>
  <c r="L991" i="2"/>
  <c r="J812" i="2"/>
  <c r="K812" i="2" s="1"/>
  <c r="L812" i="2"/>
  <c r="J902" i="2"/>
  <c r="K902" i="2" s="1"/>
  <c r="L902" i="2"/>
  <c r="J977" i="2"/>
  <c r="K977" i="2" s="1"/>
  <c r="L977" i="2"/>
  <c r="J798" i="2"/>
  <c r="K798" i="2" s="1"/>
  <c r="L798" i="2"/>
  <c r="J873" i="2"/>
  <c r="K873" i="2" s="1"/>
  <c r="L873" i="2"/>
  <c r="J963" i="2"/>
  <c r="K963" i="2" s="1"/>
  <c r="L963" i="2"/>
  <c r="J1023" i="2"/>
  <c r="K1023" i="2" s="1"/>
  <c r="L1023" i="2"/>
  <c r="J844" i="2"/>
  <c r="K844" i="2" s="1"/>
  <c r="L844" i="2"/>
  <c r="J949" i="2"/>
  <c r="K949" i="2" s="1"/>
  <c r="L949" i="2"/>
  <c r="J1009" i="2"/>
  <c r="K1009" i="2" s="1"/>
  <c r="L1009" i="2"/>
  <c r="J830" i="2"/>
  <c r="K830" i="2" s="1"/>
  <c r="L830" i="2"/>
  <c r="J920" i="2"/>
  <c r="K920" i="2" s="1"/>
  <c r="L920" i="2"/>
  <c r="J995" i="2"/>
  <c r="K995" i="2" s="1"/>
  <c r="L995" i="2"/>
  <c r="J441" i="2"/>
  <c r="K441" i="2" s="1"/>
  <c r="L441" i="2"/>
  <c r="J352" i="2"/>
  <c r="K352" i="2" s="1"/>
  <c r="L352" i="2"/>
  <c r="J314" i="2"/>
  <c r="K314" i="2" s="1"/>
  <c r="L314" i="2"/>
  <c r="J449" i="2"/>
  <c r="K449" i="2" s="1"/>
  <c r="L449" i="2"/>
  <c r="J450" i="2"/>
  <c r="K450" i="2" s="1"/>
  <c r="L450" i="2"/>
  <c r="J510" i="2"/>
  <c r="K510" i="2" s="1"/>
  <c r="L510" i="2"/>
  <c r="J451" i="2"/>
  <c r="K451" i="2" s="1"/>
  <c r="L451" i="2"/>
  <c r="J318" i="2"/>
  <c r="K318" i="2" s="1"/>
  <c r="L318" i="2"/>
  <c r="J514" i="2"/>
  <c r="K514" i="2" s="1"/>
  <c r="L514" i="2"/>
  <c r="J276" i="2"/>
  <c r="K276" i="2" s="1"/>
  <c r="L276" i="2"/>
  <c r="J501" i="2"/>
  <c r="K501" i="2" s="1"/>
  <c r="L501" i="2"/>
  <c r="J487" i="2"/>
  <c r="K487" i="2" s="1"/>
  <c r="L487" i="2"/>
  <c r="J431" i="2"/>
  <c r="K431" i="2" s="1"/>
  <c r="L431" i="2"/>
  <c r="J477" i="2"/>
  <c r="K477" i="2" s="1"/>
  <c r="L477" i="2"/>
  <c r="J284" i="2"/>
  <c r="K284" i="2" s="1"/>
  <c r="L284" i="2"/>
  <c r="J285" i="2"/>
  <c r="K285" i="2" s="1"/>
  <c r="L285" i="2"/>
  <c r="J301" i="2"/>
  <c r="K301" i="2" s="1"/>
  <c r="L301" i="2"/>
  <c r="J406" i="2"/>
  <c r="K406" i="2" s="1"/>
  <c r="L406" i="2"/>
  <c r="J302" i="2"/>
  <c r="K302" i="2" s="1"/>
  <c r="L302" i="2"/>
  <c r="J303" i="2"/>
  <c r="K303" i="2" s="1"/>
  <c r="L303" i="2"/>
  <c r="J334" i="2"/>
  <c r="K334" i="2" s="1"/>
  <c r="L334" i="2"/>
  <c r="J410" i="2"/>
  <c r="K410" i="2" s="1"/>
  <c r="L410" i="2"/>
  <c r="J726" i="2"/>
  <c r="K726" i="2" s="1"/>
  <c r="L726" i="2"/>
  <c r="J637" i="2"/>
  <c r="K637" i="2" s="1"/>
  <c r="L637" i="2"/>
  <c r="J742" i="2"/>
  <c r="K742" i="2" s="1"/>
  <c r="L742" i="2"/>
  <c r="J698" i="2"/>
  <c r="K698" i="2" s="1"/>
  <c r="L698" i="2"/>
  <c r="J758" i="2"/>
  <c r="K758" i="2" s="1"/>
  <c r="L758" i="2"/>
  <c r="J579" i="2"/>
  <c r="K579" i="2" s="1"/>
  <c r="L579" i="2"/>
  <c r="J684" i="2"/>
  <c r="K684" i="2" s="1"/>
  <c r="L684" i="2"/>
  <c r="J744" i="2"/>
  <c r="K744" i="2" s="1"/>
  <c r="L744" i="2"/>
  <c r="J565" i="2"/>
  <c r="K565" i="2" s="1"/>
  <c r="L565" i="2"/>
  <c r="J655" i="2"/>
  <c r="K655" i="2" s="1"/>
  <c r="L655" i="2"/>
  <c r="J730" i="2"/>
  <c r="K730" i="2" s="1"/>
  <c r="L730" i="2"/>
  <c r="J551" i="2"/>
  <c r="K551" i="2" s="1"/>
  <c r="L551" i="2"/>
  <c r="J641" i="2"/>
  <c r="K641" i="2" s="1"/>
  <c r="L641" i="2"/>
  <c r="J716" i="2"/>
  <c r="K716" i="2" s="1"/>
  <c r="L716" i="2"/>
  <c r="J537" i="2"/>
  <c r="K537" i="2" s="1"/>
  <c r="L537" i="2"/>
  <c r="J612" i="2"/>
  <c r="K612" i="2" s="1"/>
  <c r="L612" i="2"/>
  <c r="J702" i="2"/>
  <c r="K702" i="2" s="1"/>
  <c r="L702" i="2"/>
  <c r="J613" i="2"/>
  <c r="K613" i="2" s="1"/>
  <c r="L613" i="2"/>
  <c r="J569" i="2"/>
  <c r="K569" i="2" s="1"/>
  <c r="L569" i="2"/>
  <c r="J734" i="2"/>
  <c r="K734" i="2" s="1"/>
  <c r="L734" i="2"/>
  <c r="J615" i="2"/>
  <c r="K615" i="2" s="1"/>
  <c r="L615" i="2"/>
  <c r="J586" i="2"/>
  <c r="K586" i="2" s="1"/>
  <c r="L586" i="2"/>
  <c r="J662" i="2"/>
  <c r="K662" i="2" s="1"/>
  <c r="L662" i="2"/>
  <c r="J543" i="2"/>
  <c r="K543" i="2" s="1"/>
  <c r="L543" i="2"/>
  <c r="J559" i="2"/>
  <c r="K559" i="2" s="1"/>
  <c r="L559" i="2"/>
  <c r="J694" i="2"/>
  <c r="K694" i="2" s="1"/>
  <c r="L694" i="2"/>
  <c r="J545" i="2"/>
  <c r="K545" i="2" s="1"/>
  <c r="L545" i="2"/>
  <c r="J695" i="2"/>
  <c r="K695" i="2" s="1"/>
  <c r="L695" i="2"/>
  <c r="J531" i="2"/>
  <c r="K531" i="2" s="1"/>
  <c r="L531" i="2"/>
  <c r="J681" i="2"/>
  <c r="K681" i="2" s="1"/>
  <c r="L681" i="2"/>
  <c r="J563" i="2"/>
  <c r="K563" i="2" s="1"/>
  <c r="L563" i="2"/>
  <c r="J553" i="2"/>
  <c r="K553" i="2" s="1"/>
  <c r="L553" i="2"/>
  <c r="J703" i="2"/>
  <c r="K703" i="2" s="1"/>
  <c r="L703" i="2"/>
  <c r="J704" i="2"/>
  <c r="K704" i="2" s="1"/>
  <c r="L704" i="2"/>
  <c r="J646" i="2"/>
  <c r="K646" i="2" s="1"/>
  <c r="L646" i="2"/>
  <c r="J753" i="2"/>
  <c r="K753" i="2" s="1"/>
  <c r="L753" i="2"/>
  <c r="J754" i="2"/>
  <c r="K754" i="2" s="1"/>
  <c r="L754" i="2"/>
  <c r="J725" i="2"/>
  <c r="K725" i="2" s="1"/>
  <c r="L725" i="2"/>
  <c r="J51" i="2"/>
  <c r="K51" i="2" s="1"/>
  <c r="L51" i="2"/>
  <c r="J201" i="2"/>
  <c r="K201" i="2" s="1"/>
  <c r="L201" i="2"/>
  <c r="J37" i="2"/>
  <c r="K37" i="2" s="1"/>
  <c r="L37" i="2"/>
  <c r="J172" i="2"/>
  <c r="K172" i="2" s="1"/>
  <c r="L172" i="2"/>
  <c r="J23" i="2"/>
  <c r="K23" i="2" s="1"/>
  <c r="L23" i="2"/>
  <c r="J233" i="2"/>
  <c r="K233" i="2" s="1"/>
  <c r="L233" i="2"/>
  <c r="J219" i="2"/>
  <c r="K219" i="2" s="1"/>
  <c r="L219" i="2"/>
  <c r="J205" i="2"/>
  <c r="K205" i="2" s="1"/>
  <c r="L205" i="2"/>
  <c r="J191" i="2"/>
  <c r="K191" i="2" s="1"/>
  <c r="L191" i="2"/>
  <c r="J177" i="2"/>
  <c r="K177" i="2" s="1"/>
  <c r="L177" i="2"/>
  <c r="J237" i="2"/>
  <c r="K237" i="2" s="1"/>
  <c r="L237" i="2"/>
  <c r="J133" i="2"/>
  <c r="K133" i="2" s="1"/>
  <c r="L133" i="2"/>
  <c r="J134" i="2"/>
  <c r="K134" i="2" s="1"/>
  <c r="L134" i="2"/>
  <c r="J224" i="2"/>
  <c r="K224" i="2" s="1"/>
  <c r="L224" i="2"/>
  <c r="J180" i="2"/>
  <c r="K180" i="2" s="1"/>
  <c r="L180" i="2"/>
  <c r="J153" i="2"/>
  <c r="K153" i="2" s="1"/>
  <c r="L153" i="2"/>
  <c r="J243" i="2"/>
  <c r="K243" i="2" s="1"/>
  <c r="L243" i="2"/>
  <c r="J171" i="2"/>
  <c r="K171" i="2" s="1"/>
  <c r="L171" i="2"/>
  <c r="J142" i="2"/>
  <c r="K142" i="2" s="1"/>
  <c r="L142" i="2"/>
  <c r="J100" i="2"/>
  <c r="K100" i="2" s="1"/>
  <c r="L100" i="2"/>
  <c r="J146" i="2"/>
  <c r="K146" i="2" s="1"/>
  <c r="L146" i="2"/>
  <c r="J57" i="2"/>
  <c r="K57" i="2" s="1"/>
  <c r="L57" i="2"/>
  <c r="J103" i="2"/>
  <c r="K103" i="2" s="1"/>
  <c r="L103" i="2"/>
  <c r="J74" i="2"/>
  <c r="K74" i="2" s="1"/>
  <c r="L74" i="2"/>
  <c r="J107" i="2"/>
  <c r="K107" i="2" s="1"/>
  <c r="L107" i="2"/>
  <c r="J33" i="2"/>
  <c r="K33" i="2" s="1"/>
  <c r="L33" i="2"/>
  <c r="J64" i="2"/>
  <c r="K64" i="2" s="1"/>
  <c r="L64" i="2"/>
  <c r="J50" i="2"/>
  <c r="K50" i="2" s="1"/>
  <c r="L50" i="2"/>
  <c r="J215" i="2"/>
  <c r="K215" i="2" s="1"/>
  <c r="L215" i="2"/>
  <c r="J952" i="2"/>
  <c r="K952" i="2" s="1"/>
  <c r="J1012" i="2"/>
  <c r="K1012" i="2" s="1"/>
  <c r="J833" i="2"/>
  <c r="K833" i="2" s="1"/>
  <c r="J938" i="2"/>
  <c r="K938" i="2" s="1"/>
  <c r="J998" i="2"/>
  <c r="K998" i="2" s="1"/>
  <c r="J819" i="2"/>
  <c r="K819" i="2" s="1"/>
  <c r="J909" i="2"/>
  <c r="K909" i="2" s="1"/>
  <c r="J984" i="2"/>
  <c r="K984" i="2" s="1"/>
  <c r="J805" i="2"/>
  <c r="K805" i="2" s="1"/>
  <c r="J895" i="2"/>
  <c r="K895" i="2" s="1"/>
  <c r="J970" i="2"/>
  <c r="K970" i="2" s="1"/>
  <c r="J791" i="2"/>
  <c r="K791" i="2" s="1"/>
  <c r="J974" i="2"/>
  <c r="K974" i="2" s="1"/>
  <c r="J795" i="2"/>
  <c r="K795" i="2" s="1"/>
  <c r="J960" i="2"/>
  <c r="K960" i="2" s="1"/>
  <c r="J1020" i="2"/>
  <c r="K1020" i="2" s="1"/>
  <c r="J841" i="2"/>
  <c r="K841" i="2" s="1"/>
  <c r="J946" i="2"/>
  <c r="K946" i="2" s="1"/>
  <c r="M917" i="2"/>
  <c r="N917" i="2" s="1"/>
  <c r="J917" i="2"/>
  <c r="K917" i="2" s="1"/>
  <c r="M978" i="2"/>
  <c r="P978" i="2" s="1"/>
  <c r="J978" i="2"/>
  <c r="K978" i="2" s="1"/>
  <c r="M1024" i="2"/>
  <c r="P1024" i="2" s="1"/>
  <c r="J1024" i="2"/>
  <c r="K1024" i="2" s="1"/>
  <c r="M321" i="2"/>
  <c r="P321" i="2" s="1"/>
  <c r="J321" i="2"/>
  <c r="K321" i="2" s="1"/>
  <c r="M382" i="2"/>
  <c r="N382" i="2" s="1"/>
  <c r="J382" i="2"/>
  <c r="K382" i="2" s="1"/>
  <c r="M443" i="2"/>
  <c r="P443" i="2" s="1"/>
  <c r="J443" i="2"/>
  <c r="K443" i="2" s="1"/>
  <c r="J294" i="2"/>
  <c r="K294" i="2" s="1"/>
  <c r="M474" i="2"/>
  <c r="P474" i="2" s="1"/>
  <c r="J474" i="2"/>
  <c r="K474" i="2" s="1"/>
  <c r="M400" i="2"/>
  <c r="N400" i="2" s="1"/>
  <c r="J400" i="2"/>
  <c r="K400" i="2" s="1"/>
  <c r="M296" i="2"/>
  <c r="P296" i="2" s="1"/>
  <c r="J296" i="2"/>
  <c r="K296" i="2" s="1"/>
  <c r="J357" i="2"/>
  <c r="K357" i="2" s="1"/>
  <c r="J433" i="2"/>
  <c r="K433" i="2" s="1"/>
  <c r="M465" i="2"/>
  <c r="N465" i="2" s="1"/>
  <c r="J465" i="2"/>
  <c r="K465" i="2" s="1"/>
  <c r="M286" i="2"/>
  <c r="N286" i="2" s="1"/>
  <c r="J286" i="2"/>
  <c r="K286" i="2" s="1"/>
  <c r="J483" i="2"/>
  <c r="K483" i="2" s="1"/>
  <c r="J290" i="2"/>
  <c r="K290" i="2" s="1"/>
  <c r="M293" i="2"/>
  <c r="N293" i="2" s="1"/>
  <c r="J293" i="2"/>
  <c r="K293" i="2" s="1"/>
  <c r="J279" i="2"/>
  <c r="K279" i="2" s="1"/>
  <c r="J444" i="2"/>
  <c r="K444" i="2" s="1"/>
  <c r="M295" i="2"/>
  <c r="N295" i="2" s="1"/>
  <c r="J295" i="2"/>
  <c r="K295" i="2" s="1"/>
  <c r="M460" i="2"/>
  <c r="N460" i="2" s="1"/>
  <c r="J460" i="2"/>
  <c r="K460" i="2" s="1"/>
  <c r="M446" i="2"/>
  <c r="N446" i="2" s="1"/>
  <c r="J446" i="2"/>
  <c r="K446" i="2" s="1"/>
  <c r="J297" i="2"/>
  <c r="K297" i="2" s="1"/>
  <c r="M492" i="2"/>
  <c r="N492" i="2" s="1"/>
  <c r="J492" i="2"/>
  <c r="K492" i="2" s="1"/>
  <c r="J358" i="2"/>
  <c r="K358" i="2" s="1"/>
  <c r="M363" i="2"/>
  <c r="N363" i="2" s="1"/>
  <c r="J363" i="2"/>
  <c r="K363" i="2" s="1"/>
  <c r="M764" i="2"/>
  <c r="N764" i="2" s="1"/>
  <c r="J764" i="2"/>
  <c r="K764" i="2" s="1"/>
  <c r="M765" i="2"/>
  <c r="N765" i="2" s="1"/>
  <c r="J765" i="2"/>
  <c r="K765" i="2" s="1"/>
  <c r="J616" i="2"/>
  <c r="K616" i="2" s="1"/>
  <c r="M557" i="2"/>
  <c r="P557" i="2" s="1"/>
  <c r="J557" i="2"/>
  <c r="K557" i="2" s="1"/>
  <c r="J738" i="2"/>
  <c r="K738" i="2" s="1"/>
  <c r="J709" i="2"/>
  <c r="K709" i="2" s="1"/>
  <c r="J546" i="2"/>
  <c r="K546" i="2" s="1"/>
  <c r="M741" i="2"/>
  <c r="N741" i="2" s="1"/>
  <c r="J741" i="2"/>
  <c r="K741" i="2" s="1"/>
  <c r="J568" i="2"/>
  <c r="K568" i="2" s="1"/>
  <c r="M705" i="2"/>
  <c r="N705" i="2" s="1"/>
  <c r="J705" i="2"/>
  <c r="K705" i="2" s="1"/>
  <c r="M661" i="2"/>
  <c r="N661" i="2" s="1"/>
  <c r="J661" i="2"/>
  <c r="K661" i="2" s="1"/>
  <c r="M737" i="2"/>
  <c r="N737" i="2" s="1"/>
  <c r="J737" i="2"/>
  <c r="K737" i="2" s="1"/>
  <c r="J67" i="2"/>
  <c r="K67" i="2" s="1"/>
  <c r="M234" i="2"/>
  <c r="P234" i="2" s="1"/>
  <c r="J234" i="2"/>
  <c r="K234" i="2" s="1"/>
  <c r="M220" i="2"/>
  <c r="P220" i="2" s="1"/>
  <c r="J220" i="2"/>
  <c r="K220" i="2" s="1"/>
  <c r="M56" i="2"/>
  <c r="N56" i="2" s="1"/>
  <c r="J56" i="2"/>
  <c r="K56" i="2" s="1"/>
  <c r="M206" i="2"/>
  <c r="P206" i="2" s="1"/>
  <c r="J206" i="2"/>
  <c r="K206" i="2" s="1"/>
  <c r="J192" i="2"/>
  <c r="K192" i="2" s="1"/>
  <c r="J252" i="2"/>
  <c r="K252" i="2" s="1"/>
  <c r="J149" i="2"/>
  <c r="K149" i="2" s="1"/>
  <c r="J30" i="2"/>
  <c r="K30" i="2" s="1"/>
  <c r="M105" i="2"/>
  <c r="N105" i="2" s="1"/>
  <c r="J105" i="2"/>
  <c r="K105" i="2" s="1"/>
  <c r="M195" i="2"/>
  <c r="N195" i="2" s="1"/>
  <c r="J195" i="2"/>
  <c r="K195" i="2" s="1"/>
  <c r="J255" i="2"/>
  <c r="K255" i="2" s="1"/>
  <c r="J106" i="2"/>
  <c r="K106" i="2" s="1"/>
  <c r="J256" i="2"/>
  <c r="K256" i="2" s="1"/>
  <c r="M152" i="2"/>
  <c r="N152" i="2" s="1"/>
  <c r="J152" i="2"/>
  <c r="K152" i="2" s="1"/>
  <c r="J48" i="2"/>
  <c r="K48" i="2" s="1"/>
  <c r="M183" i="2"/>
  <c r="N183" i="2" s="1"/>
  <c r="J183" i="2"/>
  <c r="K183" i="2" s="1"/>
  <c r="M258" i="2"/>
  <c r="N258" i="2" s="1"/>
  <c r="J258" i="2"/>
  <c r="K258" i="2" s="1"/>
  <c r="J139" i="2"/>
  <c r="K139" i="2" s="1"/>
  <c r="J214" i="2"/>
  <c r="K214" i="2" s="1"/>
  <c r="J110" i="2"/>
  <c r="K110" i="2" s="1"/>
  <c r="J245" i="2"/>
  <c r="K245" i="2" s="1"/>
  <c r="J186" i="2"/>
  <c r="K186" i="2" s="1"/>
  <c r="M78" i="2"/>
  <c r="N78" i="2" s="1"/>
  <c r="J78" i="2"/>
  <c r="K78" i="2" s="1"/>
  <c r="M79" i="2"/>
  <c r="N79" i="2" s="1"/>
  <c r="J79" i="2"/>
  <c r="K79" i="2" s="1"/>
  <c r="J862" i="2"/>
  <c r="K862" i="2" s="1"/>
  <c r="J457" i="2"/>
  <c r="K457" i="2" s="1"/>
  <c r="J353" i="2"/>
  <c r="K353" i="2" s="1"/>
  <c r="J458" i="2"/>
  <c r="K458" i="2" s="1"/>
  <c r="M309" i="2"/>
  <c r="P309" i="2" s="1"/>
  <c r="J309" i="2"/>
  <c r="K309" i="2" s="1"/>
  <c r="M489" i="2"/>
  <c r="N489" i="2" s="1"/>
  <c r="J489" i="2"/>
  <c r="K489" i="2" s="1"/>
  <c r="J445" i="2"/>
  <c r="K445" i="2" s="1"/>
  <c r="J386" i="2"/>
  <c r="K386" i="2" s="1"/>
  <c r="J447" i="2"/>
  <c r="K447" i="2" s="1"/>
  <c r="M493" i="2"/>
  <c r="N493" i="2" s="1"/>
  <c r="J493" i="2"/>
  <c r="K493" i="2" s="1"/>
  <c r="M479" i="2"/>
  <c r="N479" i="2" s="1"/>
  <c r="J479" i="2"/>
  <c r="K479" i="2" s="1"/>
  <c r="M361" i="2"/>
  <c r="N361" i="2" s="1"/>
  <c r="J361" i="2"/>
  <c r="K361" i="2" s="1"/>
  <c r="M511" i="2"/>
  <c r="P511" i="2" s="1"/>
  <c r="J511" i="2"/>
  <c r="K511" i="2" s="1"/>
  <c r="J408" i="2"/>
  <c r="K408" i="2" s="1"/>
  <c r="M289" i="2"/>
  <c r="P289" i="2" s="1"/>
  <c r="J289" i="2"/>
  <c r="K289" i="2" s="1"/>
  <c r="M454" i="2"/>
  <c r="P454" i="2" s="1"/>
  <c r="J454" i="2"/>
  <c r="K454" i="2" s="1"/>
  <c r="J426" i="2"/>
  <c r="K426" i="2" s="1"/>
  <c r="M307" i="2"/>
  <c r="N307" i="2" s="1"/>
  <c r="J307" i="2"/>
  <c r="K307" i="2" s="1"/>
  <c r="M354" i="2"/>
  <c r="N354" i="2" s="1"/>
  <c r="J354" i="2"/>
  <c r="K354" i="2" s="1"/>
  <c r="J459" i="2"/>
  <c r="K459" i="2" s="1"/>
  <c r="M325" i="2"/>
  <c r="N325" i="2" s="1"/>
  <c r="J325" i="2"/>
  <c r="K325" i="2" s="1"/>
  <c r="J490" i="2"/>
  <c r="K490" i="2" s="1"/>
  <c r="M356" i="2"/>
  <c r="N356" i="2" s="1"/>
  <c r="J356" i="2"/>
  <c r="K356" i="2" s="1"/>
  <c r="J476" i="2"/>
  <c r="K476" i="2" s="1"/>
  <c r="M432" i="2"/>
  <c r="N432" i="2" s="1"/>
  <c r="J432" i="2"/>
  <c r="K432" i="2" s="1"/>
  <c r="J283" i="2"/>
  <c r="K283" i="2" s="1"/>
  <c r="J393" i="2"/>
  <c r="K393" i="2" s="1"/>
  <c r="M513" i="2"/>
  <c r="P513" i="2" s="1"/>
  <c r="J513" i="2"/>
  <c r="K513" i="2" s="1"/>
  <c r="M439" i="2"/>
  <c r="P439" i="2" s="1"/>
  <c r="J439" i="2"/>
  <c r="K439" i="2" s="1"/>
  <c r="M320" i="2"/>
  <c r="P320" i="2" s="1"/>
  <c r="J320" i="2"/>
  <c r="K320" i="2" s="1"/>
  <c r="M485" i="2"/>
  <c r="N485" i="2" s="1"/>
  <c r="J485" i="2"/>
  <c r="K485" i="2" s="1"/>
  <c r="J532" i="2"/>
  <c r="K532" i="2" s="1"/>
  <c r="M697" i="2"/>
  <c r="N697" i="2" s="1"/>
  <c r="J697" i="2"/>
  <c r="K697" i="2" s="1"/>
  <c r="M533" i="2"/>
  <c r="N533" i="2" s="1"/>
  <c r="J533" i="2"/>
  <c r="K533" i="2" s="1"/>
  <c r="M653" i="2"/>
  <c r="N653" i="2" s="1"/>
  <c r="J653" i="2"/>
  <c r="K653" i="2" s="1"/>
  <c r="M728" i="2"/>
  <c r="N728" i="2" s="1"/>
  <c r="J728" i="2"/>
  <c r="K728" i="2" s="1"/>
  <c r="M549" i="2"/>
  <c r="N549" i="2" s="1"/>
  <c r="J549" i="2"/>
  <c r="K549" i="2" s="1"/>
  <c r="M639" i="2"/>
  <c r="N639" i="2" s="1"/>
  <c r="J639" i="2"/>
  <c r="K639" i="2" s="1"/>
  <c r="M714" i="2"/>
  <c r="P714" i="2" s="1"/>
  <c r="J714" i="2"/>
  <c r="K714" i="2" s="1"/>
  <c r="M535" i="2"/>
  <c r="N535" i="2" s="1"/>
  <c r="J535" i="2"/>
  <c r="K535" i="2" s="1"/>
  <c r="M610" i="2"/>
  <c r="N610" i="2" s="1"/>
  <c r="J610" i="2"/>
  <c r="K610" i="2" s="1"/>
  <c r="M700" i="2"/>
  <c r="N700" i="2" s="1"/>
  <c r="J700" i="2"/>
  <c r="K700" i="2" s="1"/>
  <c r="M760" i="2"/>
  <c r="N760" i="2" s="1"/>
  <c r="J760" i="2"/>
  <c r="K760" i="2" s="1"/>
  <c r="M581" i="2"/>
  <c r="N581" i="2" s="1"/>
  <c r="J581" i="2"/>
  <c r="K581" i="2" s="1"/>
  <c r="M686" i="2"/>
  <c r="N686" i="2" s="1"/>
  <c r="J686" i="2"/>
  <c r="K686" i="2" s="1"/>
  <c r="M746" i="2"/>
  <c r="N746" i="2" s="1"/>
  <c r="J746" i="2"/>
  <c r="K746" i="2" s="1"/>
  <c r="M567" i="2"/>
  <c r="N567" i="2" s="1"/>
  <c r="J567" i="2"/>
  <c r="K567" i="2" s="1"/>
  <c r="M657" i="2"/>
  <c r="N657" i="2" s="1"/>
  <c r="J657" i="2"/>
  <c r="K657" i="2" s="1"/>
  <c r="J540" i="2"/>
  <c r="K540" i="2" s="1"/>
  <c r="J541" i="2"/>
  <c r="K541" i="2" s="1"/>
  <c r="M572" i="2"/>
  <c r="N572" i="2" s="1"/>
  <c r="J572" i="2"/>
  <c r="K572" i="2" s="1"/>
  <c r="J573" i="2"/>
  <c r="K573" i="2" s="1"/>
  <c r="M768" i="2"/>
  <c r="N768" i="2" s="1"/>
  <c r="J768" i="2"/>
  <c r="K768" i="2" s="1"/>
  <c r="J649" i="2"/>
  <c r="K649" i="2" s="1"/>
  <c r="M740" i="2"/>
  <c r="N740" i="2" s="1"/>
  <c r="J740" i="2"/>
  <c r="K740" i="2" s="1"/>
  <c r="J747" i="2"/>
  <c r="K747" i="2" s="1"/>
  <c r="J733" i="2"/>
  <c r="K733" i="2" s="1"/>
  <c r="J721" i="2"/>
  <c r="K721" i="2" s="1"/>
  <c r="J767" i="2"/>
  <c r="K767" i="2" s="1"/>
  <c r="M708" i="2"/>
  <c r="N708" i="2" s="1"/>
  <c r="J708" i="2"/>
  <c r="K708" i="2" s="1"/>
  <c r="J619" i="2"/>
  <c r="K619" i="2" s="1"/>
  <c r="M575" i="2"/>
  <c r="N575" i="2" s="1"/>
  <c r="J575" i="2"/>
  <c r="K575" i="2" s="1"/>
  <c r="J21" i="2"/>
  <c r="K21" i="2" s="1"/>
  <c r="M174" i="2"/>
  <c r="N174" i="2" s="1"/>
  <c r="J174" i="2"/>
  <c r="K174" i="2" s="1"/>
  <c r="M145" i="2"/>
  <c r="N145" i="2" s="1"/>
  <c r="J145" i="2"/>
  <c r="K145" i="2" s="1"/>
  <c r="J250" i="2"/>
  <c r="K250" i="2" s="1"/>
  <c r="J236" i="2"/>
  <c r="K236" i="2" s="1"/>
  <c r="J102" i="2"/>
  <c r="K102" i="2" s="1"/>
  <c r="M178" i="2"/>
  <c r="N178" i="2" s="1"/>
  <c r="J178" i="2"/>
  <c r="K178" i="2" s="1"/>
  <c r="M194" i="2"/>
  <c r="P194" i="2" s="1"/>
  <c r="J194" i="2"/>
  <c r="K194" i="2" s="1"/>
  <c r="J45" i="2"/>
  <c r="K45" i="2" s="1"/>
  <c r="J135" i="2"/>
  <c r="K135" i="2" s="1"/>
  <c r="J210" i="2"/>
  <c r="K210" i="2" s="1"/>
  <c r="M181" i="2"/>
  <c r="N181" i="2" s="1"/>
  <c r="J181" i="2"/>
  <c r="K181" i="2" s="1"/>
  <c r="M62" i="2"/>
  <c r="N62" i="2" s="1"/>
  <c r="J62" i="2"/>
  <c r="K62" i="2" s="1"/>
  <c r="J182" i="2"/>
  <c r="K182" i="2" s="1"/>
  <c r="J63" i="2"/>
  <c r="K63" i="2" s="1"/>
  <c r="J213" i="2"/>
  <c r="K213" i="2" s="1"/>
  <c r="M34" i="2"/>
  <c r="N34" i="2" s="1"/>
  <c r="J34" i="2"/>
  <c r="K34" i="2" s="1"/>
  <c r="J259" i="2"/>
  <c r="K259" i="2" s="1"/>
  <c r="M185" i="2"/>
  <c r="N185" i="2" s="1"/>
  <c r="J185" i="2"/>
  <c r="K185" i="2" s="1"/>
  <c r="J260" i="2"/>
  <c r="K260" i="2" s="1"/>
  <c r="M246" i="2"/>
  <c r="P246" i="2" s="1"/>
  <c r="J246" i="2"/>
  <c r="K246" i="2" s="1"/>
  <c r="J232" i="2"/>
  <c r="K232" i="2" s="1"/>
  <c r="J25" i="2"/>
  <c r="K25" i="2" s="1"/>
  <c r="M179" i="2"/>
  <c r="N179" i="2" s="1"/>
  <c r="J179" i="2"/>
  <c r="K179" i="2" s="1"/>
  <c r="M32" i="2"/>
  <c r="N32" i="2" s="1"/>
  <c r="J32" i="2"/>
  <c r="K32" i="2" s="1"/>
  <c r="M108" i="2"/>
  <c r="P108" i="2" s="1"/>
  <c r="J108" i="2"/>
  <c r="K108" i="2" s="1"/>
  <c r="J787" i="2"/>
  <c r="K787" i="2" s="1"/>
  <c r="J292" i="2"/>
  <c r="K292" i="2" s="1"/>
  <c r="J398" i="2"/>
  <c r="K398" i="2" s="1"/>
  <c r="J473" i="2"/>
  <c r="K473" i="2" s="1"/>
  <c r="M324" i="2"/>
  <c r="P324" i="2" s="1"/>
  <c r="J324" i="2"/>
  <c r="K324" i="2" s="1"/>
  <c r="J310" i="2"/>
  <c r="K310" i="2" s="1"/>
  <c r="J475" i="2"/>
  <c r="K475" i="2" s="1"/>
  <c r="J461" i="2"/>
  <c r="K461" i="2" s="1"/>
  <c r="J507" i="2"/>
  <c r="K507" i="2" s="1"/>
  <c r="M404" i="2"/>
  <c r="N404" i="2" s="1"/>
  <c r="J404" i="2"/>
  <c r="K404" i="2" s="1"/>
  <c r="M453" i="2"/>
  <c r="P453" i="2" s="1"/>
  <c r="J453" i="2"/>
  <c r="K453" i="2" s="1"/>
  <c r="J304" i="2"/>
  <c r="K304" i="2" s="1"/>
  <c r="J469" i="2"/>
  <c r="K469" i="2" s="1"/>
  <c r="J365" i="2"/>
  <c r="K365" i="2" s="1"/>
  <c r="J515" i="2"/>
  <c r="K515" i="2" s="1"/>
  <c r="J486" i="2"/>
  <c r="K486" i="2" s="1"/>
  <c r="M472" i="2"/>
  <c r="N472" i="2" s="1"/>
  <c r="J472" i="2"/>
  <c r="K472" i="2" s="1"/>
  <c r="J383" i="2"/>
  <c r="K383" i="2" s="1"/>
  <c r="J384" i="2"/>
  <c r="K384" i="2" s="1"/>
  <c r="M504" i="2"/>
  <c r="N504" i="2" s="1"/>
  <c r="J504" i="2"/>
  <c r="K504" i="2" s="1"/>
  <c r="J355" i="2"/>
  <c r="K355" i="2" s="1"/>
  <c r="J505" i="2"/>
  <c r="K505" i="2" s="1"/>
  <c r="J401" i="2"/>
  <c r="K401" i="2" s="1"/>
  <c r="M327" i="2"/>
  <c r="P327" i="2" s="1"/>
  <c r="J327" i="2"/>
  <c r="K327" i="2" s="1"/>
  <c r="J462" i="2"/>
  <c r="K462" i="2" s="1"/>
  <c r="M403" i="2"/>
  <c r="P403" i="2" s="1"/>
  <c r="J403" i="2"/>
  <c r="K403" i="2" s="1"/>
  <c r="M288" i="2"/>
  <c r="N288" i="2" s="1"/>
  <c r="J288" i="2"/>
  <c r="K288" i="2" s="1"/>
  <c r="J711" i="2"/>
  <c r="K711" i="2" s="1"/>
  <c r="J712" i="2"/>
  <c r="K712" i="2" s="1"/>
  <c r="M578" i="2"/>
  <c r="N578" i="2" s="1"/>
  <c r="J578" i="2"/>
  <c r="K578" i="2" s="1"/>
  <c r="J683" i="2"/>
  <c r="K683" i="2" s="1"/>
  <c r="J743" i="2"/>
  <c r="K743" i="2" s="1"/>
  <c r="J564" i="2"/>
  <c r="K564" i="2" s="1"/>
  <c r="J654" i="2"/>
  <c r="K654" i="2" s="1"/>
  <c r="J729" i="2"/>
  <c r="K729" i="2" s="1"/>
  <c r="J550" i="2"/>
  <c r="K550" i="2" s="1"/>
  <c r="J640" i="2"/>
  <c r="K640" i="2" s="1"/>
  <c r="J715" i="2"/>
  <c r="K715" i="2" s="1"/>
  <c r="J536" i="2"/>
  <c r="K536" i="2" s="1"/>
  <c r="J611" i="2"/>
  <c r="K611" i="2" s="1"/>
  <c r="J701" i="2"/>
  <c r="K701" i="2" s="1"/>
  <c r="J761" i="2"/>
  <c r="K761" i="2" s="1"/>
  <c r="J582" i="2"/>
  <c r="K582" i="2" s="1"/>
  <c r="J687" i="2"/>
  <c r="K687" i="2" s="1"/>
  <c r="J719" i="2"/>
  <c r="K719" i="2" s="1"/>
  <c r="J555" i="2"/>
  <c r="K555" i="2" s="1"/>
  <c r="J720" i="2"/>
  <c r="K720" i="2" s="1"/>
  <c r="M571" i="2"/>
  <c r="N571" i="2" s="1"/>
  <c r="J571" i="2"/>
  <c r="K571" i="2" s="1"/>
  <c r="J706" i="2"/>
  <c r="K706" i="2" s="1"/>
  <c r="J587" i="2"/>
  <c r="K587" i="2" s="1"/>
  <c r="J648" i="2"/>
  <c r="K648" i="2" s="1"/>
  <c r="M544" i="2"/>
  <c r="N544" i="2" s="1"/>
  <c r="J544" i="2"/>
  <c r="K544" i="2" s="1"/>
  <c r="J658" i="2"/>
  <c r="K658" i="2" s="1"/>
  <c r="J644" i="2"/>
  <c r="K644" i="2" s="1"/>
  <c r="M647" i="2"/>
  <c r="N647" i="2" s="1"/>
  <c r="J647" i="2"/>
  <c r="K647" i="2" s="1"/>
  <c r="M723" i="2"/>
  <c r="N723" i="2" s="1"/>
  <c r="J723" i="2"/>
  <c r="K723" i="2" s="1"/>
  <c r="M69" i="2"/>
  <c r="N69" i="2" s="1"/>
  <c r="J69" i="2"/>
  <c r="K69" i="2" s="1"/>
  <c r="J190" i="2"/>
  <c r="K190" i="2" s="1"/>
  <c r="M131" i="2"/>
  <c r="P131" i="2" s="1"/>
  <c r="J131" i="2"/>
  <c r="K131" i="2" s="1"/>
  <c r="J73" i="2"/>
  <c r="K73" i="2" s="1"/>
  <c r="M59" i="2"/>
  <c r="N59" i="2" s="1"/>
  <c r="J59" i="2"/>
  <c r="K59" i="2" s="1"/>
  <c r="J209" i="2"/>
  <c r="K209" i="2" s="1"/>
  <c r="M150" i="2"/>
  <c r="N150" i="2" s="1"/>
  <c r="J150" i="2"/>
  <c r="K150" i="2" s="1"/>
  <c r="M225" i="2"/>
  <c r="P225" i="2" s="1"/>
  <c r="J225" i="2"/>
  <c r="K225" i="2" s="1"/>
  <c r="M61" i="2"/>
  <c r="N61" i="2" s="1"/>
  <c r="J61" i="2"/>
  <c r="K61" i="2" s="1"/>
  <c r="J196" i="2"/>
  <c r="K196" i="2" s="1"/>
  <c r="J227" i="2"/>
  <c r="K227" i="2" s="1"/>
  <c r="J138" i="2"/>
  <c r="K138" i="2" s="1"/>
  <c r="J228" i="2"/>
  <c r="K228" i="2" s="1"/>
  <c r="J49" i="2"/>
  <c r="K49" i="2" s="1"/>
  <c r="J35" i="2"/>
  <c r="K35" i="2" s="1"/>
  <c r="M52" i="2"/>
  <c r="N52" i="2" s="1"/>
  <c r="J52" i="2"/>
  <c r="K52" i="2" s="1"/>
  <c r="M53" i="2"/>
  <c r="P53" i="2" s="1"/>
  <c r="J53" i="2"/>
  <c r="K53" i="2" s="1"/>
  <c r="J39" i="2"/>
  <c r="K39" i="2" s="1"/>
  <c r="M47" i="2"/>
  <c r="N47" i="2" s="1"/>
  <c r="J47" i="2"/>
  <c r="K47" i="2" s="1"/>
  <c r="M257" i="2"/>
  <c r="N257" i="2" s="1"/>
  <c r="J257" i="2"/>
  <c r="K257" i="2" s="1"/>
  <c r="M198" i="2"/>
  <c r="N198" i="2" s="1"/>
  <c r="J198" i="2"/>
  <c r="K198" i="2" s="1"/>
  <c r="M306" i="2"/>
  <c r="N306" i="2" s="1"/>
  <c r="J306" i="2"/>
  <c r="K306" i="2" s="1"/>
  <c r="M278" i="2"/>
  <c r="N278" i="2" s="1"/>
  <c r="J278" i="2"/>
  <c r="K278" i="2" s="1"/>
  <c r="M428" i="2"/>
  <c r="N428" i="2" s="1"/>
  <c r="J428" i="2"/>
  <c r="K428" i="2" s="1"/>
  <c r="M503" i="2"/>
  <c r="N503" i="2" s="1"/>
  <c r="J503" i="2"/>
  <c r="K503" i="2" s="1"/>
  <c r="J429" i="2"/>
  <c r="K429" i="2" s="1"/>
  <c r="M385" i="2"/>
  <c r="P385" i="2" s="1"/>
  <c r="J385" i="2"/>
  <c r="K385" i="2" s="1"/>
  <c r="M281" i="2"/>
  <c r="P281" i="2" s="1"/>
  <c r="J281" i="2"/>
  <c r="K281" i="2" s="1"/>
  <c r="J282" i="2"/>
  <c r="K282" i="2" s="1"/>
  <c r="J328" i="2"/>
  <c r="K328" i="2" s="1"/>
  <c r="M300" i="2"/>
  <c r="N300" i="2" s="1"/>
  <c r="J300" i="2"/>
  <c r="K300" i="2" s="1"/>
  <c r="M332" i="2"/>
  <c r="N332" i="2" s="1"/>
  <c r="J332" i="2"/>
  <c r="K332" i="2" s="1"/>
  <c r="J364" i="2"/>
  <c r="K364" i="2" s="1"/>
  <c r="J440" i="2"/>
  <c r="K440" i="2" s="1"/>
  <c r="J397" i="2"/>
  <c r="K397" i="2" s="1"/>
  <c r="M488" i="2"/>
  <c r="N488" i="2" s="1"/>
  <c r="J488" i="2"/>
  <c r="K488" i="2" s="1"/>
  <c r="M399" i="2"/>
  <c r="P399" i="2" s="1"/>
  <c r="J399" i="2"/>
  <c r="K399" i="2" s="1"/>
  <c r="J280" i="2"/>
  <c r="K280" i="2" s="1"/>
  <c r="J430" i="2"/>
  <c r="K430" i="2" s="1"/>
  <c r="J311" i="2"/>
  <c r="K311" i="2" s="1"/>
  <c r="M506" i="2"/>
  <c r="N506" i="2" s="1"/>
  <c r="J506" i="2"/>
  <c r="K506" i="2" s="1"/>
  <c r="J387" i="2"/>
  <c r="K387" i="2" s="1"/>
  <c r="M313" i="2"/>
  <c r="N313" i="2" s="1"/>
  <c r="J313" i="2"/>
  <c r="K313" i="2" s="1"/>
  <c r="J448" i="2"/>
  <c r="K448" i="2" s="1"/>
  <c r="M467" i="2"/>
  <c r="N467" i="2" s="1"/>
  <c r="J467" i="2"/>
  <c r="K467" i="2" s="1"/>
  <c r="J468" i="2"/>
  <c r="K468" i="2" s="1"/>
  <c r="M499" i="2"/>
  <c r="N499" i="2" s="1"/>
  <c r="J499" i="2"/>
  <c r="K499" i="2" s="1"/>
  <c r="J636" i="2"/>
  <c r="K636" i="2" s="1"/>
  <c r="J608" i="2"/>
  <c r="K608" i="2" s="1"/>
  <c r="J735" i="2"/>
  <c r="K735" i="2" s="1"/>
  <c r="J766" i="2"/>
  <c r="K766" i="2" s="1"/>
  <c r="J663" i="2"/>
  <c r="K663" i="2" s="1"/>
  <c r="M607" i="2"/>
  <c r="N607" i="2" s="1"/>
  <c r="J607" i="2"/>
  <c r="K607" i="2" s="1"/>
  <c r="J554" i="2"/>
  <c r="K554" i="2" s="1"/>
  <c r="M690" i="2"/>
  <c r="P690" i="2" s="1"/>
  <c r="J690" i="2"/>
  <c r="K690" i="2" s="1"/>
  <c r="M751" i="2"/>
  <c r="P751" i="2" s="1"/>
  <c r="J751" i="2"/>
  <c r="K751" i="2" s="1"/>
  <c r="J707" i="2"/>
  <c r="K707" i="2" s="1"/>
  <c r="M618" i="2"/>
  <c r="P618" i="2" s="1"/>
  <c r="J618" i="2"/>
  <c r="K618" i="2" s="1"/>
  <c r="J143" i="2"/>
  <c r="K143" i="2" s="1"/>
  <c r="J129" i="2"/>
  <c r="K129" i="2" s="1"/>
  <c r="M55" i="2"/>
  <c r="N55" i="2" s="1"/>
  <c r="J55" i="2"/>
  <c r="K55" i="2" s="1"/>
  <c r="M41" i="2"/>
  <c r="P41" i="2" s="1"/>
  <c r="J41" i="2"/>
  <c r="K41" i="2" s="1"/>
  <c r="J27" i="2"/>
  <c r="K27" i="2" s="1"/>
  <c r="J238" i="2"/>
  <c r="K238" i="2" s="1"/>
  <c r="M75" i="2"/>
  <c r="N75" i="2" s="1"/>
  <c r="J75" i="2"/>
  <c r="K75" i="2" s="1"/>
  <c r="M240" i="2"/>
  <c r="N240" i="2" s="1"/>
  <c r="J240" i="2"/>
  <c r="K240" i="2" s="1"/>
  <c r="J76" i="2"/>
  <c r="K76" i="2" s="1"/>
  <c r="J241" i="2"/>
  <c r="K241" i="2" s="1"/>
  <c r="M137" i="2"/>
  <c r="N137" i="2" s="1"/>
  <c r="J137" i="2"/>
  <c r="K137" i="2" s="1"/>
  <c r="J242" i="2"/>
  <c r="K242" i="2" s="1"/>
  <c r="J109" i="2"/>
  <c r="K109" i="2" s="1"/>
  <c r="M199" i="2"/>
  <c r="N199" i="2" s="1"/>
  <c r="J199" i="2"/>
  <c r="K199" i="2" s="1"/>
  <c r="J80" i="2"/>
  <c r="K80" i="2" s="1"/>
  <c r="M230" i="2"/>
  <c r="N230" i="2" s="1"/>
  <c r="J230" i="2"/>
  <c r="K230" i="2" s="1"/>
  <c r="M128" i="2"/>
  <c r="N128" i="2" s="1"/>
  <c r="J128" i="2"/>
  <c r="K128" i="2" s="1"/>
  <c r="M99" i="2"/>
  <c r="N99" i="2" s="1"/>
  <c r="J99" i="2"/>
  <c r="K99" i="2" s="1"/>
  <c r="M254" i="2"/>
  <c r="N254" i="2" s="1"/>
  <c r="J254" i="2"/>
  <c r="K254" i="2" s="1"/>
  <c r="M211" i="2"/>
  <c r="N211" i="2" s="1"/>
  <c r="J211" i="2"/>
  <c r="K211" i="2" s="1"/>
  <c r="N468" i="2"/>
  <c r="P468" i="2"/>
  <c r="M393" i="2"/>
  <c r="M573" i="2"/>
  <c r="M429" i="2"/>
  <c r="M440" i="2"/>
  <c r="M619" i="2"/>
  <c r="M706" i="2"/>
  <c r="M589" i="2"/>
  <c r="M724" i="2"/>
  <c r="M471" i="2"/>
  <c r="M585" i="2"/>
  <c r="M396" i="2"/>
  <c r="M645" i="2"/>
  <c r="M186" i="2"/>
  <c r="M192" i="2"/>
  <c r="M255" i="2"/>
  <c r="M213" i="2"/>
  <c r="M292" i="2"/>
  <c r="M252" i="2"/>
  <c r="M241" i="2"/>
  <c r="M63" i="2"/>
  <c r="M616" i="2"/>
  <c r="M587" i="2"/>
  <c r="M663" i="2"/>
  <c r="M231" i="2"/>
  <c r="M172" i="2"/>
  <c r="M66" i="2"/>
  <c r="M217" i="2"/>
  <c r="M203" i="2"/>
  <c r="M70" i="2"/>
  <c r="M235" i="2"/>
  <c r="M221" i="2"/>
  <c r="M46" i="2"/>
  <c r="M107" i="2"/>
  <c r="M71" i="2"/>
  <c r="M151" i="2"/>
  <c r="M212" i="2"/>
  <c r="M96" i="2"/>
  <c r="M38" i="2"/>
  <c r="M218" i="2"/>
  <c r="M249" i="2"/>
  <c r="M171" i="2"/>
  <c r="M142" i="2"/>
  <c r="M24" i="2"/>
  <c r="M189" i="2"/>
  <c r="M175" i="2"/>
  <c r="M146" i="2"/>
  <c r="M239" i="2"/>
  <c r="M100" i="2"/>
  <c r="M176" i="2"/>
  <c r="M244" i="2"/>
  <c r="M65" i="2"/>
  <c r="M232" i="2"/>
  <c r="M204" i="2"/>
  <c r="M25" i="2"/>
  <c r="M27" i="2"/>
  <c r="M73" i="2"/>
  <c r="M238" i="2"/>
  <c r="M30" i="2"/>
  <c r="M48" i="2"/>
  <c r="M138" i="2"/>
  <c r="M109" i="2"/>
  <c r="M35" i="2"/>
  <c r="M67" i="2"/>
  <c r="M143" i="2"/>
  <c r="M129" i="2"/>
  <c r="M190" i="2"/>
  <c r="M236" i="2"/>
  <c r="M102" i="2"/>
  <c r="M209" i="2"/>
  <c r="M210" i="2"/>
  <c r="M76" i="2"/>
  <c r="M227" i="2"/>
  <c r="M259" i="2"/>
  <c r="M80" i="2"/>
  <c r="M245" i="2"/>
  <c r="M250" i="2"/>
  <c r="M149" i="2"/>
  <c r="M21" i="2"/>
  <c r="M256" i="2"/>
  <c r="M228" i="2"/>
  <c r="M72" i="2"/>
  <c r="M51" i="2"/>
  <c r="M216" i="2"/>
  <c r="M202" i="2"/>
  <c r="M98" i="2"/>
  <c r="M188" i="2"/>
  <c r="M177" i="2"/>
  <c r="M54" i="2"/>
  <c r="M144" i="2"/>
  <c r="M219" i="2"/>
  <c r="M40" i="2"/>
  <c r="M130" i="2"/>
  <c r="M205" i="2"/>
  <c r="M26" i="2"/>
  <c r="M101" i="2"/>
  <c r="M191" i="2"/>
  <c r="M251" i="2"/>
  <c r="M141" i="2"/>
  <c r="M37" i="2"/>
  <c r="M127" i="2"/>
  <c r="M23" i="2"/>
  <c r="M248" i="2"/>
  <c r="M36" i="2"/>
  <c r="M126" i="2"/>
  <c r="M201" i="2"/>
  <c r="M22" i="2"/>
  <c r="M97" i="2"/>
  <c r="M187" i="2"/>
  <c r="M247" i="2"/>
  <c r="M68" i="2"/>
  <c r="M173" i="2"/>
  <c r="M233" i="2"/>
  <c r="M237" i="2"/>
  <c r="M197" i="2"/>
  <c r="M193" i="2"/>
  <c r="M31" i="2"/>
  <c r="M154" i="2"/>
  <c r="M42" i="2"/>
  <c r="M132" i="2"/>
  <c r="M207" i="2"/>
  <c r="M28" i="2"/>
  <c r="M58" i="2"/>
  <c r="M208" i="2"/>
  <c r="M74" i="2"/>
  <c r="M134" i="2"/>
  <c r="M136" i="2"/>
  <c r="M153" i="2"/>
  <c r="M243" i="2"/>
  <c r="M200" i="2"/>
  <c r="M57" i="2"/>
  <c r="M147" i="2"/>
  <c r="M222" i="2"/>
  <c r="M43" i="2"/>
  <c r="M223" i="2"/>
  <c r="M104" i="2"/>
  <c r="M226" i="2"/>
  <c r="M229" i="2"/>
  <c r="M133" i="2"/>
  <c r="M253" i="2"/>
  <c r="M44" i="2"/>
  <c r="M224" i="2"/>
  <c r="M180" i="2"/>
  <c r="M39" i="2"/>
  <c r="M103" i="2"/>
  <c r="M148" i="2"/>
  <c r="M29" i="2"/>
  <c r="M60" i="2"/>
  <c r="M77" i="2"/>
  <c r="M33" i="2"/>
  <c r="M64" i="2"/>
  <c r="M140" i="2"/>
  <c r="M45" i="2"/>
  <c r="M106" i="2"/>
  <c r="M182" i="2"/>
  <c r="M139" i="2"/>
  <c r="M184" i="2"/>
  <c r="M50" i="2"/>
  <c r="M155" i="2"/>
  <c r="M215" i="2"/>
  <c r="M135" i="2"/>
  <c r="M196" i="2"/>
  <c r="M242" i="2"/>
  <c r="M49" i="2"/>
  <c r="M110" i="2"/>
  <c r="M214" i="2"/>
  <c r="M260" i="2"/>
  <c r="M576" i="2"/>
  <c r="M562" i="2"/>
  <c r="M646" i="2"/>
  <c r="M588" i="2"/>
  <c r="M752" i="2"/>
  <c r="M542" i="2"/>
  <c r="M757" i="2"/>
  <c r="M615" i="2"/>
  <c r="M735" i="2"/>
  <c r="M766" i="2"/>
  <c r="M707" i="2"/>
  <c r="M694" i="2"/>
  <c r="M704" i="2"/>
  <c r="M750" i="2"/>
  <c r="M754" i="2"/>
  <c r="M637" i="2"/>
  <c r="M734" i="2"/>
  <c r="M722" i="2"/>
  <c r="M558" i="2"/>
  <c r="M559" i="2"/>
  <c r="M691" i="2"/>
  <c r="M692" i="2"/>
  <c r="M681" i="2"/>
  <c r="M712" i="2"/>
  <c r="M555" i="2"/>
  <c r="M648" i="2"/>
  <c r="M709" i="2"/>
  <c r="M665" i="2"/>
  <c r="M608" i="2"/>
  <c r="M687" i="2"/>
  <c r="M540" i="2"/>
  <c r="M720" i="2"/>
  <c r="M541" i="2"/>
  <c r="M738" i="2"/>
  <c r="M649" i="2"/>
  <c r="M696" i="2"/>
  <c r="M561" i="2"/>
  <c r="M606" i="2"/>
  <c r="M652" i="2"/>
  <c r="M727" i="2"/>
  <c r="M548" i="2"/>
  <c r="M531" i="2"/>
  <c r="M547" i="2"/>
  <c r="M577" i="2"/>
  <c r="M682" i="2"/>
  <c r="M742" i="2"/>
  <c r="M563" i="2"/>
  <c r="M651" i="2"/>
  <c r="M726" i="2"/>
  <c r="M756" i="2"/>
  <c r="M553" i="2"/>
  <c r="M613" i="2"/>
  <c r="M688" i="2"/>
  <c r="M614" i="2"/>
  <c r="M739" i="2"/>
  <c r="M650" i="2"/>
  <c r="M546" i="2"/>
  <c r="M636" i="2"/>
  <c r="M711" i="2"/>
  <c r="M532" i="2"/>
  <c r="M698" i="2"/>
  <c r="M758" i="2"/>
  <c r="M579" i="2"/>
  <c r="M684" i="2"/>
  <c r="M744" i="2"/>
  <c r="M565" i="2"/>
  <c r="M655" i="2"/>
  <c r="M730" i="2"/>
  <c r="M551" i="2"/>
  <c r="M641" i="2"/>
  <c r="M716" i="2"/>
  <c r="M537" i="2"/>
  <c r="M612" i="2"/>
  <c r="M702" i="2"/>
  <c r="M643" i="2"/>
  <c r="M703" i="2"/>
  <c r="M748" i="2"/>
  <c r="M689" i="2"/>
  <c r="M749" i="2"/>
  <c r="M556" i="2"/>
  <c r="M736" i="2"/>
  <c r="M662" i="2"/>
  <c r="M753" i="2"/>
  <c r="M638" i="2"/>
  <c r="M713" i="2"/>
  <c r="M534" i="2"/>
  <c r="M699" i="2"/>
  <c r="M759" i="2"/>
  <c r="M685" i="2"/>
  <c r="M745" i="2"/>
  <c r="M566" i="2"/>
  <c r="M656" i="2"/>
  <c r="M731" i="2"/>
  <c r="M552" i="2"/>
  <c r="M642" i="2"/>
  <c r="M717" i="2"/>
  <c r="M762" i="2"/>
  <c r="M718" i="2"/>
  <c r="M763" i="2"/>
  <c r="M569" i="2"/>
  <c r="M570" i="2"/>
  <c r="M609" i="2"/>
  <c r="M580" i="2"/>
  <c r="M683" i="2"/>
  <c r="M743" i="2"/>
  <c r="M564" i="2"/>
  <c r="M654" i="2"/>
  <c r="M729" i="2"/>
  <c r="M550" i="2"/>
  <c r="M640" i="2"/>
  <c r="M715" i="2"/>
  <c r="M536" i="2"/>
  <c r="M611" i="2"/>
  <c r="M701" i="2"/>
  <c r="M761" i="2"/>
  <c r="M582" i="2"/>
  <c r="M732" i="2"/>
  <c r="M538" i="2"/>
  <c r="M583" i="2"/>
  <c r="M539" i="2"/>
  <c r="M584" i="2"/>
  <c r="M659" i="2"/>
  <c r="M660" i="2"/>
  <c r="M586" i="2"/>
  <c r="M617" i="2"/>
  <c r="M543" i="2"/>
  <c r="M664" i="2"/>
  <c r="M590" i="2"/>
  <c r="M755" i="2"/>
  <c r="M747" i="2"/>
  <c r="M568" i="2"/>
  <c r="M658" i="2"/>
  <c r="M733" i="2"/>
  <c r="M554" i="2"/>
  <c r="M644" i="2"/>
  <c r="M719" i="2"/>
  <c r="M693" i="2"/>
  <c r="M574" i="2"/>
  <c r="M560" i="2"/>
  <c r="M725" i="2"/>
  <c r="M721" i="2"/>
  <c r="M767" i="2"/>
  <c r="M769" i="2"/>
  <c r="M695" i="2"/>
  <c r="M545" i="2"/>
  <c r="M620" i="2"/>
  <c r="M710" i="2"/>
  <c r="M770" i="2"/>
  <c r="M457" i="2"/>
  <c r="M310" i="2"/>
  <c r="M451" i="2"/>
  <c r="M475" i="2"/>
  <c r="M390" i="2"/>
  <c r="M290" i="2"/>
  <c r="M353" i="2"/>
  <c r="M314" i="2"/>
  <c r="M364" i="2"/>
  <c r="M514" i="2"/>
  <c r="M335" i="2"/>
  <c r="M500" i="2"/>
  <c r="M483" i="2"/>
  <c r="M276" i="2"/>
  <c r="M351" i="2"/>
  <c r="M441" i="2"/>
  <c r="M501" i="2"/>
  <c r="M322" i="2"/>
  <c r="M427" i="2"/>
  <c r="M487" i="2"/>
  <c r="M308" i="2"/>
  <c r="M456" i="2"/>
  <c r="M352" i="2"/>
  <c r="M502" i="2"/>
  <c r="M438" i="2"/>
  <c r="M484" i="2"/>
  <c r="M291" i="2"/>
  <c r="M381" i="2"/>
  <c r="M277" i="2"/>
  <c r="M442" i="2"/>
  <c r="M323" i="2"/>
  <c r="M431" i="2"/>
  <c r="M402" i="2"/>
  <c r="M298" i="2"/>
  <c r="M463" i="2"/>
  <c r="M329" i="2"/>
  <c r="M509" i="2"/>
  <c r="M450" i="2"/>
  <c r="M496" i="2"/>
  <c r="M437" i="2"/>
  <c r="M497" i="2"/>
  <c r="M409" i="2"/>
  <c r="M455" i="2"/>
  <c r="M426" i="2"/>
  <c r="M486" i="2"/>
  <c r="M397" i="2"/>
  <c r="M383" i="2"/>
  <c r="M458" i="2"/>
  <c r="M279" i="2"/>
  <c r="M384" i="2"/>
  <c r="M444" i="2"/>
  <c r="M280" i="2"/>
  <c r="M355" i="2"/>
  <c r="M430" i="2"/>
  <c r="M490" i="2"/>
  <c r="M311" i="2"/>
  <c r="M434" i="2"/>
  <c r="M330" i="2"/>
  <c r="M480" i="2"/>
  <c r="M406" i="2"/>
  <c r="M317" i="2"/>
  <c r="M304" i="2"/>
  <c r="M386" i="2"/>
  <c r="M401" i="2"/>
  <c r="M461" i="2"/>
  <c r="M476" i="2"/>
  <c r="M282" i="2"/>
  <c r="M297" i="2"/>
  <c r="M357" i="2"/>
  <c r="M387" i="2"/>
  <c r="M447" i="2"/>
  <c r="M462" i="2"/>
  <c r="M507" i="2"/>
  <c r="M283" i="2"/>
  <c r="M328" i="2"/>
  <c r="M358" i="2"/>
  <c r="M433" i="2"/>
  <c r="M448" i="2"/>
  <c r="M478" i="2"/>
  <c r="M359" i="2"/>
  <c r="M494" i="2"/>
  <c r="M285" i="2"/>
  <c r="M435" i="2"/>
  <c r="M301" i="2"/>
  <c r="M331" i="2"/>
  <c r="M481" i="2"/>
  <c r="M362" i="2"/>
  <c r="M407" i="2"/>
  <c r="M452" i="2"/>
  <c r="M482" i="2"/>
  <c r="M512" i="2"/>
  <c r="M303" i="2"/>
  <c r="M333" i="2"/>
  <c r="M319" i="2"/>
  <c r="M394" i="2"/>
  <c r="M305" i="2"/>
  <c r="M410" i="2"/>
  <c r="M470" i="2"/>
  <c r="M326" i="2"/>
  <c r="M491" i="2"/>
  <c r="M312" i="2"/>
  <c r="M477" i="2"/>
  <c r="M388" i="2"/>
  <c r="M389" i="2"/>
  <c r="M405" i="2"/>
  <c r="M316" i="2"/>
  <c r="M466" i="2"/>
  <c r="M392" i="2"/>
  <c r="M318" i="2"/>
  <c r="M498" i="2"/>
  <c r="M334" i="2"/>
  <c r="M395" i="2"/>
  <c r="M398" i="2"/>
  <c r="M473" i="2"/>
  <c r="M294" i="2"/>
  <c r="M459" i="2"/>
  <c r="M445" i="2"/>
  <c r="M505" i="2"/>
  <c r="M284" i="2"/>
  <c r="M464" i="2"/>
  <c r="M510" i="2"/>
  <c r="M287" i="2"/>
  <c r="M508" i="2"/>
  <c r="M299" i="2"/>
  <c r="M449" i="2"/>
  <c r="M315" i="2"/>
  <c r="M360" i="2"/>
  <c r="M495" i="2"/>
  <c r="M391" i="2"/>
  <c r="M436" i="2"/>
  <c r="M302" i="2"/>
  <c r="M365" i="2"/>
  <c r="M408" i="2"/>
  <c r="M469" i="2"/>
  <c r="M515" i="2"/>
  <c r="M861" i="2"/>
  <c r="M951" i="2"/>
  <c r="M831" i="2"/>
  <c r="M959" i="2"/>
  <c r="M816" i="2"/>
  <c r="M906" i="2"/>
  <c r="M1019" i="2"/>
  <c r="M915" i="2"/>
  <c r="M801" i="2"/>
  <c r="M936" i="2"/>
  <c r="M795" i="2"/>
  <c r="M840" i="2"/>
  <c r="M945" i="2"/>
  <c r="M1005" i="2"/>
  <c r="M826" i="2"/>
  <c r="M916" i="2"/>
  <c r="M991" i="2"/>
  <c r="M812" i="2"/>
  <c r="M902" i="2"/>
  <c r="M977" i="2"/>
  <c r="M798" i="2"/>
  <c r="M873" i="2"/>
  <c r="M963" i="2"/>
  <c r="M1023" i="2"/>
  <c r="M844" i="2"/>
  <c r="M949" i="2"/>
  <c r="M1009" i="2"/>
  <c r="M830" i="2"/>
  <c r="M920" i="2"/>
  <c r="M995" i="2"/>
  <c r="M891" i="2"/>
  <c r="M981" i="2"/>
  <c r="M870" i="2"/>
  <c r="M1006" i="2"/>
  <c r="M827" i="2"/>
  <c r="M992" i="2"/>
  <c r="M813" i="2"/>
  <c r="M903" i="2"/>
  <c r="M799" i="2"/>
  <c r="M874" i="2"/>
  <c r="M964" i="2"/>
  <c r="M845" i="2"/>
  <c r="M950" i="2"/>
  <c r="M1010" i="2"/>
  <c r="M966" i="2"/>
  <c r="M974" i="2"/>
  <c r="M960" i="2"/>
  <c r="M1020" i="2"/>
  <c r="M841" i="2"/>
  <c r="M946" i="2"/>
  <c r="M976" i="2"/>
  <c r="M866" i="2"/>
  <c r="M956" i="2"/>
  <c r="M1016" i="2"/>
  <c r="M897" i="2"/>
  <c r="M972" i="2"/>
  <c r="M793" i="2"/>
  <c r="M913" i="2"/>
  <c r="M988" i="2"/>
  <c r="M809" i="2"/>
  <c r="M810" i="2"/>
  <c r="M871" i="2"/>
  <c r="M797" i="2"/>
  <c r="M872" i="2"/>
  <c r="M962" i="2"/>
  <c r="M1022" i="2"/>
  <c r="M843" i="2"/>
  <c r="M948" i="2"/>
  <c r="M1008" i="2"/>
  <c r="M829" i="2"/>
  <c r="M919" i="2"/>
  <c r="M994" i="2"/>
  <c r="M815" i="2"/>
  <c r="M905" i="2"/>
  <c r="M980" i="2"/>
  <c r="M996" i="2"/>
  <c r="M1011" i="2"/>
  <c r="M787" i="2"/>
  <c r="M802" i="2"/>
  <c r="M817" i="2"/>
  <c r="M832" i="2"/>
  <c r="M862" i="2"/>
  <c r="M892" i="2"/>
  <c r="M907" i="2"/>
  <c r="M937" i="2"/>
  <c r="M952" i="2"/>
  <c r="M967" i="2"/>
  <c r="M982" i="2"/>
  <c r="M997" i="2"/>
  <c r="M1012" i="2"/>
  <c r="M788" i="2"/>
  <c r="M803" i="2"/>
  <c r="M818" i="2"/>
  <c r="M833" i="2"/>
  <c r="M863" i="2"/>
  <c r="M893" i="2"/>
  <c r="M908" i="2"/>
  <c r="M938" i="2"/>
  <c r="M953" i="2"/>
  <c r="M968" i="2"/>
  <c r="M983" i="2"/>
  <c r="M998" i="2"/>
  <c r="M1013" i="2"/>
  <c r="M789" i="2"/>
  <c r="M804" i="2"/>
  <c r="M819" i="2"/>
  <c r="M834" i="2"/>
  <c r="M864" i="2"/>
  <c r="M894" i="2"/>
  <c r="M909" i="2"/>
  <c r="M939" i="2"/>
  <c r="M954" i="2"/>
  <c r="M969" i="2"/>
  <c r="M984" i="2"/>
  <c r="M999" i="2"/>
  <c r="M1014" i="2"/>
  <c r="M790" i="2"/>
  <c r="M805" i="2"/>
  <c r="M820" i="2"/>
  <c r="M835" i="2"/>
  <c r="M865" i="2"/>
  <c r="M895" i="2"/>
  <c r="M910" i="2"/>
  <c r="M940" i="2"/>
  <c r="M955" i="2"/>
  <c r="M970" i="2"/>
  <c r="M985" i="2"/>
  <c r="M1000" i="2"/>
  <c r="M1015" i="2"/>
  <c r="M791" i="2"/>
  <c r="M806" i="2"/>
  <c r="M1004" i="2"/>
  <c r="M900" i="2"/>
  <c r="M811" i="2"/>
  <c r="M961" i="2"/>
  <c r="M989" i="2"/>
  <c r="M796" i="2"/>
  <c r="M821" i="2"/>
  <c r="M911" i="2"/>
  <c r="M986" i="2"/>
  <c r="M807" i="2"/>
  <c r="M837" i="2"/>
  <c r="M942" i="2"/>
  <c r="M1002" i="2"/>
  <c r="M823" i="2"/>
  <c r="M868" i="2"/>
  <c r="M958" i="2"/>
  <c r="M1018" i="2"/>
  <c r="M839" i="2"/>
  <c r="M899" i="2"/>
  <c r="M944" i="2"/>
  <c r="M990" i="2"/>
  <c r="M836" i="2"/>
  <c r="M896" i="2"/>
  <c r="M941" i="2"/>
  <c r="M971" i="2"/>
  <c r="M1001" i="2"/>
  <c r="M792" i="2"/>
  <c r="M822" i="2"/>
  <c r="M867" i="2"/>
  <c r="M912" i="2"/>
  <c r="M957" i="2"/>
  <c r="M987" i="2"/>
  <c r="M1017" i="2"/>
  <c r="M808" i="2"/>
  <c r="M838" i="2"/>
  <c r="M898" i="2"/>
  <c r="M943" i="2"/>
  <c r="M973" i="2"/>
  <c r="M1003" i="2"/>
  <c r="M794" i="2"/>
  <c r="M824" i="2"/>
  <c r="M869" i="2"/>
  <c r="M914" i="2"/>
  <c r="M825" i="2"/>
  <c r="M975" i="2"/>
  <c r="M901" i="2"/>
  <c r="M1021" i="2"/>
  <c r="M842" i="2"/>
  <c r="M947" i="2"/>
  <c r="M1007" i="2"/>
  <c r="M828" i="2"/>
  <c r="M918" i="2"/>
  <c r="M993" i="2"/>
  <c r="M814" i="2"/>
  <c r="M904" i="2"/>
  <c r="M979" i="2"/>
  <c r="M800" i="2"/>
  <c r="M875" i="2"/>
  <c r="M965" i="2"/>
  <c r="M1025" i="2"/>
  <c r="I12" i="2" l="1"/>
  <c r="I13" i="2"/>
  <c r="I14" i="2"/>
  <c r="I15" i="2"/>
  <c r="I18" i="3"/>
  <c r="P917" i="2"/>
  <c r="N557" i="2"/>
  <c r="P489" i="2"/>
  <c r="P79" i="2"/>
  <c r="N439" i="2"/>
  <c r="N131" i="2"/>
  <c r="N281" i="2"/>
  <c r="N327" i="2"/>
  <c r="P325" i="2"/>
  <c r="P382" i="2"/>
  <c r="P768" i="2"/>
  <c r="N454" i="2"/>
  <c r="N1024" i="2"/>
  <c r="P571" i="2"/>
  <c r="N385" i="2"/>
  <c r="N225" i="2"/>
  <c r="N453" i="2"/>
  <c r="N194" i="2"/>
  <c r="N324" i="2"/>
  <c r="N53" i="2"/>
  <c r="P575" i="2"/>
  <c r="P661" i="2"/>
  <c r="P485" i="2"/>
  <c r="P300" i="2"/>
  <c r="N41" i="2"/>
  <c r="P179" i="2"/>
  <c r="P492" i="2"/>
  <c r="P137" i="2"/>
  <c r="N978" i="2"/>
  <c r="N321" i="2"/>
  <c r="P432" i="2"/>
  <c r="N309" i="2"/>
  <c r="N443" i="2"/>
  <c r="N320" i="2"/>
  <c r="N289" i="2"/>
  <c r="N108" i="2"/>
  <c r="P178" i="2"/>
  <c r="N513" i="2"/>
  <c r="N246" i="2"/>
  <c r="K19" i="3"/>
  <c r="E19" i="3"/>
  <c r="D19" i="3"/>
  <c r="I19" i="3"/>
  <c r="C19" i="3"/>
  <c r="G19" i="3"/>
  <c r="H19" i="3"/>
  <c r="F19" i="3"/>
  <c r="E20" i="3"/>
  <c r="G20" i="3"/>
  <c r="D20" i="3"/>
  <c r="I20" i="3"/>
  <c r="C20" i="3"/>
  <c r="K20" i="3"/>
  <c r="F20" i="3"/>
  <c r="H20" i="3"/>
  <c r="G21" i="3"/>
  <c r="K21" i="3"/>
  <c r="C21" i="3"/>
  <c r="I21" i="3"/>
  <c r="E21" i="3"/>
  <c r="H21" i="3"/>
  <c r="F21" i="3"/>
  <c r="D21" i="3"/>
  <c r="H18" i="3"/>
  <c r="G18" i="3"/>
  <c r="D18" i="3"/>
  <c r="K18" i="3"/>
  <c r="E18" i="3"/>
  <c r="C18" i="3"/>
  <c r="F18" i="3"/>
  <c r="N618" i="2"/>
  <c r="P607" i="2"/>
  <c r="P185" i="2"/>
  <c r="P152" i="2"/>
  <c r="P55" i="2"/>
  <c r="P150" i="2"/>
  <c r="P332" i="2"/>
  <c r="P61" i="2"/>
  <c r="P295" i="2"/>
  <c r="P697" i="2"/>
  <c r="N403" i="2"/>
  <c r="P760" i="2"/>
  <c r="N234" i="2"/>
  <c r="N751" i="2"/>
  <c r="N511" i="2"/>
  <c r="P400" i="2"/>
  <c r="P472" i="2"/>
  <c r="N714" i="2"/>
  <c r="P56" i="2"/>
  <c r="P254" i="2"/>
  <c r="P567" i="2"/>
  <c r="P549" i="2"/>
  <c r="P479" i="2"/>
  <c r="P723" i="2"/>
  <c r="P293" i="2"/>
  <c r="P62" i="2"/>
  <c r="P740" i="2"/>
  <c r="P128" i="2"/>
  <c r="P610" i="2"/>
  <c r="P653" i="2"/>
  <c r="P307" i="2"/>
  <c r="P198" i="2"/>
  <c r="P59" i="2"/>
  <c r="P764" i="2"/>
  <c r="P446" i="2"/>
  <c r="P174" i="2"/>
  <c r="P499" i="2"/>
  <c r="P503" i="2"/>
  <c r="P504" i="2"/>
  <c r="P686" i="2"/>
  <c r="P356" i="2"/>
  <c r="P47" i="2"/>
  <c r="P286" i="2"/>
  <c r="P488" i="2"/>
  <c r="P278" i="2"/>
  <c r="N690" i="2"/>
  <c r="N399" i="2"/>
  <c r="P765" i="2"/>
  <c r="N220" i="2"/>
  <c r="P211" i="2"/>
  <c r="P99" i="2"/>
  <c r="P230" i="2"/>
  <c r="P465" i="2"/>
  <c r="P313" i="2"/>
  <c r="N206" i="2"/>
  <c r="P288" i="2"/>
  <c r="P460" i="2"/>
  <c r="P708" i="2"/>
  <c r="P647" i="2"/>
  <c r="P354" i="2"/>
  <c r="P183" i="2"/>
  <c r="P195" i="2"/>
  <c r="P741" i="2"/>
  <c r="P69" i="2"/>
  <c r="N474" i="2"/>
  <c r="P428" i="2"/>
  <c r="P306" i="2"/>
  <c r="P544" i="2"/>
  <c r="P363" i="2"/>
  <c r="N296" i="2"/>
  <c r="P578" i="2"/>
  <c r="P75" i="2"/>
  <c r="P737" i="2"/>
  <c r="P705" i="2"/>
  <c r="P572" i="2"/>
  <c r="P404" i="2"/>
  <c r="P657" i="2"/>
  <c r="P746" i="2"/>
  <c r="P581" i="2"/>
  <c r="P700" i="2"/>
  <c r="P535" i="2"/>
  <c r="P639" i="2"/>
  <c r="P728" i="2"/>
  <c r="P533" i="2"/>
  <c r="P361" i="2"/>
  <c r="P493" i="2"/>
  <c r="P52" i="2"/>
  <c r="P467" i="2"/>
  <c r="P506" i="2"/>
  <c r="P78" i="2"/>
  <c r="P145" i="2"/>
  <c r="P258" i="2"/>
  <c r="P105" i="2"/>
  <c r="P199" i="2"/>
  <c r="P240" i="2"/>
  <c r="P257" i="2"/>
  <c r="P32" i="2"/>
  <c r="P34" i="2"/>
  <c r="P181" i="2"/>
  <c r="N825" i="2"/>
  <c r="P825" i="2"/>
  <c r="N955" i="2"/>
  <c r="P955" i="2"/>
  <c r="N790" i="2"/>
  <c r="P790" i="2"/>
  <c r="N969" i="2"/>
  <c r="P969" i="2"/>
  <c r="N804" i="2"/>
  <c r="P804" i="2"/>
  <c r="N908" i="2"/>
  <c r="P908" i="2"/>
  <c r="N818" i="2"/>
  <c r="P818" i="2"/>
  <c r="N997" i="2"/>
  <c r="P997" i="2"/>
  <c r="N832" i="2"/>
  <c r="P832" i="2"/>
  <c r="N1011" i="2"/>
  <c r="P1011" i="2"/>
  <c r="N815" i="2"/>
  <c r="P815" i="2"/>
  <c r="N1008" i="2"/>
  <c r="P1008" i="2"/>
  <c r="N962" i="2"/>
  <c r="P962" i="2"/>
  <c r="N960" i="2"/>
  <c r="P960" i="2"/>
  <c r="N966" i="2"/>
  <c r="P966" i="2"/>
  <c r="N964" i="2"/>
  <c r="P964" i="2"/>
  <c r="N813" i="2"/>
  <c r="P813" i="2"/>
  <c r="N1023" i="2"/>
  <c r="P1023" i="2"/>
  <c r="N977" i="2"/>
  <c r="P977" i="2"/>
  <c r="N916" i="2"/>
  <c r="P916" i="2"/>
  <c r="N1005" i="2"/>
  <c r="P1005" i="2"/>
  <c r="N840" i="2"/>
  <c r="P840" i="2"/>
  <c r="N801" i="2"/>
  <c r="P801" i="2"/>
  <c r="N861" i="2"/>
  <c r="P861" i="2"/>
  <c r="N1025" i="2"/>
  <c r="P1025" i="2"/>
  <c r="N875" i="2"/>
  <c r="P875" i="2"/>
  <c r="N979" i="2"/>
  <c r="P979" i="2"/>
  <c r="N814" i="2"/>
  <c r="P814" i="2"/>
  <c r="N918" i="2"/>
  <c r="P918" i="2"/>
  <c r="N1007" i="2"/>
  <c r="P1007" i="2"/>
  <c r="N842" i="2"/>
  <c r="P842" i="2"/>
  <c r="N901" i="2"/>
  <c r="P901" i="2"/>
  <c r="N914" i="2"/>
  <c r="P914" i="2"/>
  <c r="N824" i="2"/>
  <c r="P824" i="2"/>
  <c r="N1003" i="2"/>
  <c r="P1003" i="2"/>
  <c r="N943" i="2"/>
  <c r="P943" i="2"/>
  <c r="N838" i="2"/>
  <c r="P838" i="2"/>
  <c r="N1017" i="2"/>
  <c r="P1017" i="2"/>
  <c r="N957" i="2"/>
  <c r="P957" i="2"/>
  <c r="N867" i="2"/>
  <c r="P867" i="2"/>
  <c r="N792" i="2"/>
  <c r="P792" i="2"/>
  <c r="N971" i="2"/>
  <c r="P971" i="2"/>
  <c r="N896" i="2"/>
  <c r="P896" i="2"/>
  <c r="N990" i="2"/>
  <c r="P990" i="2"/>
  <c r="N839" i="2"/>
  <c r="P839" i="2"/>
  <c r="N958" i="2"/>
  <c r="P958" i="2"/>
  <c r="N823" i="2"/>
  <c r="P823" i="2"/>
  <c r="N942" i="2"/>
  <c r="P942" i="2"/>
  <c r="N807" i="2"/>
  <c r="P807" i="2"/>
  <c r="N911" i="2"/>
  <c r="P911" i="2"/>
  <c r="N1004" i="2"/>
  <c r="P1004" i="2"/>
  <c r="N1000" i="2"/>
  <c r="P1000" i="2"/>
  <c r="N940" i="2"/>
  <c r="P940" i="2"/>
  <c r="N835" i="2"/>
  <c r="P835" i="2"/>
  <c r="N1014" i="2"/>
  <c r="P1014" i="2"/>
  <c r="N954" i="2"/>
  <c r="P954" i="2"/>
  <c r="N864" i="2"/>
  <c r="P864" i="2"/>
  <c r="N789" i="2"/>
  <c r="P789" i="2"/>
  <c r="N968" i="2"/>
  <c r="P968" i="2"/>
  <c r="N893" i="2"/>
  <c r="P893" i="2"/>
  <c r="N803" i="2"/>
  <c r="P803" i="2"/>
  <c r="N982" i="2"/>
  <c r="P982" i="2"/>
  <c r="N907" i="2"/>
  <c r="P907" i="2"/>
  <c r="N817" i="2"/>
  <c r="P817" i="2"/>
  <c r="N996" i="2"/>
  <c r="P996" i="2"/>
  <c r="N994" i="2"/>
  <c r="P994" i="2"/>
  <c r="N948" i="2"/>
  <c r="P948" i="2"/>
  <c r="N872" i="2"/>
  <c r="P872" i="2"/>
  <c r="N810" i="2"/>
  <c r="P810" i="2"/>
  <c r="N988" i="2"/>
  <c r="P988" i="2"/>
  <c r="N793" i="2"/>
  <c r="P793" i="2"/>
  <c r="N897" i="2"/>
  <c r="P897" i="2"/>
  <c r="N956" i="2"/>
  <c r="P956" i="2"/>
  <c r="N946" i="2"/>
  <c r="P946" i="2"/>
  <c r="N974" i="2"/>
  <c r="P974" i="2"/>
  <c r="N1006" i="2"/>
  <c r="P1006" i="2"/>
  <c r="N995" i="2"/>
  <c r="P995" i="2"/>
  <c r="N949" i="2"/>
  <c r="P949" i="2"/>
  <c r="N873" i="2"/>
  <c r="P873" i="2"/>
  <c r="N812" i="2"/>
  <c r="P812" i="2"/>
  <c r="N915" i="2"/>
  <c r="P915" i="2"/>
  <c r="N816" i="2"/>
  <c r="P816" i="2"/>
  <c r="N391" i="2"/>
  <c r="P391" i="2"/>
  <c r="N360" i="2"/>
  <c r="P360" i="2"/>
  <c r="N508" i="2"/>
  <c r="P508" i="2"/>
  <c r="N510" i="2"/>
  <c r="P510" i="2"/>
  <c r="N445" i="2"/>
  <c r="P445" i="2"/>
  <c r="N395" i="2"/>
  <c r="P395" i="2"/>
  <c r="N498" i="2"/>
  <c r="P498" i="2"/>
  <c r="N389" i="2"/>
  <c r="P389" i="2"/>
  <c r="N477" i="2"/>
  <c r="P477" i="2"/>
  <c r="N491" i="2"/>
  <c r="P491" i="2"/>
  <c r="N470" i="2"/>
  <c r="P470" i="2"/>
  <c r="N305" i="2"/>
  <c r="P305" i="2"/>
  <c r="N319" i="2"/>
  <c r="P319" i="2"/>
  <c r="N435" i="2"/>
  <c r="P435" i="2"/>
  <c r="N328" i="2"/>
  <c r="P328" i="2"/>
  <c r="N447" i="2"/>
  <c r="P447" i="2"/>
  <c r="N282" i="2"/>
  <c r="P282" i="2"/>
  <c r="N386" i="2"/>
  <c r="P386" i="2"/>
  <c r="N304" i="2"/>
  <c r="P304" i="2"/>
  <c r="N406" i="2"/>
  <c r="P406" i="2"/>
  <c r="N330" i="2"/>
  <c r="P330" i="2"/>
  <c r="N355" i="2"/>
  <c r="P355" i="2"/>
  <c r="N384" i="2"/>
  <c r="P384" i="2"/>
  <c r="N426" i="2"/>
  <c r="P426" i="2"/>
  <c r="N442" i="2"/>
  <c r="P442" i="2"/>
  <c r="N381" i="2"/>
  <c r="P381" i="2"/>
  <c r="N502" i="2"/>
  <c r="P502" i="2"/>
  <c r="N456" i="2"/>
  <c r="P456" i="2"/>
  <c r="N353" i="2"/>
  <c r="P353" i="2"/>
  <c r="N451" i="2"/>
  <c r="P451" i="2"/>
  <c r="N770" i="2"/>
  <c r="P770" i="2"/>
  <c r="N620" i="2"/>
  <c r="P620" i="2"/>
  <c r="N725" i="2"/>
  <c r="P725" i="2"/>
  <c r="N574" i="2"/>
  <c r="P574" i="2"/>
  <c r="N719" i="2"/>
  <c r="P719" i="2"/>
  <c r="N658" i="2"/>
  <c r="P658" i="2"/>
  <c r="N584" i="2"/>
  <c r="P584" i="2"/>
  <c r="N611" i="2"/>
  <c r="P611" i="2"/>
  <c r="N550" i="2"/>
  <c r="P550" i="2"/>
  <c r="N743" i="2"/>
  <c r="P743" i="2"/>
  <c r="N609" i="2"/>
  <c r="P609" i="2"/>
  <c r="N569" i="2"/>
  <c r="P569" i="2"/>
  <c r="N718" i="2"/>
  <c r="P718" i="2"/>
  <c r="N552" i="2"/>
  <c r="P552" i="2"/>
  <c r="N656" i="2"/>
  <c r="P656" i="2"/>
  <c r="N745" i="2"/>
  <c r="P745" i="2"/>
  <c r="N759" i="2"/>
  <c r="P759" i="2"/>
  <c r="N534" i="2"/>
  <c r="P534" i="2"/>
  <c r="N638" i="2"/>
  <c r="P638" i="2"/>
  <c r="N556" i="2"/>
  <c r="P556" i="2"/>
  <c r="N612" i="2"/>
  <c r="P612" i="2"/>
  <c r="N551" i="2"/>
  <c r="P551" i="2"/>
  <c r="N744" i="2"/>
  <c r="P744" i="2"/>
  <c r="N698" i="2"/>
  <c r="P698" i="2"/>
  <c r="N711" i="2"/>
  <c r="P711" i="2"/>
  <c r="N613" i="2"/>
  <c r="P613" i="2"/>
  <c r="N756" i="2"/>
  <c r="P756" i="2"/>
  <c r="N742" i="2"/>
  <c r="P742" i="2"/>
  <c r="N577" i="2"/>
  <c r="P577" i="2"/>
  <c r="N531" i="2"/>
  <c r="P531" i="2"/>
  <c r="N541" i="2"/>
  <c r="P541" i="2"/>
  <c r="N608" i="2"/>
  <c r="P608" i="2"/>
  <c r="N665" i="2"/>
  <c r="P665" i="2"/>
  <c r="N722" i="2"/>
  <c r="P722" i="2"/>
  <c r="N637" i="2"/>
  <c r="P637" i="2"/>
  <c r="N735" i="2"/>
  <c r="P735" i="2"/>
  <c r="N757" i="2"/>
  <c r="P757" i="2"/>
  <c r="N576" i="2"/>
  <c r="P576" i="2"/>
  <c r="N110" i="2"/>
  <c r="P110" i="2"/>
  <c r="N135" i="2"/>
  <c r="P135" i="2"/>
  <c r="N45" i="2"/>
  <c r="P45" i="2"/>
  <c r="N64" i="2"/>
  <c r="P64" i="2"/>
  <c r="N77" i="2"/>
  <c r="P77" i="2"/>
  <c r="N29" i="2"/>
  <c r="P29" i="2"/>
  <c r="N103" i="2"/>
  <c r="P103" i="2"/>
  <c r="N180" i="2"/>
  <c r="P180" i="2"/>
  <c r="N44" i="2"/>
  <c r="P44" i="2"/>
  <c r="N222" i="2"/>
  <c r="P222" i="2"/>
  <c r="N57" i="2"/>
  <c r="P57" i="2"/>
  <c r="N243" i="2"/>
  <c r="P243" i="2"/>
  <c r="N74" i="2"/>
  <c r="P74" i="2"/>
  <c r="N207" i="2"/>
  <c r="P207" i="2"/>
  <c r="N42" i="2"/>
  <c r="P42" i="2"/>
  <c r="N31" i="2"/>
  <c r="P31" i="2"/>
  <c r="N233" i="2"/>
  <c r="P233" i="2"/>
  <c r="N68" i="2"/>
  <c r="P68" i="2"/>
  <c r="N187" i="2"/>
  <c r="P187" i="2"/>
  <c r="N22" i="2"/>
  <c r="P22" i="2"/>
  <c r="N126" i="2"/>
  <c r="P126" i="2"/>
  <c r="N191" i="2"/>
  <c r="P191" i="2"/>
  <c r="N26" i="2"/>
  <c r="P26" i="2"/>
  <c r="N130" i="2"/>
  <c r="P130" i="2"/>
  <c r="N219" i="2"/>
  <c r="P219" i="2"/>
  <c r="N54" i="2"/>
  <c r="P54" i="2"/>
  <c r="N228" i="2"/>
  <c r="P228" i="2"/>
  <c r="N149" i="2"/>
  <c r="P149" i="2"/>
  <c r="N259" i="2"/>
  <c r="P259" i="2"/>
  <c r="N210" i="2"/>
  <c r="P210" i="2"/>
  <c r="N236" i="2"/>
  <c r="P236" i="2"/>
  <c r="N143" i="2"/>
  <c r="P143" i="2"/>
  <c r="N138" i="2"/>
  <c r="P138" i="2"/>
  <c r="N73" i="2"/>
  <c r="P73" i="2"/>
  <c r="N176" i="2"/>
  <c r="P176" i="2"/>
  <c r="N218" i="2"/>
  <c r="P218" i="2"/>
  <c r="N38" i="2"/>
  <c r="P38" i="2"/>
  <c r="N212" i="2"/>
  <c r="P212" i="2"/>
  <c r="N46" i="2"/>
  <c r="P46" i="2"/>
  <c r="N203" i="2"/>
  <c r="P203" i="2"/>
  <c r="N66" i="2"/>
  <c r="P66" i="2"/>
  <c r="N231" i="2"/>
  <c r="P231" i="2"/>
  <c r="N616" i="2"/>
  <c r="P616" i="2"/>
  <c r="N292" i="2"/>
  <c r="P292" i="2"/>
  <c r="N255" i="2"/>
  <c r="P255" i="2"/>
  <c r="N186" i="2"/>
  <c r="P186" i="2"/>
  <c r="N396" i="2"/>
  <c r="P396" i="2"/>
  <c r="N471" i="2"/>
  <c r="P471" i="2"/>
  <c r="N429" i="2"/>
  <c r="P429" i="2"/>
  <c r="N393" i="2"/>
  <c r="P393" i="2"/>
  <c r="N975" i="2"/>
  <c r="P975" i="2"/>
  <c r="N989" i="2"/>
  <c r="P989" i="2"/>
  <c r="N806" i="2"/>
  <c r="P806" i="2"/>
  <c r="N910" i="2"/>
  <c r="P910" i="2"/>
  <c r="N999" i="2"/>
  <c r="P999" i="2"/>
  <c r="N834" i="2"/>
  <c r="P834" i="2"/>
  <c r="N953" i="2"/>
  <c r="P953" i="2"/>
  <c r="N788" i="2"/>
  <c r="P788" i="2"/>
  <c r="N892" i="2"/>
  <c r="P892" i="2"/>
  <c r="N919" i="2"/>
  <c r="P919" i="2"/>
  <c r="N874" i="2"/>
  <c r="P874" i="2"/>
  <c r="N981" i="2"/>
  <c r="P981" i="2"/>
  <c r="N902" i="2"/>
  <c r="P902" i="2"/>
  <c r="N959" i="2"/>
  <c r="P959" i="2"/>
  <c r="N469" i="2"/>
  <c r="P469" i="2"/>
  <c r="N302" i="2"/>
  <c r="P302" i="2"/>
  <c r="N449" i="2"/>
  <c r="P449" i="2"/>
  <c r="N284" i="2"/>
  <c r="P284" i="2"/>
  <c r="N294" i="2"/>
  <c r="P294" i="2"/>
  <c r="N392" i="2"/>
  <c r="P392" i="2"/>
  <c r="N316" i="2"/>
  <c r="P316" i="2"/>
  <c r="N303" i="2"/>
  <c r="P303" i="2"/>
  <c r="N482" i="2"/>
  <c r="P482" i="2"/>
  <c r="N407" i="2"/>
  <c r="P407" i="2"/>
  <c r="N301" i="2"/>
  <c r="P301" i="2"/>
  <c r="N285" i="2"/>
  <c r="P285" i="2"/>
  <c r="N448" i="2"/>
  <c r="P448" i="2"/>
  <c r="N283" i="2"/>
  <c r="P283" i="2"/>
  <c r="N387" i="2"/>
  <c r="P387" i="2"/>
  <c r="N476" i="2"/>
  <c r="P476" i="2"/>
  <c r="N317" i="2"/>
  <c r="P317" i="2"/>
  <c r="N480" i="2"/>
  <c r="P480" i="2"/>
  <c r="N434" i="2"/>
  <c r="P434" i="2"/>
  <c r="N490" i="2"/>
  <c r="P490" i="2"/>
  <c r="N280" i="2"/>
  <c r="P280" i="2"/>
  <c r="N279" i="2"/>
  <c r="P279" i="2"/>
  <c r="N383" i="2"/>
  <c r="P383" i="2"/>
  <c r="N455" i="2"/>
  <c r="P455" i="2"/>
  <c r="N497" i="2"/>
  <c r="P497" i="2"/>
  <c r="N496" i="2"/>
  <c r="P496" i="2"/>
  <c r="N463" i="2"/>
  <c r="P463" i="2"/>
  <c r="N402" i="2"/>
  <c r="P402" i="2"/>
  <c r="N438" i="2"/>
  <c r="P438" i="2"/>
  <c r="N308" i="2"/>
  <c r="P308" i="2"/>
  <c r="N427" i="2"/>
  <c r="P427" i="2"/>
  <c r="N501" i="2"/>
  <c r="P501" i="2"/>
  <c r="N351" i="2"/>
  <c r="P351" i="2"/>
  <c r="N483" i="2"/>
  <c r="P483" i="2"/>
  <c r="N500" i="2"/>
  <c r="P500" i="2"/>
  <c r="N514" i="2"/>
  <c r="P514" i="2"/>
  <c r="N475" i="2"/>
  <c r="P475" i="2"/>
  <c r="N310" i="2"/>
  <c r="P310" i="2"/>
  <c r="N769" i="2"/>
  <c r="P769" i="2"/>
  <c r="N644" i="2"/>
  <c r="P644" i="2"/>
  <c r="N568" i="2"/>
  <c r="P568" i="2"/>
  <c r="N590" i="2"/>
  <c r="P590" i="2"/>
  <c r="N659" i="2"/>
  <c r="P659" i="2"/>
  <c r="N539" i="2"/>
  <c r="P539" i="2"/>
  <c r="N582" i="2"/>
  <c r="P582" i="2"/>
  <c r="N536" i="2"/>
  <c r="P536" i="2"/>
  <c r="N729" i="2"/>
  <c r="P729" i="2"/>
  <c r="N683" i="2"/>
  <c r="P683" i="2"/>
  <c r="N717" i="2"/>
  <c r="P717" i="2"/>
  <c r="N662" i="2"/>
  <c r="P662" i="2"/>
  <c r="N689" i="2"/>
  <c r="P689" i="2"/>
  <c r="N702" i="2"/>
  <c r="P702" i="2"/>
  <c r="N641" i="2"/>
  <c r="P641" i="2"/>
  <c r="N565" i="2"/>
  <c r="P565" i="2"/>
  <c r="N758" i="2"/>
  <c r="P758" i="2"/>
  <c r="N636" i="2"/>
  <c r="P636" i="2"/>
  <c r="N739" i="2"/>
  <c r="P739" i="2"/>
  <c r="N688" i="2"/>
  <c r="P688" i="2"/>
  <c r="N553" i="2"/>
  <c r="P553" i="2"/>
  <c r="N726" i="2"/>
  <c r="P726" i="2"/>
  <c r="N547" i="2"/>
  <c r="P547" i="2"/>
  <c r="N548" i="2"/>
  <c r="P548" i="2"/>
  <c r="N652" i="2"/>
  <c r="P652" i="2"/>
  <c r="N561" i="2"/>
  <c r="P561" i="2"/>
  <c r="N649" i="2"/>
  <c r="P649" i="2"/>
  <c r="N720" i="2"/>
  <c r="P720" i="2"/>
  <c r="N709" i="2"/>
  <c r="P709" i="2"/>
  <c r="N734" i="2"/>
  <c r="P734" i="2"/>
  <c r="N750" i="2"/>
  <c r="P750" i="2"/>
  <c r="N694" i="2"/>
  <c r="P694" i="2"/>
  <c r="N615" i="2"/>
  <c r="P615" i="2"/>
  <c r="N542" i="2"/>
  <c r="P542" i="2"/>
  <c r="N588" i="2"/>
  <c r="P588" i="2"/>
  <c r="N260" i="2"/>
  <c r="P260" i="2"/>
  <c r="N196" i="2"/>
  <c r="P196" i="2"/>
  <c r="N106" i="2"/>
  <c r="P106" i="2"/>
  <c r="N224" i="2"/>
  <c r="P224" i="2"/>
  <c r="N253" i="2"/>
  <c r="P253" i="2"/>
  <c r="N226" i="2"/>
  <c r="P226" i="2"/>
  <c r="N223" i="2"/>
  <c r="P223" i="2"/>
  <c r="N136" i="2"/>
  <c r="P136" i="2"/>
  <c r="N58" i="2"/>
  <c r="P58" i="2"/>
  <c r="N197" i="2"/>
  <c r="P197" i="2"/>
  <c r="N248" i="2"/>
  <c r="P248" i="2"/>
  <c r="N127" i="2"/>
  <c r="P127" i="2"/>
  <c r="N141" i="2"/>
  <c r="P141" i="2"/>
  <c r="N188" i="2"/>
  <c r="P188" i="2"/>
  <c r="N202" i="2"/>
  <c r="P202" i="2"/>
  <c r="N51" i="2"/>
  <c r="P51" i="2"/>
  <c r="N256" i="2"/>
  <c r="P256" i="2"/>
  <c r="N250" i="2"/>
  <c r="P250" i="2"/>
  <c r="N227" i="2"/>
  <c r="P227" i="2"/>
  <c r="N67" i="2"/>
  <c r="P67" i="2"/>
  <c r="N48" i="2"/>
  <c r="P48" i="2"/>
  <c r="N27" i="2"/>
  <c r="P27" i="2"/>
  <c r="N65" i="2"/>
  <c r="P65" i="2"/>
  <c r="N239" i="2"/>
  <c r="P239" i="2"/>
  <c r="N175" i="2"/>
  <c r="P175" i="2"/>
  <c r="N24" i="2"/>
  <c r="P24" i="2"/>
  <c r="N171" i="2"/>
  <c r="P171" i="2"/>
  <c r="N96" i="2"/>
  <c r="P96" i="2"/>
  <c r="N70" i="2"/>
  <c r="P70" i="2"/>
  <c r="N172" i="2"/>
  <c r="P172" i="2"/>
  <c r="N252" i="2"/>
  <c r="P252" i="2"/>
  <c r="N213" i="2"/>
  <c r="P213" i="2"/>
  <c r="N645" i="2"/>
  <c r="P645" i="2"/>
  <c r="N706" i="2"/>
  <c r="P706" i="2"/>
  <c r="N440" i="2"/>
  <c r="P440" i="2"/>
  <c r="N944" i="2"/>
  <c r="P944" i="2"/>
  <c r="N811" i="2"/>
  <c r="P811" i="2"/>
  <c r="N985" i="2"/>
  <c r="P985" i="2"/>
  <c r="N820" i="2"/>
  <c r="P820" i="2"/>
  <c r="N939" i="2"/>
  <c r="P939" i="2"/>
  <c r="N1013" i="2"/>
  <c r="P1013" i="2"/>
  <c r="N863" i="2"/>
  <c r="P863" i="2"/>
  <c r="N967" i="2"/>
  <c r="P967" i="2"/>
  <c r="N802" i="2"/>
  <c r="P802" i="2"/>
  <c r="N980" i="2"/>
  <c r="P980" i="2"/>
  <c r="N843" i="2"/>
  <c r="P843" i="2"/>
  <c r="N797" i="2"/>
  <c r="P797" i="2"/>
  <c r="N841" i="2"/>
  <c r="P841" i="2"/>
  <c r="N1010" i="2"/>
  <c r="P1010" i="2"/>
  <c r="N845" i="2"/>
  <c r="P845" i="2"/>
  <c r="N903" i="2"/>
  <c r="P903" i="2"/>
  <c r="N992" i="2"/>
  <c r="P992" i="2"/>
  <c r="N1009" i="2"/>
  <c r="P1009" i="2"/>
  <c r="N844" i="2"/>
  <c r="P844" i="2"/>
  <c r="N963" i="2"/>
  <c r="P963" i="2"/>
  <c r="N826" i="2"/>
  <c r="P826" i="2"/>
  <c r="N945" i="2"/>
  <c r="P945" i="2"/>
  <c r="N795" i="2"/>
  <c r="P795" i="2"/>
  <c r="N965" i="2"/>
  <c r="P965" i="2"/>
  <c r="N800" i="2"/>
  <c r="P800" i="2"/>
  <c r="N904" i="2"/>
  <c r="P904" i="2"/>
  <c r="N993" i="2"/>
  <c r="P993" i="2"/>
  <c r="N828" i="2"/>
  <c r="P828" i="2"/>
  <c r="N947" i="2"/>
  <c r="P947" i="2"/>
  <c r="N1021" i="2"/>
  <c r="P1021" i="2"/>
  <c r="N869" i="2"/>
  <c r="P869" i="2"/>
  <c r="N794" i="2"/>
  <c r="P794" i="2"/>
  <c r="N973" i="2"/>
  <c r="P973" i="2"/>
  <c r="N898" i="2"/>
  <c r="P898" i="2"/>
  <c r="N808" i="2"/>
  <c r="P808" i="2"/>
  <c r="N987" i="2"/>
  <c r="P987" i="2"/>
  <c r="N912" i="2"/>
  <c r="P912" i="2"/>
  <c r="N822" i="2"/>
  <c r="P822" i="2"/>
  <c r="N1001" i="2"/>
  <c r="P1001" i="2"/>
  <c r="N941" i="2"/>
  <c r="P941" i="2"/>
  <c r="N836" i="2"/>
  <c r="P836" i="2"/>
  <c r="N899" i="2"/>
  <c r="P899" i="2"/>
  <c r="N1018" i="2"/>
  <c r="P1018" i="2"/>
  <c r="N868" i="2"/>
  <c r="P868" i="2"/>
  <c r="N1002" i="2"/>
  <c r="P1002" i="2"/>
  <c r="N837" i="2"/>
  <c r="P837" i="2"/>
  <c r="N986" i="2"/>
  <c r="P986" i="2"/>
  <c r="N821" i="2"/>
  <c r="P821" i="2"/>
  <c r="N900" i="2"/>
  <c r="P900" i="2"/>
  <c r="N791" i="2"/>
  <c r="P791" i="2"/>
  <c r="N970" i="2"/>
  <c r="P970" i="2"/>
  <c r="N895" i="2"/>
  <c r="P895" i="2"/>
  <c r="N805" i="2"/>
  <c r="P805" i="2"/>
  <c r="N984" i="2"/>
  <c r="P984" i="2"/>
  <c r="N909" i="2"/>
  <c r="P909" i="2"/>
  <c r="N819" i="2"/>
  <c r="P819" i="2"/>
  <c r="N998" i="2"/>
  <c r="P998" i="2"/>
  <c r="N938" i="2"/>
  <c r="P938" i="2"/>
  <c r="N833" i="2"/>
  <c r="P833" i="2"/>
  <c r="N1012" i="2"/>
  <c r="P1012" i="2"/>
  <c r="N952" i="2"/>
  <c r="P952" i="2"/>
  <c r="N862" i="2"/>
  <c r="P862" i="2"/>
  <c r="N787" i="2"/>
  <c r="P787" i="2"/>
  <c r="N905" i="2"/>
  <c r="P905" i="2"/>
  <c r="N829" i="2"/>
  <c r="P829" i="2"/>
  <c r="N1022" i="2"/>
  <c r="P1022" i="2"/>
  <c r="N871" i="2"/>
  <c r="P871" i="2"/>
  <c r="N809" i="2"/>
  <c r="P809" i="2"/>
  <c r="N913" i="2"/>
  <c r="P913" i="2"/>
  <c r="N972" i="2"/>
  <c r="P972" i="2"/>
  <c r="N1016" i="2"/>
  <c r="P1016" i="2"/>
  <c r="N866" i="2"/>
  <c r="P866" i="2"/>
  <c r="N1020" i="2"/>
  <c r="P1020" i="2"/>
  <c r="N870" i="2"/>
  <c r="P870" i="2"/>
  <c r="N891" i="2"/>
  <c r="P891" i="2"/>
  <c r="N920" i="2"/>
  <c r="P920" i="2"/>
  <c r="N798" i="2"/>
  <c r="P798" i="2"/>
  <c r="N991" i="2"/>
  <c r="P991" i="2"/>
  <c r="N936" i="2"/>
  <c r="P936" i="2"/>
  <c r="N1019" i="2"/>
  <c r="P1019" i="2"/>
  <c r="N906" i="2"/>
  <c r="P906" i="2"/>
  <c r="N951" i="2"/>
  <c r="P951" i="2"/>
  <c r="N436" i="2"/>
  <c r="P436" i="2"/>
  <c r="N315" i="2"/>
  <c r="P315" i="2"/>
  <c r="N299" i="2"/>
  <c r="P299" i="2"/>
  <c r="N287" i="2"/>
  <c r="P287" i="2"/>
  <c r="N464" i="2"/>
  <c r="P464" i="2"/>
  <c r="N505" i="2"/>
  <c r="P505" i="2"/>
  <c r="N473" i="2"/>
  <c r="P473" i="2"/>
  <c r="N318" i="2"/>
  <c r="P318" i="2"/>
  <c r="N466" i="2"/>
  <c r="P466" i="2"/>
  <c r="N405" i="2"/>
  <c r="P405" i="2"/>
  <c r="N388" i="2"/>
  <c r="P388" i="2"/>
  <c r="N312" i="2"/>
  <c r="P312" i="2"/>
  <c r="N326" i="2"/>
  <c r="P326" i="2"/>
  <c r="N394" i="2"/>
  <c r="P394" i="2"/>
  <c r="N481" i="2"/>
  <c r="P481" i="2"/>
  <c r="N359" i="2"/>
  <c r="P359" i="2"/>
  <c r="N433" i="2"/>
  <c r="P433" i="2"/>
  <c r="N507" i="2"/>
  <c r="P507" i="2"/>
  <c r="N357" i="2"/>
  <c r="P357" i="2"/>
  <c r="N461" i="2"/>
  <c r="P461" i="2"/>
  <c r="N430" i="2"/>
  <c r="P430" i="2"/>
  <c r="N444" i="2"/>
  <c r="P444" i="2"/>
  <c r="N397" i="2"/>
  <c r="P397" i="2"/>
  <c r="N509" i="2"/>
  <c r="P509" i="2"/>
  <c r="N323" i="2"/>
  <c r="P323" i="2"/>
  <c r="N277" i="2"/>
  <c r="P277" i="2"/>
  <c r="N291" i="2"/>
  <c r="P291" i="2"/>
  <c r="N352" i="2"/>
  <c r="P352" i="2"/>
  <c r="N314" i="2"/>
  <c r="P314" i="2"/>
  <c r="N290" i="2"/>
  <c r="P290" i="2"/>
  <c r="N457" i="2"/>
  <c r="P457" i="2"/>
  <c r="N710" i="2"/>
  <c r="P710" i="2"/>
  <c r="N545" i="2"/>
  <c r="P545" i="2"/>
  <c r="N721" i="2"/>
  <c r="P721" i="2"/>
  <c r="N560" i="2"/>
  <c r="P560" i="2"/>
  <c r="N693" i="2"/>
  <c r="P693" i="2"/>
  <c r="N554" i="2"/>
  <c r="P554" i="2"/>
  <c r="N747" i="2"/>
  <c r="P747" i="2"/>
  <c r="N543" i="2"/>
  <c r="P543" i="2"/>
  <c r="N586" i="2"/>
  <c r="P586" i="2"/>
  <c r="N538" i="2"/>
  <c r="P538" i="2"/>
  <c r="N761" i="2"/>
  <c r="P761" i="2"/>
  <c r="N715" i="2"/>
  <c r="P715" i="2"/>
  <c r="N654" i="2"/>
  <c r="P654" i="2"/>
  <c r="N580" i="2"/>
  <c r="P580" i="2"/>
  <c r="N570" i="2"/>
  <c r="P570" i="2"/>
  <c r="N762" i="2"/>
  <c r="P762" i="2"/>
  <c r="N642" i="2"/>
  <c r="P642" i="2"/>
  <c r="N731" i="2"/>
  <c r="P731" i="2"/>
  <c r="N566" i="2"/>
  <c r="P566" i="2"/>
  <c r="N685" i="2"/>
  <c r="P685" i="2"/>
  <c r="N699" i="2"/>
  <c r="P699" i="2"/>
  <c r="N713" i="2"/>
  <c r="P713" i="2"/>
  <c r="N753" i="2"/>
  <c r="P753" i="2"/>
  <c r="N703" i="2"/>
  <c r="P703" i="2"/>
  <c r="N716" i="2"/>
  <c r="P716" i="2"/>
  <c r="N655" i="2"/>
  <c r="P655" i="2"/>
  <c r="N579" i="2"/>
  <c r="P579" i="2"/>
  <c r="N546" i="2"/>
  <c r="P546" i="2"/>
  <c r="N563" i="2"/>
  <c r="P563" i="2"/>
  <c r="N682" i="2"/>
  <c r="P682" i="2"/>
  <c r="N738" i="2"/>
  <c r="P738" i="2"/>
  <c r="N540" i="2"/>
  <c r="P540" i="2"/>
  <c r="N648" i="2"/>
  <c r="P648" i="2"/>
  <c r="N555" i="2"/>
  <c r="P555" i="2"/>
  <c r="N681" i="2"/>
  <c r="P681" i="2"/>
  <c r="N691" i="2"/>
  <c r="P691" i="2"/>
  <c r="N558" i="2"/>
  <c r="P558" i="2"/>
  <c r="N707" i="2"/>
  <c r="P707" i="2"/>
  <c r="N562" i="2"/>
  <c r="P562" i="2"/>
  <c r="N49" i="2"/>
  <c r="P49" i="2"/>
  <c r="N242" i="2"/>
  <c r="P242" i="2"/>
  <c r="N155" i="2"/>
  <c r="P155" i="2"/>
  <c r="N184" i="2"/>
  <c r="P184" i="2"/>
  <c r="N182" i="2"/>
  <c r="P182" i="2"/>
  <c r="N140" i="2"/>
  <c r="P140" i="2"/>
  <c r="N39" i="2"/>
  <c r="P39" i="2"/>
  <c r="N229" i="2"/>
  <c r="P229" i="2"/>
  <c r="N104" i="2"/>
  <c r="P104" i="2"/>
  <c r="N43" i="2"/>
  <c r="P43" i="2"/>
  <c r="N147" i="2"/>
  <c r="P147" i="2"/>
  <c r="N200" i="2"/>
  <c r="P200" i="2"/>
  <c r="N153" i="2"/>
  <c r="P153" i="2"/>
  <c r="N208" i="2"/>
  <c r="P208" i="2"/>
  <c r="N28" i="2"/>
  <c r="P28" i="2"/>
  <c r="N132" i="2"/>
  <c r="P132" i="2"/>
  <c r="N154" i="2"/>
  <c r="P154" i="2"/>
  <c r="N193" i="2"/>
  <c r="P193" i="2"/>
  <c r="N173" i="2"/>
  <c r="P173" i="2"/>
  <c r="N247" i="2"/>
  <c r="P247" i="2"/>
  <c r="N97" i="2"/>
  <c r="P97" i="2"/>
  <c r="N201" i="2"/>
  <c r="P201" i="2"/>
  <c r="N36" i="2"/>
  <c r="P36" i="2"/>
  <c r="N101" i="2"/>
  <c r="P101" i="2"/>
  <c r="N205" i="2"/>
  <c r="P205" i="2"/>
  <c r="N40" i="2"/>
  <c r="P40" i="2"/>
  <c r="N144" i="2"/>
  <c r="P144" i="2"/>
  <c r="N21" i="2"/>
  <c r="P21" i="2"/>
  <c r="N245" i="2"/>
  <c r="P245" i="2"/>
  <c r="N209" i="2"/>
  <c r="P209" i="2"/>
  <c r="N190" i="2"/>
  <c r="P190" i="2"/>
  <c r="N35" i="2"/>
  <c r="P35" i="2"/>
  <c r="N30" i="2"/>
  <c r="P30" i="2"/>
  <c r="N25" i="2"/>
  <c r="P25" i="2"/>
  <c r="N100" i="2"/>
  <c r="P100" i="2"/>
  <c r="N189" i="2"/>
  <c r="P189" i="2"/>
  <c r="N151" i="2"/>
  <c r="P151" i="2"/>
  <c r="N107" i="2"/>
  <c r="P107" i="2"/>
  <c r="N221" i="2"/>
  <c r="P221" i="2"/>
  <c r="N217" i="2"/>
  <c r="P217" i="2"/>
  <c r="N663" i="2"/>
  <c r="P663" i="2"/>
  <c r="N63" i="2"/>
  <c r="P63" i="2"/>
  <c r="N192" i="2"/>
  <c r="P192" i="2"/>
  <c r="N585" i="2"/>
  <c r="P585" i="2"/>
  <c r="N589" i="2"/>
  <c r="P589" i="2"/>
  <c r="N796" i="2"/>
  <c r="P796" i="2"/>
  <c r="N961" i="2"/>
  <c r="P961" i="2"/>
  <c r="N1015" i="2"/>
  <c r="P1015" i="2"/>
  <c r="N865" i="2"/>
  <c r="P865" i="2"/>
  <c r="N894" i="2"/>
  <c r="P894" i="2"/>
  <c r="N983" i="2"/>
  <c r="P983" i="2"/>
  <c r="N937" i="2"/>
  <c r="P937" i="2"/>
  <c r="N976" i="2"/>
  <c r="P976" i="2"/>
  <c r="N950" i="2"/>
  <c r="P950" i="2"/>
  <c r="N799" i="2"/>
  <c r="P799" i="2"/>
  <c r="N827" i="2"/>
  <c r="P827" i="2"/>
  <c r="N830" i="2"/>
  <c r="P830" i="2"/>
  <c r="N831" i="2"/>
  <c r="P831" i="2"/>
  <c r="N515" i="2"/>
  <c r="P515" i="2"/>
  <c r="N408" i="2"/>
  <c r="P408" i="2"/>
  <c r="N365" i="2"/>
  <c r="P365" i="2"/>
  <c r="N495" i="2"/>
  <c r="P495" i="2"/>
  <c r="N459" i="2"/>
  <c r="P459" i="2"/>
  <c r="N398" i="2"/>
  <c r="P398" i="2"/>
  <c r="N334" i="2"/>
  <c r="P334" i="2"/>
  <c r="N410" i="2"/>
  <c r="P410" i="2"/>
  <c r="N333" i="2"/>
  <c r="P333" i="2"/>
  <c r="N512" i="2"/>
  <c r="P512" i="2"/>
  <c r="N452" i="2"/>
  <c r="P452" i="2"/>
  <c r="N362" i="2"/>
  <c r="P362" i="2"/>
  <c r="N331" i="2"/>
  <c r="P331" i="2"/>
  <c r="N494" i="2"/>
  <c r="P494" i="2"/>
  <c r="N478" i="2"/>
  <c r="P478" i="2"/>
  <c r="N358" i="2"/>
  <c r="P358" i="2"/>
  <c r="N462" i="2"/>
  <c r="P462" i="2"/>
  <c r="N297" i="2"/>
  <c r="P297" i="2"/>
  <c r="N401" i="2"/>
  <c r="P401" i="2"/>
  <c r="N311" i="2"/>
  <c r="P311" i="2"/>
  <c r="N458" i="2"/>
  <c r="P458" i="2"/>
  <c r="N486" i="2"/>
  <c r="P486" i="2"/>
  <c r="N409" i="2"/>
  <c r="P409" i="2"/>
  <c r="N437" i="2"/>
  <c r="P437" i="2"/>
  <c r="N450" i="2"/>
  <c r="P450" i="2"/>
  <c r="N329" i="2"/>
  <c r="P329" i="2"/>
  <c r="N298" i="2"/>
  <c r="P298" i="2"/>
  <c r="N431" i="2"/>
  <c r="P431" i="2"/>
  <c r="N484" i="2"/>
  <c r="P484" i="2"/>
  <c r="N487" i="2"/>
  <c r="P487" i="2"/>
  <c r="N322" i="2"/>
  <c r="P322" i="2"/>
  <c r="N441" i="2"/>
  <c r="P441" i="2"/>
  <c r="N276" i="2"/>
  <c r="J19" i="3" s="1"/>
  <c r="P276" i="2"/>
  <c r="N335" i="2"/>
  <c r="P335" i="2"/>
  <c r="N364" i="2"/>
  <c r="P364" i="2"/>
  <c r="N390" i="2"/>
  <c r="P390" i="2"/>
  <c r="N695" i="2"/>
  <c r="P695" i="2"/>
  <c r="N767" i="2"/>
  <c r="P767" i="2"/>
  <c r="N733" i="2"/>
  <c r="P733" i="2"/>
  <c r="N755" i="2"/>
  <c r="P755" i="2"/>
  <c r="N664" i="2"/>
  <c r="P664" i="2"/>
  <c r="N617" i="2"/>
  <c r="P617" i="2"/>
  <c r="N660" i="2"/>
  <c r="P660" i="2"/>
  <c r="N583" i="2"/>
  <c r="P583" i="2"/>
  <c r="N732" i="2"/>
  <c r="P732" i="2"/>
  <c r="N701" i="2"/>
  <c r="P701" i="2"/>
  <c r="N640" i="2"/>
  <c r="P640" i="2"/>
  <c r="N564" i="2"/>
  <c r="P564" i="2"/>
  <c r="N763" i="2"/>
  <c r="P763" i="2"/>
  <c r="N736" i="2"/>
  <c r="P736" i="2"/>
  <c r="N749" i="2"/>
  <c r="P749" i="2"/>
  <c r="N748" i="2"/>
  <c r="P748" i="2"/>
  <c r="N643" i="2"/>
  <c r="P643" i="2"/>
  <c r="N537" i="2"/>
  <c r="P537" i="2"/>
  <c r="N730" i="2"/>
  <c r="P730" i="2"/>
  <c r="N684" i="2"/>
  <c r="P684" i="2"/>
  <c r="N532" i="2"/>
  <c r="P532" i="2"/>
  <c r="N650" i="2"/>
  <c r="P650" i="2"/>
  <c r="N614" i="2"/>
  <c r="P614" i="2"/>
  <c r="N651" i="2"/>
  <c r="P651" i="2"/>
  <c r="N727" i="2"/>
  <c r="P727" i="2"/>
  <c r="N606" i="2"/>
  <c r="P606" i="2"/>
  <c r="N696" i="2"/>
  <c r="P696" i="2"/>
  <c r="N687" i="2"/>
  <c r="P687" i="2"/>
  <c r="N712" i="2"/>
  <c r="P712" i="2"/>
  <c r="N692" i="2"/>
  <c r="P692" i="2"/>
  <c r="N559" i="2"/>
  <c r="P559" i="2"/>
  <c r="N754" i="2"/>
  <c r="P754" i="2"/>
  <c r="N704" i="2"/>
  <c r="P704" i="2"/>
  <c r="N766" i="2"/>
  <c r="P766" i="2"/>
  <c r="N752" i="2"/>
  <c r="P752" i="2"/>
  <c r="N646" i="2"/>
  <c r="P646" i="2"/>
  <c r="N214" i="2"/>
  <c r="P214" i="2"/>
  <c r="N215" i="2"/>
  <c r="P215" i="2"/>
  <c r="N50" i="2"/>
  <c r="P50" i="2"/>
  <c r="N139" i="2"/>
  <c r="P139" i="2"/>
  <c r="N33" i="2"/>
  <c r="P33" i="2"/>
  <c r="N60" i="2"/>
  <c r="P60" i="2"/>
  <c r="N148" i="2"/>
  <c r="P148" i="2"/>
  <c r="N133" i="2"/>
  <c r="P133" i="2"/>
  <c r="N134" i="2"/>
  <c r="P134" i="2"/>
  <c r="N237" i="2"/>
  <c r="P237" i="2"/>
  <c r="N23" i="2"/>
  <c r="P23" i="2"/>
  <c r="N37" i="2"/>
  <c r="P37" i="2"/>
  <c r="N251" i="2"/>
  <c r="P251" i="2"/>
  <c r="N177" i="2"/>
  <c r="P177" i="2"/>
  <c r="N98" i="2"/>
  <c r="P98" i="2"/>
  <c r="N216" i="2"/>
  <c r="P216" i="2"/>
  <c r="N72" i="2"/>
  <c r="P72" i="2"/>
  <c r="N80" i="2"/>
  <c r="P80" i="2"/>
  <c r="N76" i="2"/>
  <c r="P76" i="2"/>
  <c r="N102" i="2"/>
  <c r="P102" i="2"/>
  <c r="N129" i="2"/>
  <c r="P129" i="2"/>
  <c r="N109" i="2"/>
  <c r="P109" i="2"/>
  <c r="N238" i="2"/>
  <c r="P238" i="2"/>
  <c r="N204" i="2"/>
  <c r="P204" i="2"/>
  <c r="N232" i="2"/>
  <c r="P232" i="2"/>
  <c r="N244" i="2"/>
  <c r="P244" i="2"/>
  <c r="N146" i="2"/>
  <c r="P146" i="2"/>
  <c r="N142" i="2"/>
  <c r="P142" i="2"/>
  <c r="N249" i="2"/>
  <c r="P249" i="2"/>
  <c r="N71" i="2"/>
  <c r="P71" i="2"/>
  <c r="N235" i="2"/>
  <c r="P235" i="2"/>
  <c r="N587" i="2"/>
  <c r="P587" i="2"/>
  <c r="N241" i="2"/>
  <c r="P241" i="2"/>
  <c r="N724" i="2"/>
  <c r="P724" i="2"/>
  <c r="N619" i="2"/>
  <c r="P619" i="2"/>
  <c r="N573" i="2"/>
  <c r="P573" i="2"/>
  <c r="J15" i="2" l="1"/>
  <c r="K15" i="2" s="1"/>
  <c r="L15" i="2"/>
  <c r="M15" i="2"/>
  <c r="N15" i="2" s="1"/>
  <c r="M14" i="2"/>
  <c r="N14" i="2" s="1"/>
  <c r="J14" i="2"/>
  <c r="K14" i="2" s="1"/>
  <c r="L14" i="2"/>
  <c r="L13" i="2"/>
  <c r="M13" i="2"/>
  <c r="N13" i="2" s="1"/>
  <c r="J13" i="2"/>
  <c r="K13" i="2" s="1"/>
  <c r="J12" i="2"/>
  <c r="K12" i="2" s="1"/>
  <c r="L12" i="2"/>
  <c r="M12" i="2"/>
  <c r="N12" i="2" s="1"/>
  <c r="J21" i="3"/>
  <c r="L21" i="3"/>
  <c r="L19" i="3"/>
  <c r="L20" i="3"/>
  <c r="J20" i="3"/>
  <c r="M786" i="2"/>
  <c r="P14" i="2" l="1"/>
  <c r="P12" i="2"/>
  <c r="P15" i="2"/>
  <c r="P13" i="2"/>
  <c r="N786" i="2"/>
  <c r="J18" i="3" s="1"/>
  <c r="P786" i="2"/>
  <c r="L18" i="3" s="1"/>
</calcChain>
</file>

<file path=xl/sharedStrings.xml><?xml version="1.0" encoding="utf-8"?>
<sst xmlns="http://schemas.openxmlformats.org/spreadsheetml/2006/main" count="6269" uniqueCount="101">
  <si>
    <t># of Kits</t>
  </si>
  <si>
    <t>Plate Thickness</t>
  </si>
  <si>
    <t>Weight in Lbs</t>
  </si>
  <si>
    <t># of Magnets</t>
  </si>
  <si>
    <t>Safety Factor</t>
  </si>
  <si>
    <t>1/4"</t>
  </si>
  <si>
    <t>3/8"</t>
  </si>
  <si>
    <t>5/16"</t>
  </si>
  <si>
    <t>1/2"</t>
  </si>
  <si>
    <t>Plate Width ft.</t>
  </si>
  <si>
    <t>6'</t>
  </si>
  <si>
    <t>7'</t>
  </si>
  <si>
    <t>8'</t>
  </si>
  <si>
    <t>9'</t>
  </si>
  <si>
    <t>10'</t>
  </si>
  <si>
    <t>Plate Length Ft.</t>
  </si>
  <si>
    <t>20'</t>
  </si>
  <si>
    <t>3/16"</t>
  </si>
  <si>
    <t>5/8"</t>
  </si>
  <si>
    <t>3/4"</t>
  </si>
  <si>
    <t>1"</t>
  </si>
  <si>
    <t>1-1/4"</t>
  </si>
  <si>
    <t>1-3/8"</t>
  </si>
  <si>
    <t>1-1/2"</t>
  </si>
  <si>
    <t>1-3/4"</t>
  </si>
  <si>
    <t>2"</t>
  </si>
  <si>
    <t>40'</t>
  </si>
  <si>
    <t>SWL per Magnet</t>
  </si>
  <si>
    <t>Magnet</t>
  </si>
  <si>
    <t>Lookup</t>
  </si>
  <si>
    <t>MLAY600x4</t>
  </si>
  <si>
    <t>MLAY1000x4</t>
  </si>
  <si>
    <t>MLAY1000x6</t>
  </si>
  <si>
    <t>MLAY1000x12</t>
  </si>
  <si>
    <t>Magnet Ext List</t>
  </si>
  <si>
    <t>Description</t>
  </si>
  <si>
    <t>Intermediate Spreader Bar Kit</t>
  </si>
  <si>
    <t>2-1/2" Schedule 40 Pipe, 4' long</t>
  </si>
  <si>
    <t>Reduction Factors for Materials</t>
  </si>
  <si>
    <t>Factor</t>
  </si>
  <si>
    <t>1080 Steel</t>
  </si>
  <si>
    <t>Cast Steel</t>
  </si>
  <si>
    <t>A-36 Steel</t>
  </si>
  <si>
    <t>3% Silicon Steel</t>
  </si>
  <si>
    <t>AISI 1095 Steel</t>
  </si>
  <si>
    <t>416 Stainless Steel</t>
  </si>
  <si>
    <t>High Carbon Steel</t>
  </si>
  <si>
    <t>Cast Iron Non-Chilled</t>
  </si>
  <si>
    <t>Pure Nickel</t>
  </si>
  <si>
    <t>Thickness</t>
  </si>
  <si>
    <t>Length</t>
  </si>
  <si>
    <t>Width</t>
  </si>
  <si>
    <t>Plate Weight in Lbs</t>
  </si>
  <si>
    <t>De-stack</t>
  </si>
  <si>
    <t>Yes</t>
  </si>
  <si>
    <t>No</t>
  </si>
  <si>
    <t>Safe Working Load</t>
  </si>
  <si>
    <t>Valid option</t>
  </si>
  <si>
    <t>7/16"</t>
  </si>
  <si>
    <t>1/8"</t>
  </si>
  <si>
    <t>9/16"</t>
  </si>
  <si>
    <t>7/8"</t>
  </si>
  <si>
    <t>SWL</t>
  </si>
  <si>
    <t>3:1 SWL per Magnet</t>
  </si>
  <si>
    <t>Kit Length Spacing</t>
  </si>
  <si>
    <t>Kit Width Spacing</t>
  </si>
  <si>
    <t>Lift Weight per Kit</t>
  </si>
  <si>
    <t>Kits Width Spacing</t>
  </si>
  <si>
    <t>Sort</t>
  </si>
  <si>
    <t>Material</t>
  </si>
  <si>
    <t>Clean</t>
  </si>
  <si>
    <t>Mill Scale</t>
  </si>
  <si>
    <t>Heavy Rust</t>
  </si>
  <si>
    <t>Paint</t>
  </si>
  <si>
    <t>Dirt</t>
  </si>
  <si>
    <t>Other</t>
  </si>
  <si>
    <t>*NOTE: Forklift operation should have at least 4:1 SWL</t>
  </si>
  <si>
    <t>Surface Condition</t>
  </si>
  <si>
    <t>List</t>
  </si>
  <si>
    <t>Type of Steel (Grade)</t>
  </si>
  <si>
    <t>Steel Sheet Details</t>
  </si>
  <si>
    <t>Lifting Options</t>
  </si>
  <si>
    <t>Lifting System Configuration</t>
  </si>
  <si>
    <t>Kit Configuration</t>
  </si>
  <si>
    <t>Qty per Kit</t>
  </si>
  <si>
    <t>Upper Chain, Length 3', 4 ton capacity</t>
  </si>
  <si>
    <t>SWL per Magnet After Derating</t>
  </si>
  <si>
    <t>Reduction Factor</t>
  </si>
  <si>
    <t>Factors</t>
  </si>
  <si>
    <t>Total Safe Working Load</t>
  </si>
  <si>
    <t>Intermediate Spreader Bar Kit Components</t>
  </si>
  <si>
    <t>Shackle, 3-1/4 Ton Capacity</t>
  </si>
  <si>
    <t>Spreader Beam End Fittings, 2-1/2"</t>
  </si>
  <si>
    <t>Qty</t>
  </si>
  <si>
    <t>1 Set</t>
  </si>
  <si>
    <t>2 Lengths</t>
  </si>
  <si>
    <t>1 Pipe</t>
  </si>
  <si>
    <t>2 Shackles</t>
  </si>
  <si>
    <t>Orientation</t>
  </si>
  <si>
    <t>Flat</t>
  </si>
  <si>
    <t>Shear/Vertical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</si>
</sst>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"/>
    <numFmt numFmtId="165" formatCode="#,##0.0"/>
  </numFmts>
  <fonts count="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/>
    <xf numFmtId="0" fontId="1" fillId="0" borderId="0" xfId="0" applyFont="1" applyAlignment="1"/>
    <xf numFmtId="3" fontId="0" fillId="0" borderId="0" xfId="0" applyNumberFormat="1"/>
    <xf numFmtId="164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Border="1"/>
    <xf numFmtId="0" fontId="1" fillId="0" borderId="0" xfId="0" applyFont="1" applyAlignment="1">
      <alignment horizontal="left" wrapText="1"/>
    </xf>
    <xf numFmtId="3" fontId="1" fillId="0" borderId="0" xfId="0" applyNumberFormat="1" applyFont="1" applyAlignment="1">
      <alignment horizontal="left" wrapText="1"/>
    </xf>
    <xf numFmtId="164" fontId="1" fillId="0" borderId="0" xfId="0" applyNumberFormat="1" applyFont="1" applyAlignment="1">
      <alignment horizontal="left" wrapText="1"/>
    </xf>
    <xf numFmtId="0" fontId="2" fillId="0" borderId="0" xfId="0" applyFont="1" applyAlignment="1">
      <alignment horizontal="center"/>
    </xf>
    <xf numFmtId="0" fontId="1" fillId="0" borderId="0" xfId="0" applyFont="1"/>
    <xf numFmtId="9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/>
    <xf numFmtId="49" fontId="0" fillId="0" borderId="0" xfId="0" quotePrefix="1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vertical="top"/>
    </xf>
    <xf numFmtId="3" fontId="0" fillId="0" borderId="0" xfId="0" applyNumberFormat="1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3" fontId="2" fillId="0" borderId="0" xfId="0" applyNumberFormat="1" applyFont="1" applyAlignment="1">
      <alignment horizontal="left"/>
    </xf>
    <xf numFmtId="3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/>
    <xf numFmtId="3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2" borderId="0" xfId="0" applyFill="1" applyAlignment="1" applyProtection="1">
      <alignment horizontal="center"/>
      <protection locked="0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gif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24</xdr:row>
      <xdr:rowOff>57150</xdr:rowOff>
    </xdr:from>
    <xdr:to>
      <xdr:col>3</xdr:col>
      <xdr:colOff>312567</xdr:colOff>
      <xdr:row>32</xdr:row>
      <xdr:rowOff>180975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5200650"/>
          <a:ext cx="3493917" cy="1647825"/>
        </a:xfrm>
        <a:prstGeom prst="rect">
          <a:avLst/>
        </a:prstGeom>
      </xdr:spPr>
    </xdr:pic>
    <xdr:clientData/>
  </xdr:twoCellAnchor>
  <xdr:twoCellAnchor>
    <xdr:from>
      <xdr:col>6</xdr:col>
      <xdr:colOff>133350</xdr:colOff>
      <xdr:row>27</xdr:row>
      <xdr:rowOff>28575</xdr:rowOff>
    </xdr:from>
    <xdr:to>
      <xdr:col>7</xdr:col>
      <xdr:colOff>485775</xdr:colOff>
      <xdr:row>28</xdr:row>
      <xdr:rowOff>171450</xdr:rowOff>
    </xdr:to>
    <xdr:cxnSp macro="">
      <xdr:nvCxnSpPr>
        <xdr:cNvPr id="8" name="Straight Arrow Connector 7"/>
        <xdr:cNvCxnSpPr/>
      </xdr:nvCxnSpPr>
      <xdr:spPr>
        <a:xfrm flipV="1">
          <a:off x="5819775" y="5743575"/>
          <a:ext cx="92392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114301</xdr:colOff>
      <xdr:row>24</xdr:row>
      <xdr:rowOff>38100</xdr:rowOff>
    </xdr:from>
    <xdr:to>
      <xdr:col>6</xdr:col>
      <xdr:colOff>323850</xdr:colOff>
      <xdr:row>33</xdr:row>
      <xdr:rowOff>180975</xdr:rowOff>
    </xdr:to>
    <xdr:grpSp>
      <xdr:nvGrpSpPr>
        <xdr:cNvPr id="19" name="Group 18"/>
        <xdr:cNvGrpSpPr/>
      </xdr:nvGrpSpPr>
      <xdr:grpSpPr>
        <a:xfrm>
          <a:off x="3914776" y="4800600"/>
          <a:ext cx="1685924" cy="1857375"/>
          <a:chOff x="9477376" y="381000"/>
          <a:chExt cx="2013872" cy="2238373"/>
        </a:xfrm>
      </xdr:grpSpPr>
      <xdr:pic>
        <xdr:nvPicPr>
          <xdr:cNvPr id="4" name="Picture 3" descr="Model BEF-2-1/2 shown fully assembled with customer supplied rigging and bar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629776" y="381000"/>
            <a:ext cx="1674848" cy="160041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" name="Picture 1" descr="http://d3s04ggjmrxzq0.cloudfront.net/images/detailed/228/593438e8-a879-4a07-9ece-a1ac8e5624de_1vch-c5.png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4042" t="24042" r="25436" b="19861"/>
          <a:stretch/>
        </xdr:blipFill>
        <xdr:spPr bwMode="auto">
          <a:xfrm rot="10800000">
            <a:off x="9620250" y="1842264"/>
            <a:ext cx="241791" cy="26847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Picture 1" descr="http://d3s04ggjmrxzq0.cloudfront.net/images/detailed/228/593438e8-a879-4a07-9ece-a1ac8e5624de_1vch-c5.png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4042" t="24042" r="25436" b="19861"/>
          <a:stretch/>
        </xdr:blipFill>
        <xdr:spPr bwMode="auto">
          <a:xfrm rot="10800000">
            <a:off x="11058525" y="1956564"/>
            <a:ext cx="241791" cy="26847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3" name="Picture 12" descr="8100482_mlay1000x6_w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477376" y="2152650"/>
            <a:ext cx="527972" cy="34289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4" name="Picture 13" descr="8100482_mlay1000x6_w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963276" y="2276475"/>
            <a:ext cx="527972" cy="34289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5</xdr:col>
      <xdr:colOff>76200</xdr:colOff>
      <xdr:row>26</xdr:row>
      <xdr:rowOff>47625</xdr:rowOff>
    </xdr:from>
    <xdr:to>
      <xdr:col>7</xdr:col>
      <xdr:colOff>457200</xdr:colOff>
      <xdr:row>28</xdr:row>
      <xdr:rowOff>114301</xdr:rowOff>
    </xdr:to>
    <xdr:cxnSp macro="">
      <xdr:nvCxnSpPr>
        <xdr:cNvPr id="3" name="Straight Arrow Connector 2"/>
        <xdr:cNvCxnSpPr/>
      </xdr:nvCxnSpPr>
      <xdr:spPr>
        <a:xfrm flipV="1">
          <a:off x="5286375" y="5572125"/>
          <a:ext cx="1428750" cy="4476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228600</xdr:colOff>
      <xdr:row>25</xdr:row>
      <xdr:rowOff>19051</xdr:rowOff>
    </xdr:from>
    <xdr:to>
      <xdr:col>7</xdr:col>
      <xdr:colOff>466725</xdr:colOff>
      <xdr:row>26</xdr:row>
      <xdr:rowOff>171450</xdr:rowOff>
    </xdr:to>
    <xdr:cxnSp macro="">
      <xdr:nvCxnSpPr>
        <xdr:cNvPr id="11" name="Straight Arrow Connector 10"/>
        <xdr:cNvCxnSpPr/>
      </xdr:nvCxnSpPr>
      <xdr:spPr>
        <a:xfrm flipV="1">
          <a:off x="5438775" y="5353051"/>
          <a:ext cx="1285875" cy="3428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</xdr:colOff>
      <xdr:row>0</xdr:row>
      <xdr:rowOff>0</xdr:rowOff>
    </xdr:from>
    <xdr:to>
      <xdr:col>12</xdr:col>
      <xdr:colOff>1</xdr:colOff>
      <xdr:row>4</xdr:row>
      <xdr:rowOff>9525</xdr:rowOff>
    </xdr:to>
    <xdr:sp macro="" textlink="">
      <xdr:nvSpPr>
        <xdr:cNvPr id="12" name="Rectangle 11"/>
        <xdr:cNvSpPr>
          <a:spLocks noChangeArrowheads="1"/>
        </xdr:cNvSpPr>
      </xdr:nvSpPr>
      <xdr:spPr bwMode="auto">
        <a:xfrm>
          <a:off x="1" y="0"/>
          <a:ext cx="9296400" cy="771525"/>
        </a:xfrm>
        <a:prstGeom prst="rect">
          <a:avLst/>
        </a:prstGeom>
        <a:gradFill flip="none" rotWithShape="1">
          <a:gsLst>
            <a:gs pos="0">
              <a:srgbClr val="FFD400"/>
            </a:gs>
            <a:gs pos="100000">
              <a:srgbClr xmlns:mc="http://schemas.openxmlformats.org/markup-compatibility/2006" xmlns:a14="http://schemas.microsoft.com/office/drawing/2010/main" val="FFFFFF" mc:Ignorable="a14" a14:legacySpreadsheetColorIndex="20">
                <a:gamma/>
                <a:tint val="0"/>
                <a:invGamma/>
              </a:srgbClr>
            </a:gs>
          </a:gsLst>
          <a:lin ang="0" scaled="1"/>
          <a:tileRect/>
        </a:gradFill>
        <a:ln>
          <a:noFill/>
        </a:ln>
      </xdr:spPr>
    </xdr:sp>
    <xdr:clientData/>
  </xdr:twoCellAnchor>
  <xdr:twoCellAnchor editAs="oneCell">
    <xdr:from>
      <xdr:col>0</xdr:col>
      <xdr:colOff>631452</xdr:colOff>
      <xdr:row>0</xdr:row>
      <xdr:rowOff>0</xdr:rowOff>
    </xdr:from>
    <xdr:to>
      <xdr:col>1</xdr:col>
      <xdr:colOff>264949</xdr:colOff>
      <xdr:row>3</xdr:row>
      <xdr:rowOff>178520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452" y="0"/>
          <a:ext cx="966997" cy="750020"/>
        </a:xfrm>
        <a:prstGeom prst="rect">
          <a:avLst/>
        </a:prstGeom>
      </xdr:spPr>
    </xdr:pic>
    <xdr:clientData/>
  </xdr:twoCellAnchor>
  <xdr:twoCellAnchor editAs="absolute">
    <xdr:from>
      <xdr:col>3</xdr:col>
      <xdr:colOff>219075</xdr:colOff>
      <xdr:row>0</xdr:row>
      <xdr:rowOff>161925</xdr:rowOff>
    </xdr:from>
    <xdr:to>
      <xdr:col>9</xdr:col>
      <xdr:colOff>512671</xdr:colOff>
      <xdr:row>3</xdr:row>
      <xdr:rowOff>66675</xdr:rowOff>
    </xdr:to>
    <xdr:sp macro="" textlink="">
      <xdr:nvSpPr>
        <xdr:cNvPr id="16" name="Text Box 3"/>
        <xdr:cNvSpPr txBox="1">
          <a:spLocks noChangeArrowheads="1"/>
        </xdr:cNvSpPr>
      </xdr:nvSpPr>
      <xdr:spPr bwMode="auto">
        <a:xfrm>
          <a:off x="3438525" y="161925"/>
          <a:ext cx="4303621" cy="476250"/>
        </a:xfrm>
        <a:prstGeom prst="rect">
          <a:avLst/>
        </a:prstGeom>
        <a:solidFill>
          <a:schemeClr val="tx1">
            <a:alpha val="0"/>
          </a:schemeClr>
        </a:solidFill>
        <a:ln>
          <a:noFill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US" sz="2000" b="1" i="0" u="none" strike="noStrike" baseline="0">
              <a:solidFill>
                <a:sysClr val="windowText" lastClr="000000"/>
              </a:solidFill>
              <a:latin typeface="Trebuchet MS"/>
            </a:rPr>
            <a:t>Selecting the Right Lifting System</a:t>
          </a:r>
        </a:p>
      </xdr:txBody>
    </xdr:sp>
    <xdr:clientData/>
  </xdr:twoCellAnchor>
  <xdr:twoCellAnchor>
    <xdr:from>
      <xdr:col>6</xdr:col>
      <xdr:colOff>164011</xdr:colOff>
      <xdr:row>28</xdr:row>
      <xdr:rowOff>104775</xdr:rowOff>
    </xdr:from>
    <xdr:to>
      <xdr:col>7</xdr:col>
      <xdr:colOff>466725</xdr:colOff>
      <xdr:row>31</xdr:row>
      <xdr:rowOff>123371</xdr:rowOff>
    </xdr:to>
    <xdr:cxnSp macro="">
      <xdr:nvCxnSpPr>
        <xdr:cNvPr id="17" name="Straight Arrow Connector 16"/>
        <xdr:cNvCxnSpPr>
          <a:stCxn id="6" idx="1"/>
        </xdr:cNvCxnSpPr>
      </xdr:nvCxnSpPr>
      <xdr:spPr>
        <a:xfrm flipV="1">
          <a:off x="5850436" y="6010275"/>
          <a:ext cx="874214" cy="59009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495300</xdr:colOff>
      <xdr:row>28</xdr:row>
      <xdr:rowOff>161926</xdr:rowOff>
    </xdr:from>
    <xdr:to>
      <xdr:col>4</xdr:col>
      <xdr:colOff>133350</xdr:colOff>
      <xdr:row>28</xdr:row>
      <xdr:rowOff>171450</xdr:rowOff>
    </xdr:to>
    <xdr:cxnSp macro="">
      <xdr:nvCxnSpPr>
        <xdr:cNvPr id="20" name="Straight Arrow Connector 19"/>
        <xdr:cNvCxnSpPr/>
      </xdr:nvCxnSpPr>
      <xdr:spPr>
        <a:xfrm>
          <a:off x="3162300" y="6067426"/>
          <a:ext cx="1181100" cy="95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9524</xdr:colOff>
      <xdr:row>0</xdr:row>
      <xdr:rowOff>0</xdr:rowOff>
    </xdr:from>
    <xdr:to>
      <xdr:col>18</xdr:col>
      <xdr:colOff>571499</xdr:colOff>
      <xdr:row>4</xdr:row>
      <xdr:rowOff>0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9524" y="0"/>
          <a:ext cx="14716125" cy="771525"/>
        </a:xfrm>
        <a:prstGeom prst="rect">
          <a:avLst/>
        </a:prstGeom>
        <a:gradFill flip="none" rotWithShape="1">
          <a:gsLst>
            <a:gs pos="0">
              <a:srgbClr val="FFD400"/>
            </a:gs>
            <a:gs pos="100000">
              <a:srgbClr xmlns:mc="http://schemas.openxmlformats.org/markup-compatibility/2006" xmlns:a14="http://schemas.microsoft.com/office/drawing/2010/main" val="FFFFFF" mc:Ignorable="a14" a14:legacySpreadsheetColorIndex="20">
                <a:gamma/>
                <a:tint val="0"/>
                <a:invGamma/>
              </a:srgbClr>
            </a:gs>
          </a:gsLst>
          <a:lin ang="0" scaled="1"/>
          <a:tileRect/>
        </a:gradFill>
        <a:ln>
          <a:noFill/>
        </a:ln>
      </xdr:spPr>
    </xdr:sp>
    <xdr:clientData/>
  </xdr:twoCellAnchor>
  <xdr:twoCellAnchor editAs="oneCell">
    <xdr:from>
      <xdr:col>0</xdr:col>
      <xdr:colOff>640976</xdr:colOff>
      <xdr:row>0</xdr:row>
      <xdr:rowOff>0</xdr:rowOff>
    </xdr:from>
    <xdr:to>
      <xdr:col>1</xdr:col>
      <xdr:colOff>36348</xdr:colOff>
      <xdr:row>3</xdr:row>
      <xdr:rowOff>168995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976" y="0"/>
          <a:ext cx="966997" cy="750020"/>
        </a:xfrm>
        <a:prstGeom prst="rect">
          <a:avLst/>
        </a:prstGeom>
      </xdr:spPr>
    </xdr:pic>
    <xdr:clientData/>
  </xdr:twoCellAnchor>
  <xdr:twoCellAnchor editAs="absolute">
    <xdr:from>
      <xdr:col>4</xdr:col>
      <xdr:colOff>123825</xdr:colOff>
      <xdr:row>0</xdr:row>
      <xdr:rowOff>161925</xdr:rowOff>
    </xdr:from>
    <xdr:to>
      <xdr:col>8</xdr:col>
      <xdr:colOff>369795</xdr:colOff>
      <xdr:row>3</xdr:row>
      <xdr:rowOff>57150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4133850" y="161925"/>
          <a:ext cx="3617820" cy="476250"/>
        </a:xfrm>
        <a:prstGeom prst="rect">
          <a:avLst/>
        </a:prstGeom>
        <a:solidFill>
          <a:schemeClr val="tx1">
            <a:alpha val="0"/>
          </a:schemeClr>
        </a:solidFill>
        <a:ln>
          <a:noFill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US" sz="2000" b="1" i="0" u="none" strike="noStrike" baseline="0">
              <a:solidFill>
                <a:sysClr val="windowText" lastClr="000000"/>
              </a:solidFill>
              <a:latin typeface="Trebuchet MS"/>
            </a:rPr>
            <a:t>Large Sheet Lifting Chart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A26" sqref="A26"/>
    </sheetView>
  </sheetViews>
  <sheetFormatPr defaultRowHeight="15" x14ac:dyDescent="0.25"/>
  <cols>
    <col min="1" max="1" width="20.140625" bestFit="1" customWidth="1"/>
    <col min="2" max="2" width="16" customWidth="1"/>
    <col min="3" max="3" width="10" bestFit="1" customWidth="1"/>
  </cols>
  <sheetData>
    <row r="1" spans="1:2" x14ac:dyDescent="0.25">
      <c r="A1" s="36" t="s">
        <v>38</v>
      </c>
      <c r="B1" s="36"/>
    </row>
    <row r="2" spans="1:2" x14ac:dyDescent="0.25">
      <c r="A2" s="14" t="s">
        <v>69</v>
      </c>
      <c r="B2" s="14" t="s">
        <v>87</v>
      </c>
    </row>
    <row r="3" spans="1:2" x14ac:dyDescent="0.25">
      <c r="A3" t="s">
        <v>40</v>
      </c>
      <c r="B3" s="15">
        <v>1</v>
      </c>
    </row>
    <row r="4" spans="1:2" x14ac:dyDescent="0.25">
      <c r="A4" t="s">
        <v>41</v>
      </c>
      <c r="B4" s="15">
        <v>0.9</v>
      </c>
    </row>
    <row r="5" spans="1:2" x14ac:dyDescent="0.25">
      <c r="A5" t="s">
        <v>42</v>
      </c>
      <c r="B5" s="15">
        <v>0.85</v>
      </c>
    </row>
    <row r="6" spans="1:2" x14ac:dyDescent="0.25">
      <c r="A6" t="s">
        <v>43</v>
      </c>
      <c r="B6" s="15">
        <v>0.8</v>
      </c>
    </row>
    <row r="7" spans="1:2" x14ac:dyDescent="0.25">
      <c r="A7" t="s">
        <v>44</v>
      </c>
      <c r="B7" s="15">
        <v>0.7</v>
      </c>
    </row>
    <row r="8" spans="1:2" x14ac:dyDescent="0.25">
      <c r="A8" t="s">
        <v>45</v>
      </c>
      <c r="B8" s="15">
        <v>0.5</v>
      </c>
    </row>
    <row r="9" spans="1:2" x14ac:dyDescent="0.25">
      <c r="A9" t="s">
        <v>46</v>
      </c>
      <c r="B9" s="15">
        <v>0.5</v>
      </c>
    </row>
    <row r="10" spans="1:2" x14ac:dyDescent="0.25">
      <c r="A10" t="s">
        <v>47</v>
      </c>
      <c r="B10" s="15">
        <v>0.45</v>
      </c>
    </row>
    <row r="11" spans="1:2" x14ac:dyDescent="0.25">
      <c r="A11" t="s">
        <v>48</v>
      </c>
      <c r="B11" s="15">
        <v>0.1</v>
      </c>
    </row>
    <row r="13" spans="1:2" x14ac:dyDescent="0.25">
      <c r="A13" s="14" t="s">
        <v>77</v>
      </c>
      <c r="B13" s="14" t="s">
        <v>87</v>
      </c>
    </row>
    <row r="14" spans="1:2" x14ac:dyDescent="0.25">
      <c r="A14" t="s">
        <v>70</v>
      </c>
      <c r="B14" s="15">
        <v>1</v>
      </c>
    </row>
    <row r="15" spans="1:2" x14ac:dyDescent="0.25">
      <c r="A15" t="s">
        <v>71</v>
      </c>
      <c r="B15" s="15">
        <v>0.85</v>
      </c>
    </row>
    <row r="16" spans="1:2" x14ac:dyDescent="0.25">
      <c r="A16" t="s">
        <v>72</v>
      </c>
      <c r="B16" s="15">
        <v>0.85</v>
      </c>
    </row>
    <row r="17" spans="1:3" x14ac:dyDescent="0.25">
      <c r="A17" t="s">
        <v>73</v>
      </c>
      <c r="B17" s="15">
        <v>0.85</v>
      </c>
    </row>
    <row r="18" spans="1:3" x14ac:dyDescent="0.25">
      <c r="A18" t="s">
        <v>75</v>
      </c>
      <c r="B18" s="15">
        <v>0.85</v>
      </c>
    </row>
    <row r="19" spans="1:3" x14ac:dyDescent="0.25">
      <c r="A19" t="s">
        <v>74</v>
      </c>
      <c r="B19" s="15">
        <v>0.85</v>
      </c>
    </row>
    <row r="22" spans="1:3" x14ac:dyDescent="0.25">
      <c r="A22" s="14" t="s">
        <v>90</v>
      </c>
    </row>
    <row r="23" spans="1:3" x14ac:dyDescent="0.25">
      <c r="A23" s="32" t="s">
        <v>35</v>
      </c>
      <c r="C23" s="32" t="s">
        <v>93</v>
      </c>
    </row>
    <row r="24" spans="1:3" x14ac:dyDescent="0.25">
      <c r="A24" s="1" t="s">
        <v>85</v>
      </c>
      <c r="C24" t="s">
        <v>95</v>
      </c>
    </row>
    <row r="25" spans="1:3" x14ac:dyDescent="0.25">
      <c r="A25" s="1" t="s">
        <v>37</v>
      </c>
      <c r="C25" t="s">
        <v>96</v>
      </c>
    </row>
    <row r="26" spans="1:3" x14ac:dyDescent="0.25">
      <c r="A26" t="s">
        <v>92</v>
      </c>
      <c r="C26" t="s">
        <v>94</v>
      </c>
    </row>
    <row r="27" spans="1:3" x14ac:dyDescent="0.25">
      <c r="A27" s="1" t="s">
        <v>91</v>
      </c>
      <c r="C27" t="s">
        <v>97</v>
      </c>
    </row>
  </sheetData>
  <sheetProtection sheet="1" objects="1" scenarios="1"/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L35"/>
  <sheetViews>
    <sheetView workbookViewId="0">
      <pane ySplit="4" topLeftCell="A5" activePane="bottomLeft" state="frozen"/>
      <selection pane="bottomLeft" activeCell="B12" sqref="B12"/>
    </sheetView>
  </sheetViews>
  <sheetFormatPr defaultRowHeight="15" x14ac:dyDescent="0.25"/>
  <cols>
    <col min="1" max="1" width="20" customWidth="1"/>
    <col min="2" max="2" width="20" bestFit="1" customWidth="1"/>
    <col min="3" max="3" width="8.28515625" bestFit="1" customWidth="1"/>
    <col min="4" max="4" width="8.7109375" bestFit="1" customWidth="1"/>
    <col min="5" max="5" width="15" customWidth="1"/>
    <col min="6" max="6" width="7.140625" bestFit="1" customWidth="1"/>
    <col min="7" max="7" width="8.5703125" bestFit="1" customWidth="1"/>
    <col min="8" max="8" width="11.7109375" customWidth="1"/>
    <col min="9" max="9" width="9" customWidth="1"/>
    <col min="10" max="10" width="9.85546875" bestFit="1" customWidth="1"/>
    <col min="11" max="11" width="10.28515625" bestFit="1" customWidth="1"/>
    <col min="12" max="12" width="10.85546875" bestFit="1" customWidth="1"/>
  </cols>
  <sheetData>
    <row r="5" spans="1:8" x14ac:dyDescent="0.25">
      <c r="A5" s="14" t="s">
        <v>88</v>
      </c>
      <c r="B5" s="14" t="s">
        <v>80</v>
      </c>
    </row>
    <row r="6" spans="1:8" x14ac:dyDescent="0.25">
      <c r="A6" t="s">
        <v>50</v>
      </c>
      <c r="B6" s="35" t="s">
        <v>16</v>
      </c>
      <c r="G6" s="13"/>
      <c r="H6" s="13"/>
    </row>
    <row r="7" spans="1:8" x14ac:dyDescent="0.25">
      <c r="A7" t="s">
        <v>51</v>
      </c>
      <c r="B7" s="35" t="s">
        <v>12</v>
      </c>
      <c r="G7" s="14"/>
      <c r="H7" s="14"/>
    </row>
    <row r="8" spans="1:8" x14ac:dyDescent="0.25">
      <c r="A8" t="s">
        <v>49</v>
      </c>
      <c r="B8" s="35" t="s">
        <v>17</v>
      </c>
      <c r="G8" s="15"/>
      <c r="H8" s="15"/>
    </row>
    <row r="9" spans="1:8" x14ac:dyDescent="0.25">
      <c r="A9" t="s">
        <v>79</v>
      </c>
      <c r="B9" s="35" t="s">
        <v>40</v>
      </c>
      <c r="G9" s="15"/>
      <c r="H9" s="15"/>
    </row>
    <row r="10" spans="1:8" x14ac:dyDescent="0.25">
      <c r="A10" t="s">
        <v>77</v>
      </c>
      <c r="B10" s="35" t="s">
        <v>70</v>
      </c>
      <c r="G10" s="15"/>
      <c r="H10" s="15"/>
    </row>
    <row r="11" spans="1:8" x14ac:dyDescent="0.25">
      <c r="A11" t="s">
        <v>56</v>
      </c>
      <c r="B11" s="35">
        <v>3</v>
      </c>
      <c r="G11" s="15"/>
      <c r="H11" s="15"/>
    </row>
    <row r="12" spans="1:8" x14ac:dyDescent="0.25">
      <c r="A12" t="s">
        <v>98</v>
      </c>
      <c r="B12" s="35" t="s">
        <v>99</v>
      </c>
      <c r="G12" s="15"/>
      <c r="H12" s="15"/>
    </row>
    <row r="13" spans="1:8" x14ac:dyDescent="0.25">
      <c r="G13" s="15"/>
      <c r="H13" s="15"/>
    </row>
    <row r="14" spans="1:8" x14ac:dyDescent="0.25">
      <c r="A14" t="s">
        <v>76</v>
      </c>
      <c r="G14" s="15"/>
      <c r="H14" s="15"/>
    </row>
    <row r="15" spans="1:8" x14ac:dyDescent="0.25">
      <c r="B15" s="24"/>
      <c r="G15" s="15"/>
      <c r="H15" s="15"/>
    </row>
    <row r="16" spans="1:8" x14ac:dyDescent="0.25">
      <c r="A16" s="14" t="s">
        <v>81</v>
      </c>
    </row>
    <row r="17" spans="1:12" ht="30" x14ac:dyDescent="0.25">
      <c r="A17" s="11" t="s">
        <v>28</v>
      </c>
      <c r="B17" s="27" t="s">
        <v>52</v>
      </c>
      <c r="C17" s="28" t="s">
        <v>27</v>
      </c>
      <c r="D17" s="28" t="s">
        <v>3</v>
      </c>
      <c r="E17" s="27" t="s">
        <v>89</v>
      </c>
      <c r="F17" s="28" t="s">
        <v>4</v>
      </c>
      <c r="G17" s="27" t="s">
        <v>53</v>
      </c>
      <c r="H17" s="29" t="s">
        <v>34</v>
      </c>
      <c r="I17" s="28" t="s">
        <v>0</v>
      </c>
      <c r="J17" s="28" t="s">
        <v>64</v>
      </c>
      <c r="K17" s="28" t="s">
        <v>67</v>
      </c>
      <c r="L17" s="27" t="s">
        <v>66</v>
      </c>
    </row>
    <row r="18" spans="1:12" x14ac:dyDescent="0.25">
      <c r="A18" t="s">
        <v>30</v>
      </c>
      <c r="B18" s="7">
        <f>IF(VLOOKUP($B$8&amp;$B$7&amp;$B$6&amp;A18,'Sheet Sizes'!A:T,18,0)="No","No Recommendation",VLOOKUP($B$8&amp;$B$7&amp;$B$6&amp;A18,'Sheet Sizes'!A:P,5,0))</f>
        <v>1225</v>
      </c>
      <c r="C18" s="7">
        <f>IF(B18="No Recommendation","",VLOOKUP($B$8&amp;$B$7&amp;$B$6&amp;A18,'Sheet Sizes'!A:P,8,0))</f>
        <v>313</v>
      </c>
      <c r="D18" s="7">
        <f>IF(B18="No Recommendation","",VLOOKUP($B$8&amp;$B$7&amp;$B$6&amp;A18,'Sheet Sizes'!A:P,9,0))</f>
        <v>4</v>
      </c>
      <c r="E18" s="7">
        <f>IF(B18="No Recommendation","",VLOOKUP($B$8&amp;$B$7&amp;$B$6&amp;A18,'Sheet Sizes'!A:P,10,0))</f>
        <v>1252</v>
      </c>
      <c r="F18" s="30">
        <f>IF(B18="No Recommendation","",VLOOKUP($B$8&amp;$B$7&amp;$B$6&amp;A18,'Sheet Sizes'!A:P,11,0))</f>
        <v>3.1</v>
      </c>
      <c r="G18" s="24" t="str">
        <f>IF(B18="No Recommendation","",VLOOKUP($B$8&amp;$B$7&amp;$B$6&amp;A18,'Sheet Sizes'!A:Q,17,0))</f>
        <v>Yes</v>
      </c>
      <c r="H18" s="31">
        <f>IF(B18="No Recommendation","",VLOOKUP($B$8&amp;$B$7&amp;$B$6&amp;A18,'Sheet Sizes'!A:P,12,0))</f>
        <v>4328</v>
      </c>
      <c r="I18" s="3">
        <f>IF(B18="No Recommendation","No Recommendation",VLOOKUP($B$8&amp;$B$7&amp;$B$6&amp;A18,'Sheet Sizes'!A:P,13,0))</f>
        <v>2</v>
      </c>
      <c r="J18" s="19">
        <f>IF(B18="No Recommendation","",VLOOKUP($B$8&amp;$B$7&amp;$B$6&amp;A18,'Sheet Sizes'!A:P,14,0))</f>
        <v>6.7</v>
      </c>
      <c r="K18" s="19">
        <f>IF(B18="No Recommendation","",VLOOKUP($B$8&amp;$B$7&amp;$B$6&amp;A18,'Sheet Sizes'!A:P,15,0))</f>
        <v>4</v>
      </c>
      <c r="L18" s="3">
        <f>IF(B18="No Recommendation","",VLOOKUP($B$8&amp;$B$7&amp;$B$6&amp;A18,'Sheet Sizes'!A:P,16,0))</f>
        <v>613</v>
      </c>
    </row>
    <row r="19" spans="1:12" x14ac:dyDescent="0.25">
      <c r="A19" t="s">
        <v>31</v>
      </c>
      <c r="B19" s="7">
        <f>IF(VLOOKUP($B$8&amp;$B$7&amp;$B$6&amp;A19,'Sheet Sizes'!A:T,18,0)="No","No Recommendation",VLOOKUP($B$8&amp;$B$7&amp;$B$6&amp;A19,'Sheet Sizes'!A:P,5,0))</f>
        <v>1225</v>
      </c>
      <c r="C19" s="7">
        <f>IF(B19="No Recommendation","",VLOOKUP($B$8&amp;$B$7&amp;$B$6&amp;A19,'Sheet Sizes'!A:P,8,0))</f>
        <v>355</v>
      </c>
      <c r="D19" s="7">
        <f>IF(B19="No Recommendation","",VLOOKUP($B$8&amp;$B$7&amp;$B$6&amp;A19,'Sheet Sizes'!A:P,9,0))</f>
        <v>4</v>
      </c>
      <c r="E19" s="7">
        <f>IF(B19="No Recommendation","",VLOOKUP($B$8&amp;$B$7&amp;$B$6&amp;A19,'Sheet Sizes'!A:P,10,0))</f>
        <v>1420</v>
      </c>
      <c r="F19" s="30">
        <f>IF(B19="No Recommendation","",VLOOKUP($B$8&amp;$B$7&amp;$B$6&amp;A19,'Sheet Sizes'!A:P,11,0))</f>
        <v>3.5</v>
      </c>
      <c r="G19" s="24" t="str">
        <f>IF(B19="No Recommendation","",VLOOKUP($B$8&amp;$B$7&amp;$B$6&amp;A19,'Sheet Sizes'!A:Q,17,0))</f>
        <v>No</v>
      </c>
      <c r="H19" s="31">
        <f>IF(B19="No Recommendation","",VLOOKUP($B$8&amp;$B$7&amp;$B$6&amp;A19,'Sheet Sizes'!A:P,12,0))</f>
        <v>7620</v>
      </c>
      <c r="I19" s="3">
        <f>IF(B19="No Recommendation","",VLOOKUP($B$8&amp;$B$7&amp;$B$6&amp;A19,'Sheet Sizes'!A:P,13,0))</f>
        <v>2</v>
      </c>
      <c r="J19" s="19">
        <f>IF(B19="No Recommendation","",VLOOKUP($B$8&amp;$B$7&amp;$B$6&amp;A19,'Sheet Sizes'!A:P,14,0))</f>
        <v>6.7</v>
      </c>
      <c r="K19" s="19">
        <f>IF(B19="No Recommendation","",VLOOKUP($B$8&amp;$B$7&amp;$B$6&amp;A19,'Sheet Sizes'!A:P,15,0))</f>
        <v>4</v>
      </c>
      <c r="L19" s="3">
        <f>IF(B19="No Recommendation","",VLOOKUP($B$8&amp;$B$7&amp;$B$6&amp;A19,'Sheet Sizes'!A:P,16,0))</f>
        <v>613</v>
      </c>
    </row>
    <row r="20" spans="1:12" x14ac:dyDescent="0.25">
      <c r="A20" t="s">
        <v>32</v>
      </c>
      <c r="B20" s="7">
        <f>IF(VLOOKUP($B$8&amp;$B$7&amp;$B$6&amp;A20,'Sheet Sizes'!A:T,18,0)="No","No Recommendation",VLOOKUP($B$8&amp;$B$7&amp;$B$6&amp;A20,'Sheet Sizes'!A:P,5,0))</f>
        <v>1225</v>
      </c>
      <c r="C20" s="7">
        <f>IF(B20="No Recommendation","",VLOOKUP($B$8&amp;$B$7&amp;$B$6&amp;A20,'Sheet Sizes'!A:P,8,0))</f>
        <v>541</v>
      </c>
      <c r="D20" s="7">
        <f>IF(B20="No Recommendation","",VLOOKUP($B$8&amp;$B$7&amp;$B$6&amp;A20,'Sheet Sizes'!A:P,9,0))</f>
        <v>4</v>
      </c>
      <c r="E20" s="7">
        <f>IF(B20="No Recommendation","",VLOOKUP($B$8&amp;$B$7&amp;$B$6&amp;A20,'Sheet Sizes'!A:P,10,0))</f>
        <v>2164</v>
      </c>
      <c r="F20" s="30">
        <f>IF(B20="No Recommendation","",VLOOKUP($B$8&amp;$B$7&amp;$B$6&amp;A20,'Sheet Sizes'!A:P,11,0))</f>
        <v>5.3</v>
      </c>
      <c r="G20" s="24" t="str">
        <f>IF(B20="No Recommendation","",VLOOKUP($B$8&amp;$B$7&amp;$B$6&amp;A20,'Sheet Sizes'!A:Q,17,0))</f>
        <v>No</v>
      </c>
      <c r="H20" s="31">
        <f>IF(B20="No Recommendation","",VLOOKUP($B$8&amp;$B$7&amp;$B$6&amp;A20,'Sheet Sizes'!A:P,12,0))</f>
        <v>11536</v>
      </c>
      <c r="I20" s="3">
        <f>IF(B20="No Recommendation","",VLOOKUP($B$8&amp;$B$7&amp;$B$6&amp;A20,'Sheet Sizes'!A:P,13,0))</f>
        <v>2</v>
      </c>
      <c r="J20" s="19">
        <f>IF(B20="No Recommendation","",VLOOKUP($B$8&amp;$B$7&amp;$B$6&amp;A20,'Sheet Sizes'!A:P,14,0))</f>
        <v>6.7</v>
      </c>
      <c r="K20" s="19">
        <f>IF(B20="No Recommendation","",VLOOKUP($B$8&amp;$B$7&amp;$B$6&amp;A20,'Sheet Sizes'!A:P,15,0))</f>
        <v>4</v>
      </c>
      <c r="L20" s="3">
        <f>IF(B20="No Recommendation","",VLOOKUP($B$8&amp;$B$7&amp;$B$6&amp;A20,'Sheet Sizes'!A:P,16,0))</f>
        <v>613</v>
      </c>
    </row>
    <row r="21" spans="1:12" x14ac:dyDescent="0.25">
      <c r="A21" t="s">
        <v>33</v>
      </c>
      <c r="B21" s="7" t="str">
        <f>IF(VLOOKUP($B$8&amp;$B$7&amp;$B$6&amp;A21,'Sheet Sizes'!A:T,18,0)="No","No Recommendation",VLOOKUP($B$8&amp;$B$7&amp;$B$6&amp;A21,'Sheet Sizes'!A:P,5,0))</f>
        <v>No Recommendation</v>
      </c>
      <c r="C21" s="7" t="str">
        <f>IF(B21="No Recommendation","",VLOOKUP($B$8&amp;$B$7&amp;$B$6&amp;A21,'Sheet Sizes'!A:P,8,0))</f>
        <v/>
      </c>
      <c r="D21" s="7" t="str">
        <f>IF(B21="No Recommendation","",VLOOKUP($B$8&amp;$B$7&amp;$B$6&amp;A21,'Sheet Sizes'!A:P,9,0))</f>
        <v/>
      </c>
      <c r="E21" s="7" t="str">
        <f>IF(B21="No Recommendation","",VLOOKUP($B$8&amp;$B$7&amp;$B$6&amp;A21,'Sheet Sizes'!A:P,10,0))</f>
        <v/>
      </c>
      <c r="F21" s="30" t="str">
        <f>IF(B21="No Recommendation","",VLOOKUP($B$8&amp;$B$7&amp;$B$6&amp;A21,'Sheet Sizes'!A:P,11,0))</f>
        <v/>
      </c>
      <c r="G21" s="24" t="str">
        <f>IF(B21="No Recommendation","",VLOOKUP($B$8&amp;$B$7&amp;$B$6&amp;A21,'Sheet Sizes'!A:Q,17,0))</f>
        <v/>
      </c>
      <c r="H21" s="31" t="str">
        <f>IF(B21="No Recommendation","",VLOOKUP($B$8&amp;$B$7&amp;$B$6&amp;A21,'Sheet Sizes'!A:P,12,0))</f>
        <v/>
      </c>
      <c r="I21" s="3" t="str">
        <f>IF(B21="No Recommendation","",VLOOKUP($B$8&amp;$B$7&amp;$B$6&amp;A21,'Sheet Sizes'!A:P,13,0))</f>
        <v/>
      </c>
      <c r="J21" s="19" t="str">
        <f>IF(B21="No Recommendation","",VLOOKUP($B$8&amp;$B$7&amp;$B$6&amp;A21,'Sheet Sizes'!A:P,14,0))</f>
        <v/>
      </c>
      <c r="K21" s="19" t="str">
        <f>IF(B21="No Recommendation","",VLOOKUP($B$8&amp;$B$7&amp;$B$6&amp;A21,'Sheet Sizes'!A:P,15,0))</f>
        <v/>
      </c>
      <c r="L21" s="3" t="str">
        <f>IF(B21="No Recommendation","",VLOOKUP($B$8&amp;$B$7&amp;$B$6&amp;A21,'Sheet Sizes'!A:P,16,0))</f>
        <v/>
      </c>
    </row>
    <row r="22" spans="1:12" x14ac:dyDescent="0.25">
      <c r="F22" s="15"/>
    </row>
    <row r="23" spans="1:12" x14ac:dyDescent="0.25">
      <c r="A23" s="33" t="s">
        <v>82</v>
      </c>
      <c r="F23" s="15"/>
    </row>
    <row r="24" spans="1:12" x14ac:dyDescent="0.25">
      <c r="A24" s="26"/>
      <c r="C24" s="3"/>
      <c r="D24" s="3"/>
      <c r="E24" s="37" t="s">
        <v>83</v>
      </c>
      <c r="F24" s="37"/>
      <c r="I24" s="37" t="s">
        <v>36</v>
      </c>
      <c r="J24" s="37"/>
      <c r="K24" s="37"/>
      <c r="L24" s="37"/>
    </row>
    <row r="25" spans="1:12" x14ac:dyDescent="0.25">
      <c r="A25" s="11"/>
      <c r="I25" s="34" t="s">
        <v>35</v>
      </c>
      <c r="L25" s="21" t="s">
        <v>84</v>
      </c>
    </row>
    <row r="26" spans="1:12" x14ac:dyDescent="0.25">
      <c r="A26" s="22"/>
      <c r="F26" s="1"/>
      <c r="G26" s="1"/>
      <c r="I26" s="1" t="s">
        <v>85</v>
      </c>
      <c r="L26" s="6">
        <v>2</v>
      </c>
    </row>
    <row r="27" spans="1:12" x14ac:dyDescent="0.25">
      <c r="A27" s="22"/>
      <c r="C27" s="3"/>
      <c r="D27" s="3"/>
      <c r="E27" s="3"/>
      <c r="I27" s="1" t="s">
        <v>37</v>
      </c>
      <c r="L27" s="6">
        <v>1</v>
      </c>
    </row>
    <row r="28" spans="1:12" x14ac:dyDescent="0.25">
      <c r="A28" s="23"/>
      <c r="C28" s="3"/>
      <c r="D28" s="3"/>
      <c r="E28" s="3"/>
      <c r="I28" t="s">
        <v>92</v>
      </c>
      <c r="L28" s="25">
        <v>1</v>
      </c>
    </row>
    <row r="29" spans="1:12" x14ac:dyDescent="0.25">
      <c r="A29" s="22"/>
      <c r="C29" s="3"/>
      <c r="D29" s="3"/>
      <c r="E29" s="3"/>
      <c r="I29" s="1" t="s">
        <v>91</v>
      </c>
      <c r="L29" s="6">
        <v>2</v>
      </c>
    </row>
    <row r="30" spans="1:12" x14ac:dyDescent="0.25">
      <c r="A30" s="23"/>
      <c r="C30" s="3"/>
      <c r="D30" s="3"/>
      <c r="E30" s="3"/>
    </row>
    <row r="31" spans="1:12" x14ac:dyDescent="0.25">
      <c r="A31" s="22"/>
      <c r="C31" s="3"/>
      <c r="D31" s="3"/>
      <c r="E31" s="3"/>
    </row>
    <row r="32" spans="1:12" x14ac:dyDescent="0.25">
      <c r="A32" s="23"/>
      <c r="C32" s="3"/>
      <c r="D32" s="3"/>
      <c r="E32" s="3"/>
    </row>
    <row r="33" spans="1:5" x14ac:dyDescent="0.25">
      <c r="A33" s="10"/>
      <c r="C33" s="3"/>
      <c r="D33" s="3"/>
      <c r="E33" s="3"/>
    </row>
    <row r="34" spans="1:5" x14ac:dyDescent="0.25">
      <c r="A34" s="11"/>
      <c r="C34" s="3"/>
      <c r="D34" s="3"/>
      <c r="E34" s="3"/>
    </row>
    <row r="35" spans="1:5" x14ac:dyDescent="0.25">
      <c r="A35" s="11"/>
      <c r="C35" s="3"/>
      <c r="D35" s="3"/>
      <c r="E35" s="3"/>
    </row>
  </sheetData>
  <sheetProtection sheet="1" objects="1" scenarios="1"/>
  <mergeCells count="2">
    <mergeCell ref="E24:F24"/>
    <mergeCell ref="I24:L24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errorTitle="Length" error="Select from the dropdown list" promptTitle="Length">
          <x14:formula1>
            <xm:f>Lists!$F$2:$F$4</xm:f>
          </x14:formula1>
          <xm:sqref>B6</xm:sqref>
        </x14:dataValidation>
        <x14:dataValidation type="list" allowBlank="1" showInputMessage="1" showErrorMessage="1" errorTitle="Width" error="Select from the dropdown list" promptTitle="Width">
          <x14:formula1>
            <xm:f>Lists!$H$2:$H$6</xm:f>
          </x14:formula1>
          <xm:sqref>B7</xm:sqref>
        </x14:dataValidation>
        <x14:dataValidation type="list" allowBlank="1" showInputMessage="1" showErrorMessage="1" errorTitle="Thickness" error="Select from the dropdown list" promptTitle="Thickness">
          <x14:formula1>
            <xm:f>Lists!$J$2:$J$4</xm:f>
          </x14:formula1>
          <xm:sqref>B11</xm:sqref>
        </x14:dataValidation>
        <x14:dataValidation type="list" allowBlank="1" showInputMessage="1" showErrorMessage="1" errorTitle="Thickness" error="Select from the dropdown list" promptTitle="Thickness">
          <x14:formula1>
            <xm:f>Lists!$D$2:$D$18</xm:f>
          </x14:formula1>
          <xm:sqref>B8</xm:sqref>
        </x14:dataValidation>
        <x14:dataValidation type="list" allowBlank="1" showInputMessage="1" showErrorMessage="1" errorTitle="Material" error="Select from the dropdown list" promptTitle="Material">
          <x14:formula1>
            <xm:f>Lists!$L$2:$L$10</xm:f>
          </x14:formula1>
          <xm:sqref>B9</xm:sqref>
        </x14:dataValidation>
        <x14:dataValidation type="list" allowBlank="1" showInputMessage="1" showErrorMessage="1" errorTitle="Surface Condition" error="Select from the dropdown list" promptTitle="Surface Condition">
          <x14:formula1>
            <xm:f>Lists!$O$2:$O$7</xm:f>
          </x14:formula1>
          <xm:sqref>B10</xm:sqref>
        </x14:dataValidation>
        <x14:dataValidation type="list" allowBlank="1" showInputMessage="1" showErrorMessage="1" errorTitle="Orientation" error="Select from the dropdown list" promptTitle="Orientation">
          <x14:formula1>
            <xm:f>Lists!$R$2:$R$3</xm:f>
          </x14:formula1>
          <xm:sqref>B12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025"/>
  <sheetViews>
    <sheetView tabSelected="1" workbookViewId="0">
      <pane ySplit="5" topLeftCell="A6" activePane="bottomLeft" state="frozen"/>
      <selection pane="bottomLeft" activeCell="F5" sqref="F5"/>
    </sheetView>
  </sheetViews>
  <sheetFormatPr defaultRowHeight="15" x14ac:dyDescent="0.25"/>
  <cols>
    <col min="1" max="1" width="23.5703125" bestFit="1" customWidth="1"/>
    <col min="2" max="2" width="11.85546875" bestFit="1" customWidth="1"/>
    <col min="3" max="3" width="10.42578125" customWidth="1"/>
    <col min="4" max="4" width="14.28515625" bestFit="1" customWidth="1"/>
    <col min="5" max="5" width="9.140625" style="3" customWidth="1"/>
    <col min="6" max="6" width="12.85546875" bestFit="1" customWidth="1"/>
    <col min="7" max="7" width="10.5703125" bestFit="1" customWidth="1"/>
    <col min="8" max="8" width="18" bestFit="1" customWidth="1"/>
    <col min="9" max="9" width="11" bestFit="1" customWidth="1"/>
    <col min="10" max="10" width="15.140625" style="3" bestFit="1" customWidth="1"/>
    <col min="11" max="11" width="8.85546875" bestFit="1" customWidth="1"/>
    <col min="12" max="12" width="10.140625" style="4" bestFit="1" customWidth="1"/>
    <col min="13" max="13" width="6.5703125" bestFit="1" customWidth="1"/>
    <col min="14" max="15" width="10" bestFit="1" customWidth="1"/>
    <col min="16" max="16" width="9.85546875" style="3" bestFit="1" customWidth="1"/>
    <col min="17" max="17" width="10.85546875" bestFit="1" customWidth="1"/>
  </cols>
  <sheetData>
    <row r="1" spans="1:19" ht="15.75" thickBot="1" x14ac:dyDescent="0.3">
      <c r="B1" s="9"/>
      <c r="P1" s="2"/>
    </row>
    <row r="5" spans="1:19" ht="45" x14ac:dyDescent="0.25">
      <c r="A5" s="10" t="s">
        <v>29</v>
      </c>
      <c r="B5" s="10" t="s">
        <v>1</v>
      </c>
      <c r="C5" s="10" t="s">
        <v>9</v>
      </c>
      <c r="D5" s="10" t="s">
        <v>15</v>
      </c>
      <c r="E5" s="11" t="s">
        <v>2</v>
      </c>
      <c r="F5" s="10" t="s">
        <v>28</v>
      </c>
      <c r="G5" s="10" t="s">
        <v>63</v>
      </c>
      <c r="H5" s="10" t="s">
        <v>86</v>
      </c>
      <c r="I5" s="10" t="s">
        <v>3</v>
      </c>
      <c r="J5" s="11" t="s">
        <v>56</v>
      </c>
      <c r="K5" s="10" t="s">
        <v>4</v>
      </c>
      <c r="L5" s="12" t="s">
        <v>34</v>
      </c>
      <c r="M5" s="10" t="s">
        <v>0</v>
      </c>
      <c r="N5" s="10" t="s">
        <v>64</v>
      </c>
      <c r="O5" s="10" t="s">
        <v>65</v>
      </c>
      <c r="P5" s="11" t="s">
        <v>66</v>
      </c>
      <c r="Q5" s="11" t="s">
        <v>53</v>
      </c>
      <c r="R5" s="11" t="s">
        <v>57</v>
      </c>
      <c r="S5" s="11" t="s">
        <v>68</v>
      </c>
    </row>
    <row r="6" spans="1:19" x14ac:dyDescent="0.25">
      <c r="A6" t="str">
        <f t="shared" ref="A6:A69" si="0">B6&amp;C6&amp;D6&amp;F6</f>
        <v>1/8"6'10'MLAY1000x12</v>
      </c>
      <c r="B6" s="20" t="s">
        <v>59</v>
      </c>
      <c r="C6" s="8" t="s">
        <v>10</v>
      </c>
      <c r="D6" s="6" t="s">
        <v>14</v>
      </c>
      <c r="E6" s="7">
        <v>306</v>
      </c>
      <c r="F6" s="6" t="s">
        <v>33</v>
      </c>
      <c r="G6" s="7">
        <v>722</v>
      </c>
      <c r="H6" s="7">
        <f>G6*(IFERROR(VLOOKUP('Lifting System Input'!$B$9,Lists!L:M,2,0),1)*IFERROR(VLOOKUP('Lifting System Input'!$B$10,Lists!O:P,2,0),1)*IFERROR(VLOOKUP('Lifting System Input'!$B$12,Lists!R:S,2,0),1))</f>
        <v>722</v>
      </c>
      <c r="I6" s="6">
        <f>IF(EVEN(ROUNDUP(E6/(H6*3/'Lifting System Input'!$B$11),0))=2,4,EVEN(ROUNDUP(E6/(H6*3/'Lifting System Input'!$B$11),0)))</f>
        <v>4</v>
      </c>
      <c r="J6" s="7">
        <f t="shared" ref="J6:J69" si="1">I6*H6</f>
        <v>2888</v>
      </c>
      <c r="K6" s="6">
        <f t="shared" ref="K6:K69" si="2">ROUND(J6*3/E6,1)</f>
        <v>28.3</v>
      </c>
      <c r="L6" s="4">
        <f>VLOOKUP(F6,Lists!A:B,2,0)*I6</f>
        <v>20500</v>
      </c>
      <c r="M6" s="6">
        <f t="shared" ref="M6:M69" si="3">I6/2</f>
        <v>2</v>
      </c>
      <c r="N6">
        <f t="shared" ref="N6:N69" si="4">ROUND(LEFT(D6,2)/(M6+1),1)</f>
        <v>3.3</v>
      </c>
      <c r="O6">
        <v>4</v>
      </c>
      <c r="P6" s="7">
        <f t="shared" ref="P6:P69" si="5">ROUND(E6/M6,0)</f>
        <v>153</v>
      </c>
      <c r="Q6" t="s">
        <v>55</v>
      </c>
      <c r="R6" t="s">
        <v>55</v>
      </c>
      <c r="S6">
        <v>1</v>
      </c>
    </row>
    <row r="7" spans="1:19" x14ac:dyDescent="0.25">
      <c r="A7" t="str">
        <f t="shared" si="0"/>
        <v>1/8"7'10'MLAY1000x12</v>
      </c>
      <c r="B7" s="20" t="s">
        <v>59</v>
      </c>
      <c r="C7" s="8" t="s">
        <v>11</v>
      </c>
      <c r="D7" s="6" t="s">
        <v>14</v>
      </c>
      <c r="E7" s="7">
        <v>357</v>
      </c>
      <c r="F7" s="6" t="s">
        <v>33</v>
      </c>
      <c r="G7" s="7">
        <v>722</v>
      </c>
      <c r="H7" s="7">
        <f>G7*(IFERROR(VLOOKUP('Lifting System Input'!$B$9,Lists!L:M,2,0),1)*IFERROR(VLOOKUP('Lifting System Input'!$B$10,Lists!O:P,2,0),1)*IFERROR(VLOOKUP('Lifting System Input'!$B$12,Lists!R:S,2,0),1))</f>
        <v>722</v>
      </c>
      <c r="I7" s="6">
        <f>IF(EVEN(ROUNDUP(E7/(H7*3/'Lifting System Input'!$B$11),0))=2,4,EVEN(ROUNDUP(E7/(H7*3/'Lifting System Input'!$B$11),0)))</f>
        <v>4</v>
      </c>
      <c r="J7" s="7">
        <f t="shared" si="1"/>
        <v>2888</v>
      </c>
      <c r="K7" s="6">
        <f t="shared" si="2"/>
        <v>24.3</v>
      </c>
      <c r="L7" s="4">
        <f>VLOOKUP(F7,Lists!A:B,2,0)*I7</f>
        <v>20500</v>
      </c>
      <c r="M7" s="6">
        <f t="shared" si="3"/>
        <v>2</v>
      </c>
      <c r="N7">
        <f t="shared" si="4"/>
        <v>3.3</v>
      </c>
      <c r="O7">
        <v>4</v>
      </c>
      <c r="P7" s="7">
        <f t="shared" si="5"/>
        <v>179</v>
      </c>
      <c r="Q7" t="s">
        <v>55</v>
      </c>
      <c r="R7" t="s">
        <v>55</v>
      </c>
      <c r="S7">
        <v>1</v>
      </c>
    </row>
    <row r="8" spans="1:19" x14ac:dyDescent="0.25">
      <c r="A8" t="str">
        <f t="shared" si="0"/>
        <v>1/8"8'10'MLAY1000x12</v>
      </c>
      <c r="B8" s="20" t="s">
        <v>59</v>
      </c>
      <c r="C8" s="8" t="s">
        <v>12</v>
      </c>
      <c r="D8" s="6" t="s">
        <v>14</v>
      </c>
      <c r="E8" s="7">
        <v>408</v>
      </c>
      <c r="F8" s="6" t="s">
        <v>33</v>
      </c>
      <c r="G8" s="7">
        <v>722</v>
      </c>
      <c r="H8" s="7">
        <f>G8*(IFERROR(VLOOKUP('Lifting System Input'!$B$9,Lists!L:M,2,0),1)*IFERROR(VLOOKUP('Lifting System Input'!$B$10,Lists!O:P,2,0),1)*IFERROR(VLOOKUP('Lifting System Input'!$B$12,Lists!R:S,2,0),1))</f>
        <v>722</v>
      </c>
      <c r="I8" s="6">
        <f>IF(EVEN(ROUNDUP(E8/(H8*3/'Lifting System Input'!$B$11),0))=2,4,EVEN(ROUNDUP(E8/(H8*3/'Lifting System Input'!$B$11),0)))</f>
        <v>4</v>
      </c>
      <c r="J8" s="7">
        <f t="shared" si="1"/>
        <v>2888</v>
      </c>
      <c r="K8" s="6">
        <f t="shared" si="2"/>
        <v>21.2</v>
      </c>
      <c r="L8" s="4">
        <f>VLOOKUP(F8,Lists!A:B,2,0)*I8</f>
        <v>20500</v>
      </c>
      <c r="M8" s="6">
        <f t="shared" si="3"/>
        <v>2</v>
      </c>
      <c r="N8">
        <f t="shared" si="4"/>
        <v>3.3</v>
      </c>
      <c r="O8">
        <v>4</v>
      </c>
      <c r="P8" s="7">
        <f t="shared" si="5"/>
        <v>204</v>
      </c>
      <c r="Q8" t="s">
        <v>55</v>
      </c>
      <c r="R8" t="s">
        <v>55</v>
      </c>
      <c r="S8">
        <v>1</v>
      </c>
    </row>
    <row r="9" spans="1:19" x14ac:dyDescent="0.25">
      <c r="A9" t="str">
        <f t="shared" si="0"/>
        <v>1/8"9'10'MLAY1000x12</v>
      </c>
      <c r="B9" s="20" t="s">
        <v>59</v>
      </c>
      <c r="C9" s="8" t="s">
        <v>13</v>
      </c>
      <c r="D9" s="6" t="s">
        <v>14</v>
      </c>
      <c r="E9" s="7">
        <v>459</v>
      </c>
      <c r="F9" s="6" t="s">
        <v>33</v>
      </c>
      <c r="G9" s="7">
        <v>722</v>
      </c>
      <c r="H9" s="7">
        <f>G9*(IFERROR(VLOOKUP('Lifting System Input'!$B$9,Lists!L:M,2,0),1)*IFERROR(VLOOKUP('Lifting System Input'!$B$10,Lists!O:P,2,0),1)*IFERROR(VLOOKUP('Lifting System Input'!$B$12,Lists!R:S,2,0),1))</f>
        <v>722</v>
      </c>
      <c r="I9" s="6">
        <f>IF(EVEN(ROUNDUP(E9/(H9*3/'Lifting System Input'!$B$11),0))=2,4,EVEN(ROUNDUP(E9/(H9*3/'Lifting System Input'!$B$11),0)))</f>
        <v>4</v>
      </c>
      <c r="J9" s="7">
        <f t="shared" si="1"/>
        <v>2888</v>
      </c>
      <c r="K9" s="6">
        <f t="shared" si="2"/>
        <v>18.899999999999999</v>
      </c>
      <c r="L9" s="4">
        <f>VLOOKUP(F9,Lists!A:B,2,0)*I9</f>
        <v>20500</v>
      </c>
      <c r="M9" s="6">
        <f t="shared" si="3"/>
        <v>2</v>
      </c>
      <c r="N9">
        <f t="shared" si="4"/>
        <v>3.3</v>
      </c>
      <c r="O9">
        <v>4</v>
      </c>
      <c r="P9" s="7">
        <f t="shared" si="5"/>
        <v>230</v>
      </c>
      <c r="Q9" t="s">
        <v>55</v>
      </c>
      <c r="R9" t="s">
        <v>55</v>
      </c>
      <c r="S9">
        <v>1</v>
      </c>
    </row>
    <row r="10" spans="1:19" x14ac:dyDescent="0.25">
      <c r="A10" t="str">
        <f t="shared" si="0"/>
        <v>1/8"10'10'MLAY1000x12</v>
      </c>
      <c r="B10" s="20" t="s">
        <v>59</v>
      </c>
      <c r="C10" s="25" t="s">
        <v>14</v>
      </c>
      <c r="D10" s="6" t="s">
        <v>14</v>
      </c>
      <c r="E10" s="7">
        <v>510</v>
      </c>
      <c r="F10" s="6" t="s">
        <v>33</v>
      </c>
      <c r="G10" s="7">
        <v>722</v>
      </c>
      <c r="H10" s="7">
        <f>G10*(IFERROR(VLOOKUP('Lifting System Input'!$B$9,Lists!L:M,2,0),1)*IFERROR(VLOOKUP('Lifting System Input'!$B$10,Lists!O:P,2,0),1)*IFERROR(VLOOKUP('Lifting System Input'!$B$12,Lists!R:S,2,0),1))</f>
        <v>722</v>
      </c>
      <c r="I10" s="6">
        <f>IF(EVEN(ROUNDUP(E10/(H10*3/'Lifting System Input'!$B$11),0))=2,4,EVEN(ROUNDUP(E10/(H10*3/'Lifting System Input'!$B$11),0)))</f>
        <v>4</v>
      </c>
      <c r="J10" s="7">
        <f t="shared" si="1"/>
        <v>2888</v>
      </c>
      <c r="K10" s="6">
        <f t="shared" si="2"/>
        <v>17</v>
      </c>
      <c r="L10" s="4">
        <f>VLOOKUP(F10,Lists!A:B,2,0)*I10</f>
        <v>20500</v>
      </c>
      <c r="M10" s="6">
        <f t="shared" si="3"/>
        <v>2</v>
      </c>
      <c r="N10">
        <f t="shared" si="4"/>
        <v>3.3</v>
      </c>
      <c r="O10">
        <v>4</v>
      </c>
      <c r="P10" s="7">
        <f t="shared" si="5"/>
        <v>255</v>
      </c>
      <c r="Q10" t="s">
        <v>55</v>
      </c>
      <c r="R10" t="s">
        <v>55</v>
      </c>
      <c r="S10">
        <v>1</v>
      </c>
    </row>
    <row r="11" spans="1:19" x14ac:dyDescent="0.25">
      <c r="A11" t="str">
        <f t="shared" si="0"/>
        <v>1/8"6'20'MLAY1000x12</v>
      </c>
      <c r="B11" s="20" t="s">
        <v>59</v>
      </c>
      <c r="C11" s="8" t="s">
        <v>10</v>
      </c>
      <c r="D11" s="6" t="s">
        <v>16</v>
      </c>
      <c r="E11" s="7">
        <v>613</v>
      </c>
      <c r="F11" s="6" t="s">
        <v>33</v>
      </c>
      <c r="G11" s="7">
        <v>722</v>
      </c>
      <c r="H11" s="7">
        <f>G11*(IFERROR(VLOOKUP('Lifting System Input'!$B$9,Lists!L:M,2,0),1)*IFERROR(VLOOKUP('Lifting System Input'!$B$10,Lists!O:P,2,0),1)*IFERROR(VLOOKUP('Lifting System Input'!$B$12,Lists!R:S,2,0),1))</f>
        <v>722</v>
      </c>
      <c r="I11" s="6">
        <f>IF(EVEN(ROUNDUP(E11/(H11*3/'Lifting System Input'!$B$11),0))=2,4,EVEN(ROUNDUP(E11/(H11*3/'Lifting System Input'!$B$11),0)))</f>
        <v>4</v>
      </c>
      <c r="J11" s="7">
        <f t="shared" si="1"/>
        <v>2888</v>
      </c>
      <c r="K11" s="6">
        <f t="shared" si="2"/>
        <v>14.1</v>
      </c>
      <c r="L11" s="4">
        <f>VLOOKUP(F11,Lists!A:B,2,0)*I11</f>
        <v>20500</v>
      </c>
      <c r="M11" s="6">
        <f t="shared" si="3"/>
        <v>2</v>
      </c>
      <c r="N11">
        <f t="shared" si="4"/>
        <v>6.7</v>
      </c>
      <c r="O11">
        <v>4</v>
      </c>
      <c r="P11" s="7">
        <f t="shared" si="5"/>
        <v>307</v>
      </c>
      <c r="Q11" t="s">
        <v>55</v>
      </c>
      <c r="R11" t="s">
        <v>55</v>
      </c>
      <c r="S11">
        <v>1</v>
      </c>
    </row>
    <row r="12" spans="1:19" x14ac:dyDescent="0.25">
      <c r="A12" t="str">
        <f t="shared" si="0"/>
        <v>1/8"7'20'MLAY1000x12</v>
      </c>
      <c r="B12" s="20" t="s">
        <v>59</v>
      </c>
      <c r="C12" s="8" t="s">
        <v>11</v>
      </c>
      <c r="D12" s="6" t="s">
        <v>16</v>
      </c>
      <c r="E12" s="7">
        <v>715</v>
      </c>
      <c r="F12" s="6" t="s">
        <v>33</v>
      </c>
      <c r="G12" s="7">
        <v>722</v>
      </c>
      <c r="H12" s="7">
        <f>G12*(IFERROR(VLOOKUP('Lifting System Input'!$B$9,Lists!L:M,2,0),1)*IFERROR(VLOOKUP('Lifting System Input'!$B$10,Lists!O:P,2,0),1)*IFERROR(VLOOKUP('Lifting System Input'!$B$12,Lists!R:S,2,0),1))</f>
        <v>722</v>
      </c>
      <c r="I12" s="6">
        <f>IF(EVEN(ROUNDUP(E12/(H12*3/'Lifting System Input'!$B$11),0))=2,4,EVEN(ROUNDUP(E12/(H12*3/'Lifting System Input'!$B$11),0)))</f>
        <v>4</v>
      </c>
      <c r="J12" s="7">
        <f t="shared" si="1"/>
        <v>2888</v>
      </c>
      <c r="K12" s="6">
        <f t="shared" si="2"/>
        <v>12.1</v>
      </c>
      <c r="L12" s="4">
        <f>VLOOKUP(F12,Lists!A:B,2,0)*I12</f>
        <v>20500</v>
      </c>
      <c r="M12" s="6">
        <f t="shared" si="3"/>
        <v>2</v>
      </c>
      <c r="N12">
        <f t="shared" si="4"/>
        <v>6.7</v>
      </c>
      <c r="O12">
        <v>4</v>
      </c>
      <c r="P12" s="7">
        <f t="shared" si="5"/>
        <v>358</v>
      </c>
      <c r="Q12" t="s">
        <v>55</v>
      </c>
      <c r="R12" t="s">
        <v>55</v>
      </c>
      <c r="S12">
        <v>1</v>
      </c>
    </row>
    <row r="13" spans="1:19" x14ac:dyDescent="0.25">
      <c r="A13" t="str">
        <f t="shared" si="0"/>
        <v>1/8"8'20'MLAY1000x12</v>
      </c>
      <c r="B13" s="20" t="s">
        <v>59</v>
      </c>
      <c r="C13" s="8" t="s">
        <v>12</v>
      </c>
      <c r="D13" s="6" t="s">
        <v>16</v>
      </c>
      <c r="E13" s="7">
        <v>817</v>
      </c>
      <c r="F13" s="6" t="s">
        <v>33</v>
      </c>
      <c r="G13" s="7">
        <v>722</v>
      </c>
      <c r="H13" s="7">
        <f>G13*(IFERROR(VLOOKUP('Lifting System Input'!$B$9,Lists!L:M,2,0),1)*IFERROR(VLOOKUP('Lifting System Input'!$B$10,Lists!O:P,2,0),1)*IFERROR(VLOOKUP('Lifting System Input'!$B$12,Lists!R:S,2,0),1))</f>
        <v>722</v>
      </c>
      <c r="I13" s="6">
        <f>IF(EVEN(ROUNDUP(E13/(H13*3/'Lifting System Input'!$B$11),0))=2,4,EVEN(ROUNDUP(E13/(H13*3/'Lifting System Input'!$B$11),0)))</f>
        <v>4</v>
      </c>
      <c r="J13" s="7">
        <f t="shared" si="1"/>
        <v>2888</v>
      </c>
      <c r="K13" s="6">
        <f t="shared" si="2"/>
        <v>10.6</v>
      </c>
      <c r="L13" s="4">
        <f>VLOOKUP(F13,Lists!A:B,2,0)*I13</f>
        <v>20500</v>
      </c>
      <c r="M13" s="6">
        <f t="shared" si="3"/>
        <v>2</v>
      </c>
      <c r="N13">
        <f t="shared" si="4"/>
        <v>6.7</v>
      </c>
      <c r="O13">
        <v>4</v>
      </c>
      <c r="P13" s="7">
        <f t="shared" si="5"/>
        <v>409</v>
      </c>
      <c r="Q13" t="s">
        <v>55</v>
      </c>
      <c r="R13" t="s">
        <v>55</v>
      </c>
      <c r="S13">
        <v>1</v>
      </c>
    </row>
    <row r="14" spans="1:19" x14ac:dyDescent="0.25">
      <c r="A14" t="str">
        <f t="shared" si="0"/>
        <v>1/8"9'20'MLAY1000x12</v>
      </c>
      <c r="B14" s="20" t="s">
        <v>59</v>
      </c>
      <c r="C14" s="8" t="s">
        <v>13</v>
      </c>
      <c r="D14" s="6" t="s">
        <v>16</v>
      </c>
      <c r="E14" s="7">
        <v>919</v>
      </c>
      <c r="F14" s="6" t="s">
        <v>33</v>
      </c>
      <c r="G14" s="7">
        <v>722</v>
      </c>
      <c r="H14" s="7">
        <f>G14*(IFERROR(VLOOKUP('Lifting System Input'!$B$9,Lists!L:M,2,0),1)*IFERROR(VLOOKUP('Lifting System Input'!$B$10,Lists!O:P,2,0),1)*IFERROR(VLOOKUP('Lifting System Input'!$B$12,Lists!R:S,2,0),1))</f>
        <v>722</v>
      </c>
      <c r="I14" s="6">
        <f>IF(EVEN(ROUNDUP(E14/(H14*3/'Lifting System Input'!$B$11),0))=2,4,EVEN(ROUNDUP(E14/(H14*3/'Lifting System Input'!$B$11),0)))</f>
        <v>4</v>
      </c>
      <c r="J14" s="7">
        <f t="shared" si="1"/>
        <v>2888</v>
      </c>
      <c r="K14" s="6">
        <f t="shared" si="2"/>
        <v>9.4</v>
      </c>
      <c r="L14" s="4">
        <f>VLOOKUP(F14,Lists!A:B,2,0)*I14</f>
        <v>20500</v>
      </c>
      <c r="M14" s="6">
        <f t="shared" si="3"/>
        <v>2</v>
      </c>
      <c r="N14">
        <f t="shared" si="4"/>
        <v>6.7</v>
      </c>
      <c r="O14">
        <v>4</v>
      </c>
      <c r="P14" s="7">
        <f t="shared" si="5"/>
        <v>460</v>
      </c>
      <c r="Q14" t="s">
        <v>55</v>
      </c>
      <c r="R14" t="s">
        <v>55</v>
      </c>
      <c r="S14">
        <v>1</v>
      </c>
    </row>
    <row r="15" spans="1:19" x14ac:dyDescent="0.25">
      <c r="A15" t="str">
        <f t="shared" si="0"/>
        <v>1/8"10'20'MLAY1000x12</v>
      </c>
      <c r="B15" s="20" t="s">
        <v>59</v>
      </c>
      <c r="C15" s="25" t="s">
        <v>14</v>
      </c>
      <c r="D15" s="6" t="s">
        <v>16</v>
      </c>
      <c r="E15" s="7">
        <v>1021</v>
      </c>
      <c r="F15" s="6" t="s">
        <v>33</v>
      </c>
      <c r="G15" s="7">
        <v>722</v>
      </c>
      <c r="H15" s="7">
        <f>G15*(IFERROR(VLOOKUP('Lifting System Input'!$B$9,Lists!L:M,2,0),1)*IFERROR(VLOOKUP('Lifting System Input'!$B$10,Lists!O:P,2,0),1)*IFERROR(VLOOKUP('Lifting System Input'!$B$12,Lists!R:S,2,0),1))</f>
        <v>722</v>
      </c>
      <c r="I15" s="6">
        <f>IF(EVEN(ROUNDUP(E15/(H15*3/'Lifting System Input'!$B$11),0))=2,4,EVEN(ROUNDUP(E15/(H15*3/'Lifting System Input'!$B$11),0)))</f>
        <v>4</v>
      </c>
      <c r="J15" s="7">
        <f t="shared" si="1"/>
        <v>2888</v>
      </c>
      <c r="K15" s="6">
        <f t="shared" si="2"/>
        <v>8.5</v>
      </c>
      <c r="L15" s="4">
        <f>VLOOKUP(F15,Lists!A:B,2,0)*I15</f>
        <v>20500</v>
      </c>
      <c r="M15" s="6">
        <f t="shared" si="3"/>
        <v>2</v>
      </c>
      <c r="N15">
        <f t="shared" si="4"/>
        <v>6.7</v>
      </c>
      <c r="O15">
        <v>4</v>
      </c>
      <c r="P15" s="7">
        <f t="shared" si="5"/>
        <v>511</v>
      </c>
      <c r="Q15" t="s">
        <v>55</v>
      </c>
      <c r="R15" t="s">
        <v>55</v>
      </c>
      <c r="S15">
        <v>1</v>
      </c>
    </row>
    <row r="16" spans="1:19" x14ac:dyDescent="0.25">
      <c r="A16" t="str">
        <f t="shared" si="0"/>
        <v>1/8"6'40'MLAY1000x12</v>
      </c>
      <c r="B16" s="20" t="s">
        <v>59</v>
      </c>
      <c r="C16" s="8" t="s">
        <v>10</v>
      </c>
      <c r="D16" s="6" t="s">
        <v>26</v>
      </c>
      <c r="E16" s="7">
        <v>1225</v>
      </c>
      <c r="F16" s="6" t="s">
        <v>33</v>
      </c>
      <c r="G16" s="7">
        <v>722</v>
      </c>
      <c r="H16" s="7">
        <f>G16*(IFERROR(VLOOKUP('Lifting System Input'!$B$9,Lists!L:M,2,0),1)*IFERROR(VLOOKUP('Lifting System Input'!$B$10,Lists!O:P,2,0),1)*IFERROR(VLOOKUP('Lifting System Input'!$B$12,Lists!R:S,2,0),1))</f>
        <v>722</v>
      </c>
      <c r="I16" s="6">
        <f>IF(EVEN(ROUNDUP(E16/(H16*3/'Lifting System Input'!$B$11),0))=2,4,EVEN(ROUNDUP(E16/(H16*3/'Lifting System Input'!$B$11),0)))</f>
        <v>4</v>
      </c>
      <c r="J16" s="7">
        <f t="shared" si="1"/>
        <v>2888</v>
      </c>
      <c r="K16" s="6">
        <f t="shared" si="2"/>
        <v>7.1</v>
      </c>
      <c r="L16" s="4">
        <f>VLOOKUP(F16,Lists!A:B,2,0)*I16</f>
        <v>20500</v>
      </c>
      <c r="M16" s="6">
        <f t="shared" si="3"/>
        <v>2</v>
      </c>
      <c r="N16">
        <f t="shared" si="4"/>
        <v>13.3</v>
      </c>
      <c r="O16">
        <v>4</v>
      </c>
      <c r="P16" s="7">
        <f t="shared" si="5"/>
        <v>613</v>
      </c>
      <c r="Q16" t="s">
        <v>55</v>
      </c>
      <c r="R16" t="s">
        <v>55</v>
      </c>
      <c r="S16">
        <v>1</v>
      </c>
    </row>
    <row r="17" spans="1:19" x14ac:dyDescent="0.25">
      <c r="A17" t="str">
        <f t="shared" si="0"/>
        <v>1/8"7'40'MLAY1000x12</v>
      </c>
      <c r="B17" s="20" t="s">
        <v>59</v>
      </c>
      <c r="C17" s="8" t="s">
        <v>11</v>
      </c>
      <c r="D17" s="6" t="s">
        <v>26</v>
      </c>
      <c r="E17" s="7">
        <v>1429</v>
      </c>
      <c r="F17" s="6" t="s">
        <v>33</v>
      </c>
      <c r="G17" s="7">
        <v>722</v>
      </c>
      <c r="H17" s="7">
        <f>G17*(IFERROR(VLOOKUP('Lifting System Input'!$B$9,Lists!L:M,2,0),1)*IFERROR(VLOOKUP('Lifting System Input'!$B$10,Lists!O:P,2,0),1)*IFERROR(VLOOKUP('Lifting System Input'!$B$12,Lists!R:S,2,0),1))</f>
        <v>722</v>
      </c>
      <c r="I17" s="6">
        <f>IF(EVEN(ROUNDUP(E17/(H17*3/'Lifting System Input'!$B$11),0))=2,4,EVEN(ROUNDUP(E17/(H17*3/'Lifting System Input'!$B$11),0)))</f>
        <v>4</v>
      </c>
      <c r="J17" s="7">
        <f t="shared" si="1"/>
        <v>2888</v>
      </c>
      <c r="K17" s="6">
        <f t="shared" si="2"/>
        <v>6.1</v>
      </c>
      <c r="L17" s="4">
        <f>VLOOKUP(F17,Lists!A:B,2,0)*I17</f>
        <v>20500</v>
      </c>
      <c r="M17" s="6">
        <f t="shared" si="3"/>
        <v>2</v>
      </c>
      <c r="N17">
        <f t="shared" si="4"/>
        <v>13.3</v>
      </c>
      <c r="O17">
        <v>4</v>
      </c>
      <c r="P17" s="7">
        <f t="shared" si="5"/>
        <v>715</v>
      </c>
      <c r="Q17" t="s">
        <v>55</v>
      </c>
      <c r="R17" t="s">
        <v>55</v>
      </c>
      <c r="S17">
        <v>1</v>
      </c>
    </row>
    <row r="18" spans="1:19" x14ac:dyDescent="0.25">
      <c r="A18" t="str">
        <f t="shared" si="0"/>
        <v>1/8"8'40'MLAY1000x12</v>
      </c>
      <c r="B18" s="20" t="s">
        <v>59</v>
      </c>
      <c r="C18" s="8" t="s">
        <v>12</v>
      </c>
      <c r="D18" s="6" t="s">
        <v>26</v>
      </c>
      <c r="E18" s="7">
        <v>1634</v>
      </c>
      <c r="F18" s="6" t="s">
        <v>33</v>
      </c>
      <c r="G18" s="7">
        <v>722</v>
      </c>
      <c r="H18" s="7">
        <f>G18*(IFERROR(VLOOKUP('Lifting System Input'!$B$9,Lists!L:M,2,0),1)*IFERROR(VLOOKUP('Lifting System Input'!$B$10,Lists!O:P,2,0),1)*IFERROR(VLOOKUP('Lifting System Input'!$B$12,Lists!R:S,2,0),1))</f>
        <v>722</v>
      </c>
      <c r="I18" s="6">
        <f>IF(EVEN(ROUNDUP(E18/(H18*3/'Lifting System Input'!$B$11),0))=2,4,EVEN(ROUNDUP(E18/(H18*3/'Lifting System Input'!$B$11),0)))</f>
        <v>4</v>
      </c>
      <c r="J18" s="7">
        <f t="shared" si="1"/>
        <v>2888</v>
      </c>
      <c r="K18" s="6">
        <f t="shared" si="2"/>
        <v>5.3</v>
      </c>
      <c r="L18" s="4">
        <f>VLOOKUP(F18,Lists!A:B,2,0)*I18</f>
        <v>20500</v>
      </c>
      <c r="M18" s="6">
        <f t="shared" si="3"/>
        <v>2</v>
      </c>
      <c r="N18">
        <f t="shared" si="4"/>
        <v>13.3</v>
      </c>
      <c r="O18">
        <v>4</v>
      </c>
      <c r="P18" s="7">
        <f t="shared" si="5"/>
        <v>817</v>
      </c>
      <c r="Q18" t="s">
        <v>55</v>
      </c>
      <c r="R18" t="s">
        <v>55</v>
      </c>
      <c r="S18">
        <v>1</v>
      </c>
    </row>
    <row r="19" spans="1:19" x14ac:dyDescent="0.25">
      <c r="A19" t="str">
        <f t="shared" si="0"/>
        <v>1/8"9'40'MLAY1000x12</v>
      </c>
      <c r="B19" s="20" t="s">
        <v>59</v>
      </c>
      <c r="C19" s="8" t="s">
        <v>13</v>
      </c>
      <c r="D19" s="6" t="s">
        <v>26</v>
      </c>
      <c r="E19" s="7">
        <v>1838</v>
      </c>
      <c r="F19" s="6" t="s">
        <v>33</v>
      </c>
      <c r="G19" s="7">
        <v>722</v>
      </c>
      <c r="H19" s="7">
        <f>G19*(IFERROR(VLOOKUP('Lifting System Input'!$B$9,Lists!L:M,2,0),1)*IFERROR(VLOOKUP('Lifting System Input'!$B$10,Lists!O:P,2,0),1)*IFERROR(VLOOKUP('Lifting System Input'!$B$12,Lists!R:S,2,0),1))</f>
        <v>722</v>
      </c>
      <c r="I19" s="6">
        <f>IF(EVEN(ROUNDUP(E19/(H19*3/'Lifting System Input'!$B$11),0))=2,4,EVEN(ROUNDUP(E19/(H19*3/'Lifting System Input'!$B$11),0)))</f>
        <v>4</v>
      </c>
      <c r="J19" s="7">
        <f t="shared" si="1"/>
        <v>2888</v>
      </c>
      <c r="K19" s="6">
        <f t="shared" si="2"/>
        <v>4.7</v>
      </c>
      <c r="L19" s="4">
        <f>VLOOKUP(F19,Lists!A:B,2,0)*I19</f>
        <v>20500</v>
      </c>
      <c r="M19" s="6">
        <f t="shared" si="3"/>
        <v>2</v>
      </c>
      <c r="N19">
        <f t="shared" si="4"/>
        <v>13.3</v>
      </c>
      <c r="O19">
        <v>4</v>
      </c>
      <c r="P19" s="7">
        <f t="shared" si="5"/>
        <v>919</v>
      </c>
      <c r="Q19" t="s">
        <v>55</v>
      </c>
      <c r="R19" t="s">
        <v>55</v>
      </c>
      <c r="S19">
        <v>1</v>
      </c>
    </row>
    <row r="20" spans="1:19" x14ac:dyDescent="0.25">
      <c r="A20" t="str">
        <f t="shared" si="0"/>
        <v>1/8"10'40'MLAY1000x12</v>
      </c>
      <c r="B20" s="20" t="s">
        <v>59</v>
      </c>
      <c r="C20" s="25" t="s">
        <v>14</v>
      </c>
      <c r="D20" s="6" t="s">
        <v>26</v>
      </c>
      <c r="E20" s="7">
        <v>2042</v>
      </c>
      <c r="F20" s="6" t="s">
        <v>33</v>
      </c>
      <c r="G20" s="7">
        <v>722</v>
      </c>
      <c r="H20" s="7">
        <f>G20*(IFERROR(VLOOKUP('Lifting System Input'!$B$9,Lists!L:M,2,0),1)*IFERROR(VLOOKUP('Lifting System Input'!$B$10,Lists!O:P,2,0),1)*IFERROR(VLOOKUP('Lifting System Input'!$B$12,Lists!R:S,2,0),1))</f>
        <v>722</v>
      </c>
      <c r="I20" s="6">
        <f>IF(EVEN(ROUNDUP(E20/(H20*3/'Lifting System Input'!$B$11),0))=2,4,EVEN(ROUNDUP(E20/(H20*3/'Lifting System Input'!$B$11),0)))</f>
        <v>4</v>
      </c>
      <c r="J20" s="7">
        <f t="shared" si="1"/>
        <v>2888</v>
      </c>
      <c r="K20" s="6">
        <f t="shared" si="2"/>
        <v>4.2</v>
      </c>
      <c r="L20" s="4">
        <f>VLOOKUP(F20,Lists!A:B,2,0)*I20</f>
        <v>20500</v>
      </c>
      <c r="M20" s="6">
        <f t="shared" si="3"/>
        <v>2</v>
      </c>
      <c r="N20">
        <f t="shared" si="4"/>
        <v>13.3</v>
      </c>
      <c r="O20">
        <v>4</v>
      </c>
      <c r="P20" s="7">
        <f t="shared" si="5"/>
        <v>1021</v>
      </c>
      <c r="Q20" t="s">
        <v>55</v>
      </c>
      <c r="R20" t="s">
        <v>55</v>
      </c>
      <c r="S20">
        <v>1</v>
      </c>
    </row>
    <row r="21" spans="1:19" x14ac:dyDescent="0.25">
      <c r="A21" t="str">
        <f t="shared" si="0"/>
        <v>3/16"6'10'MLAY1000x12</v>
      </c>
      <c r="B21" s="5" t="s">
        <v>17</v>
      </c>
      <c r="C21" s="8" t="s">
        <v>10</v>
      </c>
      <c r="D21" s="6" t="s">
        <v>14</v>
      </c>
      <c r="E21" s="7">
        <v>459</v>
      </c>
      <c r="F21" s="6" t="s">
        <v>33</v>
      </c>
      <c r="G21" s="7">
        <v>1083</v>
      </c>
      <c r="H21" s="7">
        <f>G21*(IFERROR(VLOOKUP('Lifting System Input'!$B$9,Lists!L:M,2,0),1)*IFERROR(VLOOKUP('Lifting System Input'!$B$10,Lists!O:P,2,0),1)*IFERROR(VLOOKUP('Lifting System Input'!$B$12,Lists!R:S,2,0),1))</f>
        <v>1083</v>
      </c>
      <c r="I21" s="6">
        <f>IF(EVEN(ROUNDUP(E21/(H21*3/'Lifting System Input'!$B$11),0))=2,4,EVEN(ROUNDUP(E21/(H21*3/'Lifting System Input'!$B$11),0)))</f>
        <v>4</v>
      </c>
      <c r="J21" s="7">
        <f t="shared" si="1"/>
        <v>4332</v>
      </c>
      <c r="K21" s="6">
        <f t="shared" si="2"/>
        <v>28.3</v>
      </c>
      <c r="L21" s="4">
        <f>VLOOKUP(F21,Lists!A:B,2,0)*I21</f>
        <v>20500</v>
      </c>
      <c r="M21" s="6">
        <f t="shared" si="3"/>
        <v>2</v>
      </c>
      <c r="N21">
        <f t="shared" si="4"/>
        <v>3.3</v>
      </c>
      <c r="O21">
        <v>4</v>
      </c>
      <c r="P21" s="7">
        <f t="shared" si="5"/>
        <v>230</v>
      </c>
      <c r="Q21" t="s">
        <v>55</v>
      </c>
      <c r="R21" t="s">
        <v>55</v>
      </c>
      <c r="S21">
        <v>2</v>
      </c>
    </row>
    <row r="22" spans="1:19" x14ac:dyDescent="0.25">
      <c r="A22" t="str">
        <f t="shared" si="0"/>
        <v>3/16"7'10'MLAY1000x12</v>
      </c>
      <c r="B22" s="5" t="s">
        <v>17</v>
      </c>
      <c r="C22" s="8" t="s">
        <v>11</v>
      </c>
      <c r="D22" s="6" t="s">
        <v>14</v>
      </c>
      <c r="E22" s="7">
        <v>536</v>
      </c>
      <c r="F22" s="6" t="s">
        <v>33</v>
      </c>
      <c r="G22" s="7">
        <v>1083</v>
      </c>
      <c r="H22" s="7">
        <f>G22*(IFERROR(VLOOKUP('Lifting System Input'!$B$9,Lists!L:M,2,0),1)*IFERROR(VLOOKUP('Lifting System Input'!$B$10,Lists!O:P,2,0),1)*IFERROR(VLOOKUP('Lifting System Input'!$B$12,Lists!R:S,2,0),1))</f>
        <v>1083</v>
      </c>
      <c r="I22" s="6">
        <f>IF(EVEN(ROUNDUP(E22/(H22*3/'Lifting System Input'!$B$11),0))=2,4,EVEN(ROUNDUP(E22/(H22*3/'Lifting System Input'!$B$11),0)))</f>
        <v>4</v>
      </c>
      <c r="J22" s="7">
        <f t="shared" si="1"/>
        <v>4332</v>
      </c>
      <c r="K22" s="6">
        <f t="shared" si="2"/>
        <v>24.2</v>
      </c>
      <c r="L22" s="4">
        <f>VLOOKUP(F22,Lists!A:B,2,0)*I22</f>
        <v>20500</v>
      </c>
      <c r="M22" s="6">
        <f t="shared" si="3"/>
        <v>2</v>
      </c>
      <c r="N22">
        <f t="shared" si="4"/>
        <v>3.3</v>
      </c>
      <c r="O22">
        <v>4</v>
      </c>
      <c r="P22" s="7">
        <f t="shared" si="5"/>
        <v>268</v>
      </c>
      <c r="Q22" t="s">
        <v>55</v>
      </c>
      <c r="R22" t="s">
        <v>55</v>
      </c>
      <c r="S22">
        <v>2</v>
      </c>
    </row>
    <row r="23" spans="1:19" x14ac:dyDescent="0.25">
      <c r="A23" t="str">
        <f t="shared" si="0"/>
        <v>3/16"8'10'MLAY1000x12</v>
      </c>
      <c r="B23" s="5" t="s">
        <v>17</v>
      </c>
      <c r="C23" s="8" t="s">
        <v>12</v>
      </c>
      <c r="D23" s="6" t="s">
        <v>14</v>
      </c>
      <c r="E23" s="7">
        <v>613</v>
      </c>
      <c r="F23" s="6" t="s">
        <v>33</v>
      </c>
      <c r="G23" s="7">
        <v>1083</v>
      </c>
      <c r="H23" s="7">
        <f>G23*(IFERROR(VLOOKUP('Lifting System Input'!$B$9,Lists!L:M,2,0),1)*IFERROR(VLOOKUP('Lifting System Input'!$B$10,Lists!O:P,2,0),1)*IFERROR(VLOOKUP('Lifting System Input'!$B$12,Lists!R:S,2,0),1))</f>
        <v>1083</v>
      </c>
      <c r="I23" s="6">
        <f>IF(EVEN(ROUNDUP(E23/(H23*3/'Lifting System Input'!$B$11),0))=2,4,EVEN(ROUNDUP(E23/(H23*3/'Lifting System Input'!$B$11),0)))</f>
        <v>4</v>
      </c>
      <c r="J23" s="7">
        <f t="shared" si="1"/>
        <v>4332</v>
      </c>
      <c r="K23" s="6">
        <f t="shared" si="2"/>
        <v>21.2</v>
      </c>
      <c r="L23" s="4">
        <f>VLOOKUP(F23,Lists!A:B,2,0)*I23</f>
        <v>20500</v>
      </c>
      <c r="M23" s="6">
        <f t="shared" si="3"/>
        <v>2</v>
      </c>
      <c r="N23">
        <f t="shared" si="4"/>
        <v>3.3</v>
      </c>
      <c r="O23">
        <v>4</v>
      </c>
      <c r="P23" s="7">
        <f t="shared" si="5"/>
        <v>307</v>
      </c>
      <c r="Q23" t="s">
        <v>55</v>
      </c>
      <c r="R23" t="s">
        <v>55</v>
      </c>
      <c r="S23">
        <v>2</v>
      </c>
    </row>
    <row r="24" spans="1:19" x14ac:dyDescent="0.25">
      <c r="A24" t="str">
        <f t="shared" si="0"/>
        <v>3/16"9'10'MLAY1000x12</v>
      </c>
      <c r="B24" s="5" t="s">
        <v>17</v>
      </c>
      <c r="C24" s="8" t="s">
        <v>13</v>
      </c>
      <c r="D24" s="6" t="s">
        <v>14</v>
      </c>
      <c r="E24" s="7">
        <v>689</v>
      </c>
      <c r="F24" s="6" t="s">
        <v>33</v>
      </c>
      <c r="G24" s="7">
        <v>1083</v>
      </c>
      <c r="H24" s="7">
        <f>G24*(IFERROR(VLOOKUP('Lifting System Input'!$B$9,Lists!L:M,2,0),1)*IFERROR(VLOOKUP('Lifting System Input'!$B$10,Lists!O:P,2,0),1)*IFERROR(VLOOKUP('Lifting System Input'!$B$12,Lists!R:S,2,0),1))</f>
        <v>1083</v>
      </c>
      <c r="I24" s="6">
        <f>IF(EVEN(ROUNDUP(E24/(H24*3/'Lifting System Input'!$B$11),0))=2,4,EVEN(ROUNDUP(E24/(H24*3/'Lifting System Input'!$B$11),0)))</f>
        <v>4</v>
      </c>
      <c r="J24" s="7">
        <f t="shared" si="1"/>
        <v>4332</v>
      </c>
      <c r="K24" s="6">
        <f t="shared" si="2"/>
        <v>18.899999999999999</v>
      </c>
      <c r="L24" s="4">
        <f>VLOOKUP(F24,Lists!A:B,2,0)*I24</f>
        <v>20500</v>
      </c>
      <c r="M24" s="6">
        <f t="shared" si="3"/>
        <v>2</v>
      </c>
      <c r="N24">
        <f t="shared" si="4"/>
        <v>3.3</v>
      </c>
      <c r="O24">
        <v>4</v>
      </c>
      <c r="P24" s="7">
        <f t="shared" si="5"/>
        <v>345</v>
      </c>
      <c r="Q24" t="s">
        <v>55</v>
      </c>
      <c r="R24" t="s">
        <v>55</v>
      </c>
      <c r="S24">
        <v>2</v>
      </c>
    </row>
    <row r="25" spans="1:19" x14ac:dyDescent="0.25">
      <c r="A25" t="str">
        <f t="shared" si="0"/>
        <v>3/16"10'10'MLAY1000x12</v>
      </c>
      <c r="B25" s="5" t="s">
        <v>17</v>
      </c>
      <c r="C25" s="24" t="s">
        <v>14</v>
      </c>
      <c r="D25" s="6" t="s">
        <v>14</v>
      </c>
      <c r="E25" s="7">
        <v>766</v>
      </c>
      <c r="F25" s="6" t="s">
        <v>33</v>
      </c>
      <c r="G25" s="7">
        <v>1083</v>
      </c>
      <c r="H25" s="7">
        <f>G25*(IFERROR(VLOOKUP('Lifting System Input'!$B$9,Lists!L:M,2,0),1)*IFERROR(VLOOKUP('Lifting System Input'!$B$10,Lists!O:P,2,0),1)*IFERROR(VLOOKUP('Lifting System Input'!$B$12,Lists!R:S,2,0),1))</f>
        <v>1083</v>
      </c>
      <c r="I25" s="6">
        <f>IF(EVEN(ROUNDUP(E25/(H25*3/'Lifting System Input'!$B$11),0))=2,4,EVEN(ROUNDUP(E25/(H25*3/'Lifting System Input'!$B$11),0)))</f>
        <v>4</v>
      </c>
      <c r="J25" s="7">
        <f t="shared" si="1"/>
        <v>4332</v>
      </c>
      <c r="K25" s="6">
        <f t="shared" si="2"/>
        <v>17</v>
      </c>
      <c r="L25" s="4">
        <f>VLOOKUP(F25,Lists!A:B,2,0)*I25</f>
        <v>20500</v>
      </c>
      <c r="M25" s="6">
        <f t="shared" si="3"/>
        <v>2</v>
      </c>
      <c r="N25">
        <f t="shared" si="4"/>
        <v>3.3</v>
      </c>
      <c r="O25">
        <v>4</v>
      </c>
      <c r="P25" s="7">
        <f t="shared" si="5"/>
        <v>383</v>
      </c>
      <c r="Q25" t="s">
        <v>55</v>
      </c>
      <c r="R25" t="s">
        <v>55</v>
      </c>
      <c r="S25">
        <v>2</v>
      </c>
    </row>
    <row r="26" spans="1:19" x14ac:dyDescent="0.25">
      <c r="A26" t="str">
        <f t="shared" si="0"/>
        <v>3/16"6'20'MLAY1000x12</v>
      </c>
      <c r="B26" s="5" t="s">
        <v>17</v>
      </c>
      <c r="C26" s="8" t="s">
        <v>10</v>
      </c>
      <c r="D26" s="6" t="s">
        <v>16</v>
      </c>
      <c r="E26" s="7">
        <v>919</v>
      </c>
      <c r="F26" s="6" t="s">
        <v>33</v>
      </c>
      <c r="G26" s="7">
        <v>1083</v>
      </c>
      <c r="H26" s="7">
        <f>G26*(IFERROR(VLOOKUP('Lifting System Input'!$B$9,Lists!L:M,2,0),1)*IFERROR(VLOOKUP('Lifting System Input'!$B$10,Lists!O:P,2,0),1)*IFERROR(VLOOKUP('Lifting System Input'!$B$12,Lists!R:S,2,0),1))</f>
        <v>1083</v>
      </c>
      <c r="I26" s="6">
        <f>IF(EVEN(ROUNDUP(E26/(H26*3/'Lifting System Input'!$B$11),0))=2,4,EVEN(ROUNDUP(E26/(H26*3/'Lifting System Input'!$B$11),0)))</f>
        <v>4</v>
      </c>
      <c r="J26" s="7">
        <f t="shared" si="1"/>
        <v>4332</v>
      </c>
      <c r="K26" s="6">
        <f t="shared" si="2"/>
        <v>14.1</v>
      </c>
      <c r="L26" s="4">
        <f>VLOOKUP(F26,Lists!A:B,2,0)*I26</f>
        <v>20500</v>
      </c>
      <c r="M26" s="6">
        <f t="shared" si="3"/>
        <v>2</v>
      </c>
      <c r="N26">
        <f t="shared" si="4"/>
        <v>6.7</v>
      </c>
      <c r="O26">
        <v>4</v>
      </c>
      <c r="P26" s="7">
        <f t="shared" si="5"/>
        <v>460</v>
      </c>
      <c r="Q26" t="s">
        <v>55</v>
      </c>
      <c r="R26" t="s">
        <v>55</v>
      </c>
      <c r="S26">
        <v>2</v>
      </c>
    </row>
    <row r="27" spans="1:19" x14ac:dyDescent="0.25">
      <c r="A27" t="str">
        <f t="shared" si="0"/>
        <v>3/16"7'20'MLAY1000x12</v>
      </c>
      <c r="B27" s="5" t="s">
        <v>17</v>
      </c>
      <c r="C27" s="8" t="s">
        <v>11</v>
      </c>
      <c r="D27" s="6" t="s">
        <v>16</v>
      </c>
      <c r="E27" s="7">
        <v>1072</v>
      </c>
      <c r="F27" s="6" t="s">
        <v>33</v>
      </c>
      <c r="G27" s="7">
        <v>1083</v>
      </c>
      <c r="H27" s="7">
        <f>G27*(IFERROR(VLOOKUP('Lifting System Input'!$B$9,Lists!L:M,2,0),1)*IFERROR(VLOOKUP('Lifting System Input'!$B$10,Lists!O:P,2,0),1)*IFERROR(VLOOKUP('Lifting System Input'!$B$12,Lists!R:S,2,0),1))</f>
        <v>1083</v>
      </c>
      <c r="I27" s="6">
        <f>IF(EVEN(ROUNDUP(E27/(H27*3/'Lifting System Input'!$B$11),0))=2,4,EVEN(ROUNDUP(E27/(H27*3/'Lifting System Input'!$B$11),0)))</f>
        <v>4</v>
      </c>
      <c r="J27" s="7">
        <f t="shared" si="1"/>
        <v>4332</v>
      </c>
      <c r="K27" s="6">
        <f t="shared" si="2"/>
        <v>12.1</v>
      </c>
      <c r="L27" s="4">
        <f>VLOOKUP(F27,Lists!A:B,2,0)*I27</f>
        <v>20500</v>
      </c>
      <c r="M27" s="6">
        <f t="shared" si="3"/>
        <v>2</v>
      </c>
      <c r="N27">
        <f t="shared" si="4"/>
        <v>6.7</v>
      </c>
      <c r="O27">
        <v>4</v>
      </c>
      <c r="P27" s="7">
        <f t="shared" si="5"/>
        <v>536</v>
      </c>
      <c r="Q27" t="s">
        <v>55</v>
      </c>
      <c r="R27" t="s">
        <v>55</v>
      </c>
      <c r="S27">
        <v>2</v>
      </c>
    </row>
    <row r="28" spans="1:19" x14ac:dyDescent="0.25">
      <c r="A28" t="str">
        <f t="shared" si="0"/>
        <v>3/16"8'20'MLAY1000x12</v>
      </c>
      <c r="B28" s="5" t="s">
        <v>17</v>
      </c>
      <c r="C28" s="8" t="s">
        <v>12</v>
      </c>
      <c r="D28" s="6" t="s">
        <v>16</v>
      </c>
      <c r="E28" s="7">
        <v>1225</v>
      </c>
      <c r="F28" s="6" t="s">
        <v>33</v>
      </c>
      <c r="G28" s="7">
        <v>1083</v>
      </c>
      <c r="H28" s="7">
        <f>G28*(IFERROR(VLOOKUP('Lifting System Input'!$B$9,Lists!L:M,2,0),1)*IFERROR(VLOOKUP('Lifting System Input'!$B$10,Lists!O:P,2,0),1)*IFERROR(VLOOKUP('Lifting System Input'!$B$12,Lists!R:S,2,0),1))</f>
        <v>1083</v>
      </c>
      <c r="I28" s="6">
        <f>IF(EVEN(ROUNDUP(E28/(H28*3/'Lifting System Input'!$B$11),0))=2,4,EVEN(ROUNDUP(E28/(H28*3/'Lifting System Input'!$B$11),0)))</f>
        <v>4</v>
      </c>
      <c r="J28" s="7">
        <f t="shared" si="1"/>
        <v>4332</v>
      </c>
      <c r="K28" s="6">
        <f t="shared" si="2"/>
        <v>10.6</v>
      </c>
      <c r="L28" s="4">
        <f>VLOOKUP(F28,Lists!A:B,2,0)*I28</f>
        <v>20500</v>
      </c>
      <c r="M28" s="6">
        <f t="shared" si="3"/>
        <v>2</v>
      </c>
      <c r="N28">
        <f t="shared" si="4"/>
        <v>6.7</v>
      </c>
      <c r="O28">
        <v>4</v>
      </c>
      <c r="P28" s="7">
        <f t="shared" si="5"/>
        <v>613</v>
      </c>
      <c r="Q28" t="s">
        <v>55</v>
      </c>
      <c r="R28" t="s">
        <v>55</v>
      </c>
      <c r="S28">
        <v>2</v>
      </c>
    </row>
    <row r="29" spans="1:19" x14ac:dyDescent="0.25">
      <c r="A29" t="str">
        <f t="shared" si="0"/>
        <v>3/16"9'20'MLAY1000x12</v>
      </c>
      <c r="B29" s="5" t="s">
        <v>17</v>
      </c>
      <c r="C29" s="8" t="s">
        <v>13</v>
      </c>
      <c r="D29" s="6" t="s">
        <v>16</v>
      </c>
      <c r="E29" s="7">
        <v>1378</v>
      </c>
      <c r="F29" s="6" t="s">
        <v>33</v>
      </c>
      <c r="G29" s="7">
        <v>1083</v>
      </c>
      <c r="H29" s="7">
        <f>G29*(IFERROR(VLOOKUP('Lifting System Input'!$B$9,Lists!L:M,2,0),1)*IFERROR(VLOOKUP('Lifting System Input'!$B$10,Lists!O:P,2,0),1)*IFERROR(VLOOKUP('Lifting System Input'!$B$12,Lists!R:S,2,0),1))</f>
        <v>1083</v>
      </c>
      <c r="I29" s="6">
        <f>IF(EVEN(ROUNDUP(E29/(H29*3/'Lifting System Input'!$B$11),0))=2,4,EVEN(ROUNDUP(E29/(H29*3/'Lifting System Input'!$B$11),0)))</f>
        <v>4</v>
      </c>
      <c r="J29" s="7">
        <f t="shared" si="1"/>
        <v>4332</v>
      </c>
      <c r="K29" s="6">
        <f t="shared" si="2"/>
        <v>9.4</v>
      </c>
      <c r="L29" s="4">
        <f>VLOOKUP(F29,Lists!A:B,2,0)*I29</f>
        <v>20500</v>
      </c>
      <c r="M29" s="6">
        <f t="shared" si="3"/>
        <v>2</v>
      </c>
      <c r="N29">
        <f t="shared" si="4"/>
        <v>6.7</v>
      </c>
      <c r="O29">
        <v>4</v>
      </c>
      <c r="P29" s="7">
        <f t="shared" si="5"/>
        <v>689</v>
      </c>
      <c r="Q29" t="s">
        <v>55</v>
      </c>
      <c r="R29" t="s">
        <v>55</v>
      </c>
      <c r="S29">
        <v>2</v>
      </c>
    </row>
    <row r="30" spans="1:19" x14ac:dyDescent="0.25">
      <c r="A30" t="str">
        <f t="shared" si="0"/>
        <v>3/16"10'20'MLAY1000x12</v>
      </c>
      <c r="B30" s="5" t="s">
        <v>17</v>
      </c>
      <c r="C30" s="25" t="s">
        <v>14</v>
      </c>
      <c r="D30" s="6" t="s">
        <v>16</v>
      </c>
      <c r="E30" s="7">
        <v>1531</v>
      </c>
      <c r="F30" s="6" t="s">
        <v>33</v>
      </c>
      <c r="G30" s="7">
        <v>1083</v>
      </c>
      <c r="H30" s="7">
        <f>G30*(IFERROR(VLOOKUP('Lifting System Input'!$B$9,Lists!L:M,2,0),1)*IFERROR(VLOOKUP('Lifting System Input'!$B$10,Lists!O:P,2,0),1)*IFERROR(VLOOKUP('Lifting System Input'!$B$12,Lists!R:S,2,0),1))</f>
        <v>1083</v>
      </c>
      <c r="I30" s="6">
        <f>IF(EVEN(ROUNDUP(E30/(H30*3/'Lifting System Input'!$B$11),0))=2,4,EVEN(ROUNDUP(E30/(H30*3/'Lifting System Input'!$B$11),0)))</f>
        <v>4</v>
      </c>
      <c r="J30" s="7">
        <f t="shared" si="1"/>
        <v>4332</v>
      </c>
      <c r="K30" s="6">
        <f t="shared" si="2"/>
        <v>8.5</v>
      </c>
      <c r="L30" s="4">
        <f>VLOOKUP(F30,Lists!A:B,2,0)*I30</f>
        <v>20500</v>
      </c>
      <c r="M30" s="6">
        <f t="shared" si="3"/>
        <v>2</v>
      </c>
      <c r="N30">
        <f t="shared" si="4"/>
        <v>6.7</v>
      </c>
      <c r="O30">
        <v>4</v>
      </c>
      <c r="P30" s="7">
        <f t="shared" si="5"/>
        <v>766</v>
      </c>
      <c r="Q30" t="s">
        <v>55</v>
      </c>
      <c r="R30" t="s">
        <v>55</v>
      </c>
      <c r="S30">
        <v>2</v>
      </c>
    </row>
    <row r="31" spans="1:19" x14ac:dyDescent="0.25">
      <c r="A31" t="str">
        <f t="shared" si="0"/>
        <v>3/16"6'40'MLAY1000x12</v>
      </c>
      <c r="B31" s="5" t="s">
        <v>17</v>
      </c>
      <c r="C31" s="8" t="s">
        <v>10</v>
      </c>
      <c r="D31" s="6" t="s">
        <v>26</v>
      </c>
      <c r="E31" s="7">
        <v>1838</v>
      </c>
      <c r="F31" s="6" t="s">
        <v>33</v>
      </c>
      <c r="G31" s="7">
        <v>1083</v>
      </c>
      <c r="H31" s="7">
        <f>G31*(IFERROR(VLOOKUP('Lifting System Input'!$B$9,Lists!L:M,2,0),1)*IFERROR(VLOOKUP('Lifting System Input'!$B$10,Lists!O:P,2,0),1)*IFERROR(VLOOKUP('Lifting System Input'!$B$12,Lists!R:S,2,0),1))</f>
        <v>1083</v>
      </c>
      <c r="I31" s="6">
        <f>IF(EVEN(ROUNDUP(E31/(H31*3/'Lifting System Input'!$B$11),0))=2,4,EVEN(ROUNDUP(E31/(H31*3/'Lifting System Input'!$B$11),0)))</f>
        <v>4</v>
      </c>
      <c r="J31" s="7">
        <f t="shared" si="1"/>
        <v>4332</v>
      </c>
      <c r="K31" s="6">
        <f t="shared" si="2"/>
        <v>7.1</v>
      </c>
      <c r="L31" s="4">
        <f>VLOOKUP(F31,Lists!A:B,2,0)*I31</f>
        <v>20500</v>
      </c>
      <c r="M31" s="6">
        <f t="shared" si="3"/>
        <v>2</v>
      </c>
      <c r="N31">
        <f t="shared" si="4"/>
        <v>13.3</v>
      </c>
      <c r="O31">
        <v>4</v>
      </c>
      <c r="P31" s="7">
        <f t="shared" si="5"/>
        <v>919</v>
      </c>
      <c r="Q31" t="s">
        <v>55</v>
      </c>
      <c r="R31" t="s">
        <v>55</v>
      </c>
      <c r="S31">
        <v>2</v>
      </c>
    </row>
    <row r="32" spans="1:19" x14ac:dyDescent="0.25">
      <c r="A32" t="str">
        <f t="shared" si="0"/>
        <v>3/16"7'40'MLAY1000x12</v>
      </c>
      <c r="B32" s="5" t="s">
        <v>17</v>
      </c>
      <c r="C32" s="8" t="s">
        <v>11</v>
      </c>
      <c r="D32" s="6" t="s">
        <v>26</v>
      </c>
      <c r="E32" s="7">
        <v>2144</v>
      </c>
      <c r="F32" s="6" t="s">
        <v>33</v>
      </c>
      <c r="G32" s="7">
        <v>1083</v>
      </c>
      <c r="H32" s="7">
        <f>G32*(IFERROR(VLOOKUP('Lifting System Input'!$B$9,Lists!L:M,2,0),1)*IFERROR(VLOOKUP('Lifting System Input'!$B$10,Lists!O:P,2,0),1)*IFERROR(VLOOKUP('Lifting System Input'!$B$12,Lists!R:S,2,0),1))</f>
        <v>1083</v>
      </c>
      <c r="I32" s="6">
        <f>IF(EVEN(ROUNDUP(E32/(H32*3/'Lifting System Input'!$B$11),0))=2,4,EVEN(ROUNDUP(E32/(H32*3/'Lifting System Input'!$B$11),0)))</f>
        <v>4</v>
      </c>
      <c r="J32" s="7">
        <f t="shared" si="1"/>
        <v>4332</v>
      </c>
      <c r="K32" s="6">
        <f t="shared" si="2"/>
        <v>6.1</v>
      </c>
      <c r="L32" s="4">
        <f>VLOOKUP(F32,Lists!A:B,2,0)*I32</f>
        <v>20500</v>
      </c>
      <c r="M32" s="6">
        <f t="shared" si="3"/>
        <v>2</v>
      </c>
      <c r="N32">
        <f t="shared" si="4"/>
        <v>13.3</v>
      </c>
      <c r="O32">
        <v>4</v>
      </c>
      <c r="P32" s="7">
        <f t="shared" si="5"/>
        <v>1072</v>
      </c>
      <c r="Q32" t="s">
        <v>55</v>
      </c>
      <c r="R32" t="s">
        <v>55</v>
      </c>
      <c r="S32">
        <v>2</v>
      </c>
    </row>
    <row r="33" spans="1:19" x14ac:dyDescent="0.25">
      <c r="A33" t="str">
        <f t="shared" si="0"/>
        <v>3/16"8'40'MLAY1000x12</v>
      </c>
      <c r="B33" s="5" t="s">
        <v>17</v>
      </c>
      <c r="C33" s="8" t="s">
        <v>12</v>
      </c>
      <c r="D33" s="6" t="s">
        <v>26</v>
      </c>
      <c r="E33" s="7">
        <v>2450</v>
      </c>
      <c r="F33" s="6" t="s">
        <v>33</v>
      </c>
      <c r="G33" s="7">
        <v>1083</v>
      </c>
      <c r="H33" s="7">
        <f>G33*(IFERROR(VLOOKUP('Lifting System Input'!$B$9,Lists!L:M,2,0),1)*IFERROR(VLOOKUP('Lifting System Input'!$B$10,Lists!O:P,2,0),1)*IFERROR(VLOOKUP('Lifting System Input'!$B$12,Lists!R:S,2,0),1))</f>
        <v>1083</v>
      </c>
      <c r="I33" s="6">
        <f>IF(EVEN(ROUNDUP(E33/(H33*3/'Lifting System Input'!$B$11),0))=2,4,EVEN(ROUNDUP(E33/(H33*3/'Lifting System Input'!$B$11),0)))</f>
        <v>4</v>
      </c>
      <c r="J33" s="7">
        <f t="shared" si="1"/>
        <v>4332</v>
      </c>
      <c r="K33" s="6">
        <f t="shared" si="2"/>
        <v>5.3</v>
      </c>
      <c r="L33" s="4">
        <f>VLOOKUP(F33,Lists!A:B,2,0)*I33</f>
        <v>20500</v>
      </c>
      <c r="M33" s="6">
        <f t="shared" si="3"/>
        <v>2</v>
      </c>
      <c r="N33">
        <f t="shared" si="4"/>
        <v>13.3</v>
      </c>
      <c r="O33">
        <v>4</v>
      </c>
      <c r="P33" s="7">
        <f t="shared" si="5"/>
        <v>1225</v>
      </c>
      <c r="Q33" t="s">
        <v>55</v>
      </c>
      <c r="R33" t="s">
        <v>55</v>
      </c>
      <c r="S33">
        <v>2</v>
      </c>
    </row>
    <row r="34" spans="1:19" x14ac:dyDescent="0.25">
      <c r="A34" t="str">
        <f t="shared" si="0"/>
        <v>3/16"9'40'MLAY1000x12</v>
      </c>
      <c r="B34" s="5" t="s">
        <v>17</v>
      </c>
      <c r="C34" s="8" t="s">
        <v>13</v>
      </c>
      <c r="D34" s="6" t="s">
        <v>26</v>
      </c>
      <c r="E34" s="7">
        <v>2757</v>
      </c>
      <c r="F34" s="6" t="s">
        <v>33</v>
      </c>
      <c r="G34" s="7">
        <v>1083</v>
      </c>
      <c r="H34" s="7">
        <f>G34*(IFERROR(VLOOKUP('Lifting System Input'!$B$9,Lists!L:M,2,0),1)*IFERROR(VLOOKUP('Lifting System Input'!$B$10,Lists!O:P,2,0),1)*IFERROR(VLOOKUP('Lifting System Input'!$B$12,Lists!R:S,2,0),1))</f>
        <v>1083</v>
      </c>
      <c r="I34" s="6">
        <f>IF(EVEN(ROUNDUP(E34/(H34*3/'Lifting System Input'!$B$11),0))=2,4,EVEN(ROUNDUP(E34/(H34*3/'Lifting System Input'!$B$11),0)))</f>
        <v>4</v>
      </c>
      <c r="J34" s="7">
        <f t="shared" si="1"/>
        <v>4332</v>
      </c>
      <c r="K34" s="6">
        <f t="shared" si="2"/>
        <v>4.7</v>
      </c>
      <c r="L34" s="4">
        <f>VLOOKUP(F34,Lists!A:B,2,0)*I34</f>
        <v>20500</v>
      </c>
      <c r="M34" s="6">
        <f t="shared" si="3"/>
        <v>2</v>
      </c>
      <c r="N34">
        <f t="shared" si="4"/>
        <v>13.3</v>
      </c>
      <c r="O34">
        <v>4</v>
      </c>
      <c r="P34" s="7">
        <f t="shared" si="5"/>
        <v>1379</v>
      </c>
      <c r="Q34" t="s">
        <v>55</v>
      </c>
      <c r="R34" t="s">
        <v>55</v>
      </c>
      <c r="S34">
        <v>2</v>
      </c>
    </row>
    <row r="35" spans="1:19" x14ac:dyDescent="0.25">
      <c r="A35" t="str">
        <f t="shared" si="0"/>
        <v>3/16"10'40'MLAY1000x12</v>
      </c>
      <c r="B35" s="5" t="s">
        <v>17</v>
      </c>
      <c r="C35" s="25" t="s">
        <v>14</v>
      </c>
      <c r="D35" s="6" t="s">
        <v>26</v>
      </c>
      <c r="E35" s="7">
        <v>3063</v>
      </c>
      <c r="F35" s="6" t="s">
        <v>33</v>
      </c>
      <c r="G35" s="7">
        <v>1083</v>
      </c>
      <c r="H35" s="7">
        <f>G35*(IFERROR(VLOOKUP('Lifting System Input'!$B$9,Lists!L:M,2,0),1)*IFERROR(VLOOKUP('Lifting System Input'!$B$10,Lists!O:P,2,0),1)*IFERROR(VLOOKUP('Lifting System Input'!$B$12,Lists!R:S,2,0),1))</f>
        <v>1083</v>
      </c>
      <c r="I35" s="6">
        <f>IF(EVEN(ROUNDUP(E35/(H35*3/'Lifting System Input'!$B$11),0))=2,4,EVEN(ROUNDUP(E35/(H35*3/'Lifting System Input'!$B$11),0)))</f>
        <v>4</v>
      </c>
      <c r="J35" s="7">
        <f t="shared" si="1"/>
        <v>4332</v>
      </c>
      <c r="K35" s="6">
        <f t="shared" si="2"/>
        <v>4.2</v>
      </c>
      <c r="L35" s="4">
        <f>VLOOKUP(F35,Lists!A:B,2,0)*I35</f>
        <v>20500</v>
      </c>
      <c r="M35" s="6">
        <f t="shared" si="3"/>
        <v>2</v>
      </c>
      <c r="N35">
        <f t="shared" si="4"/>
        <v>13.3</v>
      </c>
      <c r="O35">
        <v>4</v>
      </c>
      <c r="P35" s="7">
        <f t="shared" si="5"/>
        <v>1532</v>
      </c>
      <c r="Q35" t="s">
        <v>55</v>
      </c>
      <c r="R35" t="s">
        <v>55</v>
      </c>
      <c r="S35">
        <v>2</v>
      </c>
    </row>
    <row r="36" spans="1:19" x14ac:dyDescent="0.25">
      <c r="A36" t="str">
        <f t="shared" si="0"/>
        <v>1/4"6'10'MLAY1000x12</v>
      </c>
      <c r="B36" s="5" t="s">
        <v>5</v>
      </c>
      <c r="C36" s="8" t="s">
        <v>10</v>
      </c>
      <c r="D36" s="6" t="s">
        <v>14</v>
      </c>
      <c r="E36" s="7">
        <v>613</v>
      </c>
      <c r="F36" s="6" t="s">
        <v>33</v>
      </c>
      <c r="G36" s="7">
        <v>1331</v>
      </c>
      <c r="H36" s="7">
        <f>G36*(IFERROR(VLOOKUP('Lifting System Input'!$B$9,Lists!L:M,2,0),1)*IFERROR(VLOOKUP('Lifting System Input'!$B$10,Lists!O:P,2,0),1)*IFERROR(VLOOKUP('Lifting System Input'!$B$12,Lists!R:S,2,0),1))</f>
        <v>1331</v>
      </c>
      <c r="I36" s="6">
        <f>IF(EVEN(ROUNDUP(E36/(H36*3/'Lifting System Input'!$B$11),0))=2,4,EVEN(ROUNDUP(E36/(H36*3/'Lifting System Input'!$B$11),0)))</f>
        <v>4</v>
      </c>
      <c r="J36" s="7">
        <f t="shared" si="1"/>
        <v>5324</v>
      </c>
      <c r="K36" s="6">
        <f t="shared" si="2"/>
        <v>26.1</v>
      </c>
      <c r="L36" s="4">
        <f>VLOOKUP(F36,Lists!A:B,2,0)*I36</f>
        <v>20500</v>
      </c>
      <c r="M36" s="6">
        <f t="shared" si="3"/>
        <v>2</v>
      </c>
      <c r="N36">
        <f t="shared" si="4"/>
        <v>3.3</v>
      </c>
      <c r="O36">
        <v>4</v>
      </c>
      <c r="P36" s="7">
        <f t="shared" si="5"/>
        <v>307</v>
      </c>
      <c r="Q36" t="s">
        <v>55</v>
      </c>
      <c r="R36" t="s">
        <v>55</v>
      </c>
      <c r="S36">
        <v>3</v>
      </c>
    </row>
    <row r="37" spans="1:19" x14ac:dyDescent="0.25">
      <c r="A37" t="str">
        <f t="shared" si="0"/>
        <v>1/4"7'10'MLAY1000x12</v>
      </c>
      <c r="B37" s="5" t="s">
        <v>5</v>
      </c>
      <c r="C37" s="8" t="s">
        <v>11</v>
      </c>
      <c r="D37" s="6" t="s">
        <v>14</v>
      </c>
      <c r="E37" s="7">
        <v>715</v>
      </c>
      <c r="F37" s="6" t="s">
        <v>33</v>
      </c>
      <c r="G37" s="7">
        <v>1331</v>
      </c>
      <c r="H37" s="7">
        <f>G37*(IFERROR(VLOOKUP('Lifting System Input'!$B$9,Lists!L:M,2,0),1)*IFERROR(VLOOKUP('Lifting System Input'!$B$10,Lists!O:P,2,0),1)*IFERROR(VLOOKUP('Lifting System Input'!$B$12,Lists!R:S,2,0),1))</f>
        <v>1331</v>
      </c>
      <c r="I37" s="6">
        <f>IF(EVEN(ROUNDUP(E37/(H37*3/'Lifting System Input'!$B$11),0))=2,4,EVEN(ROUNDUP(E37/(H37*3/'Lifting System Input'!$B$11),0)))</f>
        <v>4</v>
      </c>
      <c r="J37" s="7">
        <f t="shared" si="1"/>
        <v>5324</v>
      </c>
      <c r="K37" s="6">
        <f t="shared" si="2"/>
        <v>22.3</v>
      </c>
      <c r="L37" s="4">
        <f>VLOOKUP(F37,Lists!A:B,2,0)*I37</f>
        <v>20500</v>
      </c>
      <c r="M37" s="6">
        <f t="shared" si="3"/>
        <v>2</v>
      </c>
      <c r="N37">
        <f t="shared" si="4"/>
        <v>3.3</v>
      </c>
      <c r="O37">
        <v>4</v>
      </c>
      <c r="P37" s="7">
        <f t="shared" si="5"/>
        <v>358</v>
      </c>
      <c r="Q37" t="s">
        <v>55</v>
      </c>
      <c r="R37" t="s">
        <v>55</v>
      </c>
      <c r="S37">
        <v>3</v>
      </c>
    </row>
    <row r="38" spans="1:19" x14ac:dyDescent="0.25">
      <c r="A38" t="str">
        <f t="shared" si="0"/>
        <v>1/4"8'10'MLAY1000x12</v>
      </c>
      <c r="B38" s="5" t="s">
        <v>5</v>
      </c>
      <c r="C38" s="8" t="s">
        <v>12</v>
      </c>
      <c r="D38" s="6" t="s">
        <v>14</v>
      </c>
      <c r="E38" s="7">
        <v>817</v>
      </c>
      <c r="F38" s="6" t="s">
        <v>33</v>
      </c>
      <c r="G38" s="7">
        <v>1331</v>
      </c>
      <c r="H38" s="7">
        <f>G38*(IFERROR(VLOOKUP('Lifting System Input'!$B$9,Lists!L:M,2,0),1)*IFERROR(VLOOKUP('Lifting System Input'!$B$10,Lists!O:P,2,0),1)*IFERROR(VLOOKUP('Lifting System Input'!$B$12,Lists!R:S,2,0),1))</f>
        <v>1331</v>
      </c>
      <c r="I38" s="6">
        <f>IF(EVEN(ROUNDUP(E38/(H38*3/'Lifting System Input'!$B$11),0))=2,4,EVEN(ROUNDUP(E38/(H38*3/'Lifting System Input'!$B$11),0)))</f>
        <v>4</v>
      </c>
      <c r="J38" s="7">
        <f t="shared" si="1"/>
        <v>5324</v>
      </c>
      <c r="K38" s="6">
        <f t="shared" si="2"/>
        <v>19.5</v>
      </c>
      <c r="L38" s="4">
        <f>VLOOKUP(F38,Lists!A:B,2,0)*I38</f>
        <v>20500</v>
      </c>
      <c r="M38" s="6">
        <f t="shared" si="3"/>
        <v>2</v>
      </c>
      <c r="N38">
        <f t="shared" si="4"/>
        <v>3.3</v>
      </c>
      <c r="O38">
        <v>4</v>
      </c>
      <c r="P38" s="7">
        <f t="shared" si="5"/>
        <v>409</v>
      </c>
      <c r="Q38" t="s">
        <v>55</v>
      </c>
      <c r="R38" t="s">
        <v>55</v>
      </c>
      <c r="S38">
        <v>3</v>
      </c>
    </row>
    <row r="39" spans="1:19" x14ac:dyDescent="0.25">
      <c r="A39" t="str">
        <f t="shared" si="0"/>
        <v>1/4"9'10'MLAY1000x12</v>
      </c>
      <c r="B39" s="5" t="s">
        <v>5</v>
      </c>
      <c r="C39" s="8" t="s">
        <v>13</v>
      </c>
      <c r="D39" s="6" t="s">
        <v>14</v>
      </c>
      <c r="E39" s="7">
        <v>919</v>
      </c>
      <c r="F39" s="6" t="s">
        <v>33</v>
      </c>
      <c r="G39" s="7">
        <v>1331</v>
      </c>
      <c r="H39" s="7">
        <f>G39*(IFERROR(VLOOKUP('Lifting System Input'!$B$9,Lists!L:M,2,0),1)*IFERROR(VLOOKUP('Lifting System Input'!$B$10,Lists!O:P,2,0),1)*IFERROR(VLOOKUP('Lifting System Input'!$B$12,Lists!R:S,2,0),1))</f>
        <v>1331</v>
      </c>
      <c r="I39" s="6">
        <f>IF(EVEN(ROUNDUP(E39/(H39*3/'Lifting System Input'!$B$11),0))=2,4,EVEN(ROUNDUP(E39/(H39*3/'Lifting System Input'!$B$11),0)))</f>
        <v>4</v>
      </c>
      <c r="J39" s="7">
        <f t="shared" si="1"/>
        <v>5324</v>
      </c>
      <c r="K39" s="6">
        <f t="shared" si="2"/>
        <v>17.399999999999999</v>
      </c>
      <c r="L39" s="4">
        <f>VLOOKUP(F39,Lists!A:B,2,0)*I39</f>
        <v>20500</v>
      </c>
      <c r="M39" s="6">
        <f t="shared" si="3"/>
        <v>2</v>
      </c>
      <c r="N39">
        <f t="shared" si="4"/>
        <v>3.3</v>
      </c>
      <c r="O39">
        <v>4</v>
      </c>
      <c r="P39" s="7">
        <f t="shared" si="5"/>
        <v>460</v>
      </c>
      <c r="Q39" t="s">
        <v>55</v>
      </c>
      <c r="R39" t="s">
        <v>55</v>
      </c>
      <c r="S39">
        <v>3</v>
      </c>
    </row>
    <row r="40" spans="1:19" x14ac:dyDescent="0.25">
      <c r="A40" t="str">
        <f t="shared" si="0"/>
        <v>1/4"10'10'MLAY1000x12</v>
      </c>
      <c r="B40" s="5" t="s">
        <v>5</v>
      </c>
      <c r="C40" s="25" t="s">
        <v>14</v>
      </c>
      <c r="D40" s="6" t="s">
        <v>14</v>
      </c>
      <c r="E40" s="7">
        <v>1021</v>
      </c>
      <c r="F40" s="6" t="s">
        <v>33</v>
      </c>
      <c r="G40" s="7">
        <v>1331</v>
      </c>
      <c r="H40" s="7">
        <f>G40*(IFERROR(VLOOKUP('Lifting System Input'!$B$9,Lists!L:M,2,0),1)*IFERROR(VLOOKUP('Lifting System Input'!$B$10,Lists!O:P,2,0),1)*IFERROR(VLOOKUP('Lifting System Input'!$B$12,Lists!R:S,2,0),1))</f>
        <v>1331</v>
      </c>
      <c r="I40" s="6">
        <f>IF(EVEN(ROUNDUP(E40/(H40*3/'Lifting System Input'!$B$11),0))=2,4,EVEN(ROUNDUP(E40/(H40*3/'Lifting System Input'!$B$11),0)))</f>
        <v>4</v>
      </c>
      <c r="J40" s="7">
        <f t="shared" si="1"/>
        <v>5324</v>
      </c>
      <c r="K40" s="6">
        <f t="shared" si="2"/>
        <v>15.6</v>
      </c>
      <c r="L40" s="4">
        <f>VLOOKUP(F40,Lists!A:B,2,0)*I40</f>
        <v>20500</v>
      </c>
      <c r="M40" s="6">
        <f t="shared" si="3"/>
        <v>2</v>
      </c>
      <c r="N40">
        <f t="shared" si="4"/>
        <v>3.3</v>
      </c>
      <c r="O40">
        <v>4</v>
      </c>
      <c r="P40" s="7">
        <f t="shared" si="5"/>
        <v>511</v>
      </c>
      <c r="Q40" t="s">
        <v>55</v>
      </c>
      <c r="R40" t="s">
        <v>55</v>
      </c>
      <c r="S40">
        <v>3</v>
      </c>
    </row>
    <row r="41" spans="1:19" x14ac:dyDescent="0.25">
      <c r="A41" t="str">
        <f t="shared" si="0"/>
        <v>1/4"6'20'MLAY1000x12</v>
      </c>
      <c r="B41" s="5" t="s">
        <v>5</v>
      </c>
      <c r="C41" s="8" t="s">
        <v>10</v>
      </c>
      <c r="D41" s="6" t="s">
        <v>16</v>
      </c>
      <c r="E41" s="7">
        <v>1225</v>
      </c>
      <c r="F41" s="6" t="s">
        <v>33</v>
      </c>
      <c r="G41" s="7">
        <v>1331</v>
      </c>
      <c r="H41" s="7">
        <f>G41*(IFERROR(VLOOKUP('Lifting System Input'!$B$9,Lists!L:M,2,0),1)*IFERROR(VLOOKUP('Lifting System Input'!$B$10,Lists!O:P,2,0),1)*IFERROR(VLOOKUP('Lifting System Input'!$B$12,Lists!R:S,2,0),1))</f>
        <v>1331</v>
      </c>
      <c r="I41" s="6">
        <f>IF(EVEN(ROUNDUP(E41/(H41*3/'Lifting System Input'!$B$11),0))=2,4,EVEN(ROUNDUP(E41/(H41*3/'Lifting System Input'!$B$11),0)))</f>
        <v>4</v>
      </c>
      <c r="J41" s="7">
        <f t="shared" si="1"/>
        <v>5324</v>
      </c>
      <c r="K41" s="6">
        <f t="shared" si="2"/>
        <v>13</v>
      </c>
      <c r="L41" s="4">
        <f>VLOOKUP(F41,Lists!A:B,2,0)*I41</f>
        <v>20500</v>
      </c>
      <c r="M41" s="6">
        <f t="shared" si="3"/>
        <v>2</v>
      </c>
      <c r="N41">
        <f t="shared" si="4"/>
        <v>6.7</v>
      </c>
      <c r="O41">
        <v>4</v>
      </c>
      <c r="P41" s="7">
        <f t="shared" si="5"/>
        <v>613</v>
      </c>
      <c r="Q41" t="s">
        <v>55</v>
      </c>
      <c r="R41" t="s">
        <v>55</v>
      </c>
      <c r="S41">
        <v>3</v>
      </c>
    </row>
    <row r="42" spans="1:19" x14ac:dyDescent="0.25">
      <c r="A42" t="str">
        <f t="shared" si="0"/>
        <v>1/4"7'20'MLAY1000x12</v>
      </c>
      <c r="B42" s="5" t="s">
        <v>5</v>
      </c>
      <c r="C42" s="8" t="s">
        <v>11</v>
      </c>
      <c r="D42" s="6" t="s">
        <v>16</v>
      </c>
      <c r="E42" s="7">
        <v>1429</v>
      </c>
      <c r="F42" s="6" t="s">
        <v>33</v>
      </c>
      <c r="G42" s="7">
        <v>1331</v>
      </c>
      <c r="H42" s="7">
        <f>G42*(IFERROR(VLOOKUP('Lifting System Input'!$B$9,Lists!L:M,2,0),1)*IFERROR(VLOOKUP('Lifting System Input'!$B$10,Lists!O:P,2,0),1)*IFERROR(VLOOKUP('Lifting System Input'!$B$12,Lists!R:S,2,0),1))</f>
        <v>1331</v>
      </c>
      <c r="I42" s="6">
        <f>IF(EVEN(ROUNDUP(E42/(H42*3/'Lifting System Input'!$B$11),0))=2,4,EVEN(ROUNDUP(E42/(H42*3/'Lifting System Input'!$B$11),0)))</f>
        <v>4</v>
      </c>
      <c r="J42" s="7">
        <f t="shared" si="1"/>
        <v>5324</v>
      </c>
      <c r="K42" s="6">
        <f t="shared" si="2"/>
        <v>11.2</v>
      </c>
      <c r="L42" s="4">
        <f>VLOOKUP(F42,Lists!A:B,2,0)*I42</f>
        <v>20500</v>
      </c>
      <c r="M42" s="6">
        <f t="shared" si="3"/>
        <v>2</v>
      </c>
      <c r="N42">
        <f t="shared" si="4"/>
        <v>6.7</v>
      </c>
      <c r="O42">
        <v>4</v>
      </c>
      <c r="P42" s="7">
        <f t="shared" si="5"/>
        <v>715</v>
      </c>
      <c r="Q42" t="s">
        <v>55</v>
      </c>
      <c r="R42" t="s">
        <v>55</v>
      </c>
      <c r="S42">
        <v>3</v>
      </c>
    </row>
    <row r="43" spans="1:19" x14ac:dyDescent="0.25">
      <c r="A43" t="str">
        <f t="shared" si="0"/>
        <v>1/4"8'20'MLAY1000x12</v>
      </c>
      <c r="B43" s="5" t="s">
        <v>5</v>
      </c>
      <c r="C43" s="8" t="s">
        <v>12</v>
      </c>
      <c r="D43" s="6" t="s">
        <v>16</v>
      </c>
      <c r="E43" s="7">
        <v>1634</v>
      </c>
      <c r="F43" s="6" t="s">
        <v>33</v>
      </c>
      <c r="G43" s="7">
        <v>1331</v>
      </c>
      <c r="H43" s="7">
        <f>G43*(IFERROR(VLOOKUP('Lifting System Input'!$B$9,Lists!L:M,2,0),1)*IFERROR(VLOOKUP('Lifting System Input'!$B$10,Lists!O:P,2,0),1)*IFERROR(VLOOKUP('Lifting System Input'!$B$12,Lists!R:S,2,0),1))</f>
        <v>1331</v>
      </c>
      <c r="I43" s="6">
        <f>IF(EVEN(ROUNDUP(E43/(H43*3/'Lifting System Input'!$B$11),0))=2,4,EVEN(ROUNDUP(E43/(H43*3/'Lifting System Input'!$B$11),0)))</f>
        <v>4</v>
      </c>
      <c r="J43" s="7">
        <f t="shared" si="1"/>
        <v>5324</v>
      </c>
      <c r="K43" s="6">
        <f t="shared" si="2"/>
        <v>9.8000000000000007</v>
      </c>
      <c r="L43" s="4">
        <f>VLOOKUP(F43,Lists!A:B,2,0)*I43</f>
        <v>20500</v>
      </c>
      <c r="M43" s="6">
        <f t="shared" si="3"/>
        <v>2</v>
      </c>
      <c r="N43">
        <f t="shared" si="4"/>
        <v>6.7</v>
      </c>
      <c r="O43">
        <v>4</v>
      </c>
      <c r="P43" s="7">
        <f t="shared" si="5"/>
        <v>817</v>
      </c>
      <c r="Q43" t="s">
        <v>55</v>
      </c>
      <c r="R43" t="s">
        <v>55</v>
      </c>
      <c r="S43">
        <v>3</v>
      </c>
    </row>
    <row r="44" spans="1:19" x14ac:dyDescent="0.25">
      <c r="A44" t="str">
        <f t="shared" si="0"/>
        <v>1/4"9'20'MLAY1000x12</v>
      </c>
      <c r="B44" s="5" t="s">
        <v>5</v>
      </c>
      <c r="C44" s="8" t="s">
        <v>13</v>
      </c>
      <c r="D44" s="6" t="s">
        <v>16</v>
      </c>
      <c r="E44" s="7">
        <v>1838</v>
      </c>
      <c r="F44" s="6" t="s">
        <v>33</v>
      </c>
      <c r="G44" s="7">
        <v>1331</v>
      </c>
      <c r="H44" s="7">
        <f>G44*(IFERROR(VLOOKUP('Lifting System Input'!$B$9,Lists!L:M,2,0),1)*IFERROR(VLOOKUP('Lifting System Input'!$B$10,Lists!O:P,2,0),1)*IFERROR(VLOOKUP('Lifting System Input'!$B$12,Lists!R:S,2,0),1))</f>
        <v>1331</v>
      </c>
      <c r="I44" s="6">
        <f>IF(EVEN(ROUNDUP(E44/(H44*3/'Lifting System Input'!$B$11),0))=2,4,EVEN(ROUNDUP(E44/(H44*3/'Lifting System Input'!$B$11),0)))</f>
        <v>4</v>
      </c>
      <c r="J44" s="7">
        <f t="shared" si="1"/>
        <v>5324</v>
      </c>
      <c r="K44" s="6">
        <f t="shared" si="2"/>
        <v>8.6999999999999993</v>
      </c>
      <c r="L44" s="4">
        <f>VLOOKUP(F44,Lists!A:B,2,0)*I44</f>
        <v>20500</v>
      </c>
      <c r="M44" s="6">
        <f t="shared" si="3"/>
        <v>2</v>
      </c>
      <c r="N44">
        <f t="shared" si="4"/>
        <v>6.7</v>
      </c>
      <c r="O44">
        <v>4</v>
      </c>
      <c r="P44" s="7">
        <f t="shared" si="5"/>
        <v>919</v>
      </c>
      <c r="Q44" t="s">
        <v>55</v>
      </c>
      <c r="R44" t="s">
        <v>55</v>
      </c>
      <c r="S44">
        <v>3</v>
      </c>
    </row>
    <row r="45" spans="1:19" x14ac:dyDescent="0.25">
      <c r="A45" t="str">
        <f t="shared" si="0"/>
        <v>1/4"10'20'MLAY1000x12</v>
      </c>
      <c r="B45" s="5" t="s">
        <v>5</v>
      </c>
      <c r="C45" s="24" t="s">
        <v>14</v>
      </c>
      <c r="D45" s="6" t="s">
        <v>16</v>
      </c>
      <c r="E45" s="7">
        <v>2042</v>
      </c>
      <c r="F45" s="6" t="s">
        <v>33</v>
      </c>
      <c r="G45" s="7">
        <v>1331</v>
      </c>
      <c r="H45" s="7">
        <f>G45*(IFERROR(VLOOKUP('Lifting System Input'!$B$9,Lists!L:M,2,0),1)*IFERROR(VLOOKUP('Lifting System Input'!$B$10,Lists!O:P,2,0),1)*IFERROR(VLOOKUP('Lifting System Input'!$B$12,Lists!R:S,2,0),1))</f>
        <v>1331</v>
      </c>
      <c r="I45" s="6">
        <f>IF(EVEN(ROUNDUP(E45/(H45*3/'Lifting System Input'!$B$11),0))=2,4,EVEN(ROUNDUP(E45/(H45*3/'Lifting System Input'!$B$11),0)))</f>
        <v>4</v>
      </c>
      <c r="J45" s="7">
        <f t="shared" si="1"/>
        <v>5324</v>
      </c>
      <c r="K45" s="6">
        <f t="shared" si="2"/>
        <v>7.8</v>
      </c>
      <c r="L45" s="4">
        <f>VLOOKUP(F45,Lists!A:B,2,0)*I45</f>
        <v>20500</v>
      </c>
      <c r="M45" s="6">
        <f t="shared" si="3"/>
        <v>2</v>
      </c>
      <c r="N45">
        <f t="shared" si="4"/>
        <v>6.7</v>
      </c>
      <c r="O45">
        <v>4</v>
      </c>
      <c r="P45" s="7">
        <f t="shared" si="5"/>
        <v>1021</v>
      </c>
      <c r="Q45" t="s">
        <v>55</v>
      </c>
      <c r="R45" t="s">
        <v>55</v>
      </c>
      <c r="S45">
        <v>3</v>
      </c>
    </row>
    <row r="46" spans="1:19" x14ac:dyDescent="0.25">
      <c r="A46" t="str">
        <f t="shared" si="0"/>
        <v>1/4"6'40'MLAY1000x12</v>
      </c>
      <c r="B46" s="5" t="s">
        <v>5</v>
      </c>
      <c r="C46" s="8" t="s">
        <v>10</v>
      </c>
      <c r="D46" s="6" t="s">
        <v>26</v>
      </c>
      <c r="E46" s="7">
        <v>2450</v>
      </c>
      <c r="F46" s="6" t="s">
        <v>33</v>
      </c>
      <c r="G46" s="7">
        <v>1331</v>
      </c>
      <c r="H46" s="7">
        <f>G46*(IFERROR(VLOOKUP('Lifting System Input'!$B$9,Lists!L:M,2,0),1)*IFERROR(VLOOKUP('Lifting System Input'!$B$10,Lists!O:P,2,0),1)*IFERROR(VLOOKUP('Lifting System Input'!$B$12,Lists!R:S,2,0),1))</f>
        <v>1331</v>
      </c>
      <c r="I46" s="6">
        <f>IF(EVEN(ROUNDUP(E46/(H46*3/'Lifting System Input'!$B$11),0))=2,4,EVEN(ROUNDUP(E46/(H46*3/'Lifting System Input'!$B$11),0)))</f>
        <v>4</v>
      </c>
      <c r="J46" s="7">
        <f t="shared" si="1"/>
        <v>5324</v>
      </c>
      <c r="K46" s="6">
        <f t="shared" si="2"/>
        <v>6.5</v>
      </c>
      <c r="L46" s="4">
        <f>VLOOKUP(F46,Lists!A:B,2,0)*I46</f>
        <v>20500</v>
      </c>
      <c r="M46" s="6">
        <f t="shared" si="3"/>
        <v>2</v>
      </c>
      <c r="N46">
        <f t="shared" si="4"/>
        <v>13.3</v>
      </c>
      <c r="O46">
        <v>4</v>
      </c>
      <c r="P46" s="7">
        <f t="shared" si="5"/>
        <v>1225</v>
      </c>
      <c r="Q46" t="s">
        <v>55</v>
      </c>
      <c r="R46" t="s">
        <v>55</v>
      </c>
      <c r="S46">
        <v>3</v>
      </c>
    </row>
    <row r="47" spans="1:19" x14ac:dyDescent="0.25">
      <c r="A47" t="str">
        <f t="shared" si="0"/>
        <v>1/4"7'40'MLAY1000x12</v>
      </c>
      <c r="B47" s="5" t="s">
        <v>5</v>
      </c>
      <c r="C47" s="8" t="s">
        <v>11</v>
      </c>
      <c r="D47" s="6" t="s">
        <v>26</v>
      </c>
      <c r="E47" s="7">
        <v>2859</v>
      </c>
      <c r="F47" s="6" t="s">
        <v>33</v>
      </c>
      <c r="G47" s="7">
        <v>1331</v>
      </c>
      <c r="H47" s="7">
        <f>G47*(IFERROR(VLOOKUP('Lifting System Input'!$B$9,Lists!L:M,2,0),1)*IFERROR(VLOOKUP('Lifting System Input'!$B$10,Lists!O:P,2,0),1)*IFERROR(VLOOKUP('Lifting System Input'!$B$12,Lists!R:S,2,0),1))</f>
        <v>1331</v>
      </c>
      <c r="I47" s="6">
        <f>IF(EVEN(ROUNDUP(E47/(H47*3/'Lifting System Input'!$B$11),0))=2,4,EVEN(ROUNDUP(E47/(H47*3/'Lifting System Input'!$B$11),0)))</f>
        <v>4</v>
      </c>
      <c r="J47" s="7">
        <f t="shared" si="1"/>
        <v>5324</v>
      </c>
      <c r="K47" s="6">
        <f t="shared" si="2"/>
        <v>5.6</v>
      </c>
      <c r="L47" s="4">
        <f>VLOOKUP(F47,Lists!A:B,2,0)*I47</f>
        <v>20500</v>
      </c>
      <c r="M47" s="6">
        <f t="shared" si="3"/>
        <v>2</v>
      </c>
      <c r="N47">
        <f t="shared" si="4"/>
        <v>13.3</v>
      </c>
      <c r="O47">
        <v>4</v>
      </c>
      <c r="P47" s="7">
        <f t="shared" si="5"/>
        <v>1430</v>
      </c>
      <c r="Q47" t="s">
        <v>55</v>
      </c>
      <c r="R47" t="s">
        <v>55</v>
      </c>
      <c r="S47">
        <v>3</v>
      </c>
    </row>
    <row r="48" spans="1:19" x14ac:dyDescent="0.25">
      <c r="A48" t="str">
        <f t="shared" si="0"/>
        <v>1/4"8'40'MLAY1000x12</v>
      </c>
      <c r="B48" s="5" t="s">
        <v>5</v>
      </c>
      <c r="C48" s="8" t="s">
        <v>12</v>
      </c>
      <c r="D48" s="6" t="s">
        <v>26</v>
      </c>
      <c r="E48" s="7">
        <v>3267</v>
      </c>
      <c r="F48" s="6" t="s">
        <v>33</v>
      </c>
      <c r="G48" s="7">
        <v>1331</v>
      </c>
      <c r="H48" s="7">
        <f>G48*(IFERROR(VLOOKUP('Lifting System Input'!$B$9,Lists!L:M,2,0),1)*IFERROR(VLOOKUP('Lifting System Input'!$B$10,Lists!O:P,2,0),1)*IFERROR(VLOOKUP('Lifting System Input'!$B$12,Lists!R:S,2,0),1))</f>
        <v>1331</v>
      </c>
      <c r="I48" s="6">
        <f>IF(EVEN(ROUNDUP(E48/(H48*3/'Lifting System Input'!$B$11),0))=2,4,EVEN(ROUNDUP(E48/(H48*3/'Lifting System Input'!$B$11),0)))</f>
        <v>4</v>
      </c>
      <c r="J48" s="7">
        <f t="shared" si="1"/>
        <v>5324</v>
      </c>
      <c r="K48" s="6">
        <f t="shared" si="2"/>
        <v>4.9000000000000004</v>
      </c>
      <c r="L48" s="4">
        <f>VLOOKUP(F48,Lists!A:B,2,0)*I48</f>
        <v>20500</v>
      </c>
      <c r="M48" s="6">
        <f t="shared" si="3"/>
        <v>2</v>
      </c>
      <c r="N48">
        <f t="shared" si="4"/>
        <v>13.3</v>
      </c>
      <c r="O48">
        <v>4</v>
      </c>
      <c r="P48" s="7">
        <f t="shared" si="5"/>
        <v>1634</v>
      </c>
      <c r="Q48" t="s">
        <v>55</v>
      </c>
      <c r="R48" t="s">
        <v>55</v>
      </c>
      <c r="S48">
        <v>3</v>
      </c>
    </row>
    <row r="49" spans="1:19" x14ac:dyDescent="0.25">
      <c r="A49" t="str">
        <f t="shared" si="0"/>
        <v>1/4"9'40'MLAY1000x12</v>
      </c>
      <c r="B49" s="5" t="s">
        <v>5</v>
      </c>
      <c r="C49" s="8" t="s">
        <v>13</v>
      </c>
      <c r="D49" s="6" t="s">
        <v>26</v>
      </c>
      <c r="E49" s="7">
        <v>3675</v>
      </c>
      <c r="F49" s="6" t="s">
        <v>33</v>
      </c>
      <c r="G49" s="7">
        <v>1331</v>
      </c>
      <c r="H49" s="7">
        <f>G49*(IFERROR(VLOOKUP('Lifting System Input'!$B$9,Lists!L:M,2,0),1)*IFERROR(VLOOKUP('Lifting System Input'!$B$10,Lists!O:P,2,0),1)*IFERROR(VLOOKUP('Lifting System Input'!$B$12,Lists!R:S,2,0),1))</f>
        <v>1331</v>
      </c>
      <c r="I49" s="6">
        <f>IF(EVEN(ROUNDUP(E49/(H49*3/'Lifting System Input'!$B$11),0))=2,4,EVEN(ROUNDUP(E49/(H49*3/'Lifting System Input'!$B$11),0)))</f>
        <v>4</v>
      </c>
      <c r="J49" s="7">
        <f t="shared" si="1"/>
        <v>5324</v>
      </c>
      <c r="K49" s="6">
        <f t="shared" si="2"/>
        <v>4.3</v>
      </c>
      <c r="L49" s="4">
        <f>VLOOKUP(F49,Lists!A:B,2,0)*I49</f>
        <v>20500</v>
      </c>
      <c r="M49" s="6">
        <f t="shared" si="3"/>
        <v>2</v>
      </c>
      <c r="N49">
        <f t="shared" si="4"/>
        <v>13.3</v>
      </c>
      <c r="O49">
        <v>4</v>
      </c>
      <c r="P49" s="7">
        <f t="shared" si="5"/>
        <v>1838</v>
      </c>
      <c r="Q49" t="s">
        <v>55</v>
      </c>
      <c r="R49" t="s">
        <v>55</v>
      </c>
      <c r="S49">
        <v>3</v>
      </c>
    </row>
    <row r="50" spans="1:19" x14ac:dyDescent="0.25">
      <c r="A50" t="str">
        <f t="shared" si="0"/>
        <v>1/4"10'40'MLAY1000x12</v>
      </c>
      <c r="B50" s="5" t="s">
        <v>5</v>
      </c>
      <c r="C50" s="25" t="s">
        <v>14</v>
      </c>
      <c r="D50" s="6" t="s">
        <v>26</v>
      </c>
      <c r="E50" s="7">
        <v>4084</v>
      </c>
      <c r="F50" s="6" t="s">
        <v>33</v>
      </c>
      <c r="G50" s="7">
        <v>1331</v>
      </c>
      <c r="H50" s="7">
        <f>G50*(IFERROR(VLOOKUP('Lifting System Input'!$B$9,Lists!L:M,2,0),1)*IFERROR(VLOOKUP('Lifting System Input'!$B$10,Lists!O:P,2,0),1)*IFERROR(VLOOKUP('Lifting System Input'!$B$12,Lists!R:S,2,0),1))</f>
        <v>1331</v>
      </c>
      <c r="I50" s="6">
        <f>IF(EVEN(ROUNDUP(E50/(H50*3/'Lifting System Input'!$B$11),0))=2,4,EVEN(ROUNDUP(E50/(H50*3/'Lifting System Input'!$B$11),0)))</f>
        <v>4</v>
      </c>
      <c r="J50" s="7">
        <f t="shared" si="1"/>
        <v>5324</v>
      </c>
      <c r="K50" s="6">
        <f t="shared" si="2"/>
        <v>3.9</v>
      </c>
      <c r="L50" s="4">
        <f>VLOOKUP(F50,Lists!A:B,2,0)*I50</f>
        <v>20500</v>
      </c>
      <c r="M50" s="6">
        <f t="shared" si="3"/>
        <v>2</v>
      </c>
      <c r="N50">
        <f t="shared" si="4"/>
        <v>13.3</v>
      </c>
      <c r="O50">
        <v>4</v>
      </c>
      <c r="P50" s="7">
        <f t="shared" si="5"/>
        <v>2042</v>
      </c>
      <c r="Q50" t="s">
        <v>55</v>
      </c>
      <c r="R50" t="s">
        <v>55</v>
      </c>
      <c r="S50">
        <v>3</v>
      </c>
    </row>
    <row r="51" spans="1:19" x14ac:dyDescent="0.25">
      <c r="A51" t="str">
        <f t="shared" si="0"/>
        <v>5/16"6'10'MLAY1000x12</v>
      </c>
      <c r="B51" s="5" t="s">
        <v>7</v>
      </c>
      <c r="C51" s="8" t="s">
        <v>10</v>
      </c>
      <c r="D51" s="6" t="s">
        <v>14</v>
      </c>
      <c r="E51" s="7">
        <v>766</v>
      </c>
      <c r="F51" s="6" t="s">
        <v>33</v>
      </c>
      <c r="G51" s="7">
        <v>1455</v>
      </c>
      <c r="H51" s="7">
        <f>G51*(IFERROR(VLOOKUP('Lifting System Input'!$B$9,Lists!L:M,2,0),1)*IFERROR(VLOOKUP('Lifting System Input'!$B$10,Lists!O:P,2,0),1)*IFERROR(VLOOKUP('Lifting System Input'!$B$12,Lists!R:S,2,0),1))</f>
        <v>1455</v>
      </c>
      <c r="I51" s="6">
        <f>IF(EVEN(ROUNDUP(E51/(H51*3/'Lifting System Input'!$B$11),0))=2,4,EVEN(ROUNDUP(E51/(H51*3/'Lifting System Input'!$B$11),0)))</f>
        <v>4</v>
      </c>
      <c r="J51" s="7">
        <f t="shared" si="1"/>
        <v>5820</v>
      </c>
      <c r="K51" s="6">
        <f t="shared" si="2"/>
        <v>22.8</v>
      </c>
      <c r="L51" s="4">
        <f>VLOOKUP(F51,Lists!A:B,2,0)*I51</f>
        <v>20500</v>
      </c>
      <c r="M51" s="6">
        <f t="shared" si="3"/>
        <v>2</v>
      </c>
      <c r="N51">
        <f t="shared" si="4"/>
        <v>3.3</v>
      </c>
      <c r="O51">
        <v>4</v>
      </c>
      <c r="P51" s="7">
        <f t="shared" si="5"/>
        <v>383</v>
      </c>
      <c r="Q51" t="s">
        <v>55</v>
      </c>
      <c r="R51" t="s">
        <v>55</v>
      </c>
      <c r="S51">
        <v>4</v>
      </c>
    </row>
    <row r="52" spans="1:19" x14ac:dyDescent="0.25">
      <c r="A52" t="str">
        <f t="shared" si="0"/>
        <v>5/16"7'10'MLAY1000x12</v>
      </c>
      <c r="B52" s="5" t="s">
        <v>7</v>
      </c>
      <c r="C52" s="8" t="s">
        <v>11</v>
      </c>
      <c r="D52" s="6" t="s">
        <v>14</v>
      </c>
      <c r="E52" s="7">
        <v>893</v>
      </c>
      <c r="F52" s="6" t="s">
        <v>33</v>
      </c>
      <c r="G52" s="7">
        <v>1455</v>
      </c>
      <c r="H52" s="7">
        <f>G52*(IFERROR(VLOOKUP('Lifting System Input'!$B$9,Lists!L:M,2,0),1)*IFERROR(VLOOKUP('Lifting System Input'!$B$10,Lists!O:P,2,0),1)*IFERROR(VLOOKUP('Lifting System Input'!$B$12,Lists!R:S,2,0),1))</f>
        <v>1455</v>
      </c>
      <c r="I52" s="6">
        <f>IF(EVEN(ROUNDUP(E52/(H52*3/'Lifting System Input'!$B$11),0))=2,4,EVEN(ROUNDUP(E52/(H52*3/'Lifting System Input'!$B$11),0)))</f>
        <v>4</v>
      </c>
      <c r="J52" s="7">
        <f t="shared" si="1"/>
        <v>5820</v>
      </c>
      <c r="K52" s="6">
        <f t="shared" si="2"/>
        <v>19.600000000000001</v>
      </c>
      <c r="L52" s="4">
        <f>VLOOKUP(F52,Lists!A:B,2,0)*I52</f>
        <v>20500</v>
      </c>
      <c r="M52" s="6">
        <f t="shared" si="3"/>
        <v>2</v>
      </c>
      <c r="N52">
        <f t="shared" si="4"/>
        <v>3.3</v>
      </c>
      <c r="O52">
        <v>4</v>
      </c>
      <c r="P52" s="7">
        <f t="shared" si="5"/>
        <v>447</v>
      </c>
      <c r="Q52" t="s">
        <v>55</v>
      </c>
      <c r="R52" t="s">
        <v>55</v>
      </c>
      <c r="S52">
        <v>4</v>
      </c>
    </row>
    <row r="53" spans="1:19" x14ac:dyDescent="0.25">
      <c r="A53" t="str">
        <f t="shared" si="0"/>
        <v>5/16"8'10'MLAY1000x12</v>
      </c>
      <c r="B53" s="5" t="s">
        <v>7</v>
      </c>
      <c r="C53" s="8" t="s">
        <v>12</v>
      </c>
      <c r="D53" s="6" t="s">
        <v>14</v>
      </c>
      <c r="E53" s="7">
        <v>1021</v>
      </c>
      <c r="F53" s="6" t="s">
        <v>33</v>
      </c>
      <c r="G53" s="7">
        <v>1455</v>
      </c>
      <c r="H53" s="7">
        <f>G53*(IFERROR(VLOOKUP('Lifting System Input'!$B$9,Lists!L:M,2,0),1)*IFERROR(VLOOKUP('Lifting System Input'!$B$10,Lists!O:P,2,0),1)*IFERROR(VLOOKUP('Lifting System Input'!$B$12,Lists!R:S,2,0),1))</f>
        <v>1455</v>
      </c>
      <c r="I53" s="6">
        <f>IF(EVEN(ROUNDUP(E53/(H53*3/'Lifting System Input'!$B$11),0))=2,4,EVEN(ROUNDUP(E53/(H53*3/'Lifting System Input'!$B$11),0)))</f>
        <v>4</v>
      </c>
      <c r="J53" s="7">
        <f t="shared" si="1"/>
        <v>5820</v>
      </c>
      <c r="K53" s="6">
        <f t="shared" si="2"/>
        <v>17.100000000000001</v>
      </c>
      <c r="L53" s="4">
        <f>VLOOKUP(F53,Lists!A:B,2,0)*I53</f>
        <v>20500</v>
      </c>
      <c r="M53" s="6">
        <f t="shared" si="3"/>
        <v>2</v>
      </c>
      <c r="N53">
        <f t="shared" si="4"/>
        <v>3.3</v>
      </c>
      <c r="O53">
        <v>4</v>
      </c>
      <c r="P53" s="7">
        <f t="shared" si="5"/>
        <v>511</v>
      </c>
      <c r="Q53" t="s">
        <v>55</v>
      </c>
      <c r="R53" t="s">
        <v>55</v>
      </c>
      <c r="S53">
        <v>4</v>
      </c>
    </row>
    <row r="54" spans="1:19" x14ac:dyDescent="0.25">
      <c r="A54" t="str">
        <f t="shared" si="0"/>
        <v>5/16"9'10'MLAY1000x12</v>
      </c>
      <c r="B54" s="5" t="s">
        <v>7</v>
      </c>
      <c r="C54" s="8" t="s">
        <v>13</v>
      </c>
      <c r="D54" s="6" t="s">
        <v>14</v>
      </c>
      <c r="E54" s="7">
        <v>1149</v>
      </c>
      <c r="F54" s="6" t="s">
        <v>33</v>
      </c>
      <c r="G54" s="7">
        <v>1455</v>
      </c>
      <c r="H54" s="7">
        <f>G54*(IFERROR(VLOOKUP('Lifting System Input'!$B$9,Lists!L:M,2,0),1)*IFERROR(VLOOKUP('Lifting System Input'!$B$10,Lists!O:P,2,0),1)*IFERROR(VLOOKUP('Lifting System Input'!$B$12,Lists!R:S,2,0),1))</f>
        <v>1455</v>
      </c>
      <c r="I54" s="6">
        <f>IF(EVEN(ROUNDUP(E54/(H54*3/'Lifting System Input'!$B$11),0))=2,4,EVEN(ROUNDUP(E54/(H54*3/'Lifting System Input'!$B$11),0)))</f>
        <v>4</v>
      </c>
      <c r="J54" s="7">
        <f t="shared" si="1"/>
        <v>5820</v>
      </c>
      <c r="K54" s="6">
        <f t="shared" si="2"/>
        <v>15.2</v>
      </c>
      <c r="L54" s="4">
        <f>VLOOKUP(F54,Lists!A:B,2,0)*I54</f>
        <v>20500</v>
      </c>
      <c r="M54" s="6">
        <f t="shared" si="3"/>
        <v>2</v>
      </c>
      <c r="N54">
        <f t="shared" si="4"/>
        <v>3.3</v>
      </c>
      <c r="O54">
        <v>4</v>
      </c>
      <c r="P54" s="7">
        <f t="shared" si="5"/>
        <v>575</v>
      </c>
      <c r="Q54" t="s">
        <v>55</v>
      </c>
      <c r="R54" t="s">
        <v>55</v>
      </c>
      <c r="S54">
        <v>4</v>
      </c>
    </row>
    <row r="55" spans="1:19" x14ac:dyDescent="0.25">
      <c r="A55" t="str">
        <f t="shared" si="0"/>
        <v>5/16"10'10'MLAY1000x12</v>
      </c>
      <c r="B55" s="5" t="s">
        <v>7</v>
      </c>
      <c r="C55" s="25" t="s">
        <v>14</v>
      </c>
      <c r="D55" s="6" t="s">
        <v>14</v>
      </c>
      <c r="E55" s="7">
        <v>1276</v>
      </c>
      <c r="F55" s="6" t="s">
        <v>33</v>
      </c>
      <c r="G55" s="7">
        <v>1455</v>
      </c>
      <c r="H55" s="7">
        <f>G55*(IFERROR(VLOOKUP('Lifting System Input'!$B$9,Lists!L:M,2,0),1)*IFERROR(VLOOKUP('Lifting System Input'!$B$10,Lists!O:P,2,0),1)*IFERROR(VLOOKUP('Lifting System Input'!$B$12,Lists!R:S,2,0),1))</f>
        <v>1455</v>
      </c>
      <c r="I55" s="6">
        <f>IF(EVEN(ROUNDUP(E55/(H55*3/'Lifting System Input'!$B$11),0))=2,4,EVEN(ROUNDUP(E55/(H55*3/'Lifting System Input'!$B$11),0)))</f>
        <v>4</v>
      </c>
      <c r="J55" s="7">
        <f t="shared" si="1"/>
        <v>5820</v>
      </c>
      <c r="K55" s="6">
        <f t="shared" si="2"/>
        <v>13.7</v>
      </c>
      <c r="L55" s="4">
        <f>VLOOKUP(F55,Lists!A:B,2,0)*I55</f>
        <v>20500</v>
      </c>
      <c r="M55" s="6">
        <f t="shared" si="3"/>
        <v>2</v>
      </c>
      <c r="N55">
        <f t="shared" si="4"/>
        <v>3.3</v>
      </c>
      <c r="O55">
        <v>4</v>
      </c>
      <c r="P55" s="7">
        <f t="shared" si="5"/>
        <v>638</v>
      </c>
      <c r="Q55" t="s">
        <v>55</v>
      </c>
      <c r="R55" t="s">
        <v>55</v>
      </c>
      <c r="S55">
        <v>4</v>
      </c>
    </row>
    <row r="56" spans="1:19" x14ac:dyDescent="0.25">
      <c r="A56" t="str">
        <f t="shared" si="0"/>
        <v>5/16"6'20'MLAY1000x12</v>
      </c>
      <c r="B56" s="5" t="s">
        <v>7</v>
      </c>
      <c r="C56" s="8" t="s">
        <v>10</v>
      </c>
      <c r="D56" s="6" t="s">
        <v>16</v>
      </c>
      <c r="E56" s="7">
        <v>1531</v>
      </c>
      <c r="F56" s="6" t="s">
        <v>33</v>
      </c>
      <c r="G56" s="7">
        <v>1455</v>
      </c>
      <c r="H56" s="7">
        <f>G56*(IFERROR(VLOOKUP('Lifting System Input'!$B$9,Lists!L:M,2,0),1)*IFERROR(VLOOKUP('Lifting System Input'!$B$10,Lists!O:P,2,0),1)*IFERROR(VLOOKUP('Lifting System Input'!$B$12,Lists!R:S,2,0),1))</f>
        <v>1455</v>
      </c>
      <c r="I56" s="6">
        <f>IF(EVEN(ROUNDUP(E56/(H56*3/'Lifting System Input'!$B$11),0))=2,4,EVEN(ROUNDUP(E56/(H56*3/'Lifting System Input'!$B$11),0)))</f>
        <v>4</v>
      </c>
      <c r="J56" s="7">
        <f t="shared" si="1"/>
        <v>5820</v>
      </c>
      <c r="K56" s="6">
        <f t="shared" si="2"/>
        <v>11.4</v>
      </c>
      <c r="L56" s="4">
        <f>VLOOKUP(F56,Lists!A:B,2,0)*I56</f>
        <v>20500</v>
      </c>
      <c r="M56" s="6">
        <f t="shared" si="3"/>
        <v>2</v>
      </c>
      <c r="N56">
        <f t="shared" si="4"/>
        <v>6.7</v>
      </c>
      <c r="O56">
        <v>4</v>
      </c>
      <c r="P56" s="7">
        <f t="shared" si="5"/>
        <v>766</v>
      </c>
      <c r="Q56" t="s">
        <v>55</v>
      </c>
      <c r="R56" t="s">
        <v>55</v>
      </c>
      <c r="S56">
        <v>4</v>
      </c>
    </row>
    <row r="57" spans="1:19" x14ac:dyDescent="0.25">
      <c r="A57" t="str">
        <f t="shared" si="0"/>
        <v>5/16"7'20'MLAY1000x12</v>
      </c>
      <c r="B57" s="5" t="s">
        <v>7</v>
      </c>
      <c r="C57" s="8" t="s">
        <v>11</v>
      </c>
      <c r="D57" s="6" t="s">
        <v>16</v>
      </c>
      <c r="E57" s="7">
        <v>1787</v>
      </c>
      <c r="F57" s="6" t="s">
        <v>33</v>
      </c>
      <c r="G57" s="7">
        <v>1455</v>
      </c>
      <c r="H57" s="7">
        <f>G57*(IFERROR(VLOOKUP('Lifting System Input'!$B$9,Lists!L:M,2,0),1)*IFERROR(VLOOKUP('Lifting System Input'!$B$10,Lists!O:P,2,0),1)*IFERROR(VLOOKUP('Lifting System Input'!$B$12,Lists!R:S,2,0),1))</f>
        <v>1455</v>
      </c>
      <c r="I57" s="6">
        <f>IF(EVEN(ROUNDUP(E57/(H57*3/'Lifting System Input'!$B$11),0))=2,4,EVEN(ROUNDUP(E57/(H57*3/'Lifting System Input'!$B$11),0)))</f>
        <v>4</v>
      </c>
      <c r="J57" s="7">
        <f t="shared" si="1"/>
        <v>5820</v>
      </c>
      <c r="K57" s="6">
        <f t="shared" si="2"/>
        <v>9.8000000000000007</v>
      </c>
      <c r="L57" s="4">
        <f>VLOOKUP(F57,Lists!A:B,2,0)*I57</f>
        <v>20500</v>
      </c>
      <c r="M57" s="6">
        <f t="shared" si="3"/>
        <v>2</v>
      </c>
      <c r="N57">
        <f t="shared" si="4"/>
        <v>6.7</v>
      </c>
      <c r="O57">
        <v>4</v>
      </c>
      <c r="P57" s="7">
        <f t="shared" si="5"/>
        <v>894</v>
      </c>
      <c r="Q57" t="s">
        <v>55</v>
      </c>
      <c r="R57" t="s">
        <v>55</v>
      </c>
      <c r="S57">
        <v>4</v>
      </c>
    </row>
    <row r="58" spans="1:19" x14ac:dyDescent="0.25">
      <c r="A58" t="str">
        <f t="shared" si="0"/>
        <v>5/16"8'20'MLAY1000x12</v>
      </c>
      <c r="B58" s="5" t="s">
        <v>7</v>
      </c>
      <c r="C58" s="8" t="s">
        <v>12</v>
      </c>
      <c r="D58" s="6" t="s">
        <v>16</v>
      </c>
      <c r="E58" s="7">
        <v>2042</v>
      </c>
      <c r="F58" s="6" t="s">
        <v>33</v>
      </c>
      <c r="G58" s="7">
        <v>1455</v>
      </c>
      <c r="H58" s="7">
        <f>G58*(IFERROR(VLOOKUP('Lifting System Input'!$B$9,Lists!L:M,2,0),1)*IFERROR(VLOOKUP('Lifting System Input'!$B$10,Lists!O:P,2,0),1)*IFERROR(VLOOKUP('Lifting System Input'!$B$12,Lists!R:S,2,0),1))</f>
        <v>1455</v>
      </c>
      <c r="I58" s="6">
        <f>IF(EVEN(ROUNDUP(E58/(H58*3/'Lifting System Input'!$B$11),0))=2,4,EVEN(ROUNDUP(E58/(H58*3/'Lifting System Input'!$B$11),0)))</f>
        <v>4</v>
      </c>
      <c r="J58" s="7">
        <f t="shared" si="1"/>
        <v>5820</v>
      </c>
      <c r="K58" s="6">
        <f t="shared" si="2"/>
        <v>8.6</v>
      </c>
      <c r="L58" s="4">
        <f>VLOOKUP(F58,Lists!A:B,2,0)*I58</f>
        <v>20500</v>
      </c>
      <c r="M58" s="6">
        <f t="shared" si="3"/>
        <v>2</v>
      </c>
      <c r="N58">
        <f t="shared" si="4"/>
        <v>6.7</v>
      </c>
      <c r="O58">
        <v>4</v>
      </c>
      <c r="P58" s="7">
        <f t="shared" si="5"/>
        <v>1021</v>
      </c>
      <c r="Q58" t="s">
        <v>55</v>
      </c>
      <c r="R58" t="s">
        <v>55</v>
      </c>
      <c r="S58">
        <v>4</v>
      </c>
    </row>
    <row r="59" spans="1:19" x14ac:dyDescent="0.25">
      <c r="A59" t="str">
        <f t="shared" si="0"/>
        <v>5/16"9'20'MLAY1000x12</v>
      </c>
      <c r="B59" s="5" t="s">
        <v>7</v>
      </c>
      <c r="C59" s="8" t="s">
        <v>13</v>
      </c>
      <c r="D59" s="6" t="s">
        <v>16</v>
      </c>
      <c r="E59" s="7">
        <v>2297</v>
      </c>
      <c r="F59" s="6" t="s">
        <v>33</v>
      </c>
      <c r="G59" s="7">
        <v>1455</v>
      </c>
      <c r="H59" s="7">
        <f>G59*(IFERROR(VLOOKUP('Lifting System Input'!$B$9,Lists!L:M,2,0),1)*IFERROR(VLOOKUP('Lifting System Input'!$B$10,Lists!O:P,2,0),1)*IFERROR(VLOOKUP('Lifting System Input'!$B$12,Lists!R:S,2,0),1))</f>
        <v>1455</v>
      </c>
      <c r="I59" s="6">
        <f>IF(EVEN(ROUNDUP(E59/(H59*3/'Lifting System Input'!$B$11),0))=2,4,EVEN(ROUNDUP(E59/(H59*3/'Lifting System Input'!$B$11),0)))</f>
        <v>4</v>
      </c>
      <c r="J59" s="7">
        <f t="shared" si="1"/>
        <v>5820</v>
      </c>
      <c r="K59" s="6">
        <f t="shared" si="2"/>
        <v>7.6</v>
      </c>
      <c r="L59" s="4">
        <f>VLOOKUP(F59,Lists!A:B,2,0)*I59</f>
        <v>20500</v>
      </c>
      <c r="M59" s="6">
        <f t="shared" si="3"/>
        <v>2</v>
      </c>
      <c r="N59">
        <f t="shared" si="4"/>
        <v>6.7</v>
      </c>
      <c r="O59">
        <v>4</v>
      </c>
      <c r="P59" s="7">
        <f t="shared" si="5"/>
        <v>1149</v>
      </c>
      <c r="Q59" t="s">
        <v>55</v>
      </c>
      <c r="R59" t="s">
        <v>55</v>
      </c>
      <c r="S59">
        <v>4</v>
      </c>
    </row>
    <row r="60" spans="1:19" x14ac:dyDescent="0.25">
      <c r="A60" t="str">
        <f t="shared" si="0"/>
        <v>5/16"10'20'MLAY1000x12</v>
      </c>
      <c r="B60" s="5" t="s">
        <v>7</v>
      </c>
      <c r="C60" s="25" t="s">
        <v>14</v>
      </c>
      <c r="D60" s="6" t="s">
        <v>16</v>
      </c>
      <c r="E60" s="7">
        <v>2552</v>
      </c>
      <c r="F60" s="6" t="s">
        <v>33</v>
      </c>
      <c r="G60" s="7">
        <v>1455</v>
      </c>
      <c r="H60" s="7">
        <f>G60*(IFERROR(VLOOKUP('Lifting System Input'!$B$9,Lists!L:M,2,0),1)*IFERROR(VLOOKUP('Lifting System Input'!$B$10,Lists!O:P,2,0),1)*IFERROR(VLOOKUP('Lifting System Input'!$B$12,Lists!R:S,2,0),1))</f>
        <v>1455</v>
      </c>
      <c r="I60" s="6">
        <f>IF(EVEN(ROUNDUP(E60/(H60*3/'Lifting System Input'!$B$11),0))=2,4,EVEN(ROUNDUP(E60/(H60*3/'Lifting System Input'!$B$11),0)))</f>
        <v>4</v>
      </c>
      <c r="J60" s="7">
        <f t="shared" si="1"/>
        <v>5820</v>
      </c>
      <c r="K60" s="6">
        <f t="shared" si="2"/>
        <v>6.8</v>
      </c>
      <c r="L60" s="4">
        <f>VLOOKUP(F60,Lists!A:B,2,0)*I60</f>
        <v>20500</v>
      </c>
      <c r="M60" s="6">
        <f t="shared" si="3"/>
        <v>2</v>
      </c>
      <c r="N60">
        <f t="shared" si="4"/>
        <v>6.7</v>
      </c>
      <c r="O60">
        <v>4</v>
      </c>
      <c r="P60" s="7">
        <f t="shared" si="5"/>
        <v>1276</v>
      </c>
      <c r="Q60" t="s">
        <v>55</v>
      </c>
      <c r="R60" t="s">
        <v>55</v>
      </c>
      <c r="S60">
        <v>4</v>
      </c>
    </row>
    <row r="61" spans="1:19" x14ac:dyDescent="0.25">
      <c r="A61" t="str">
        <f t="shared" si="0"/>
        <v>5/16"6'40'MLAY1000x12</v>
      </c>
      <c r="B61" s="5" t="s">
        <v>7</v>
      </c>
      <c r="C61" s="8" t="s">
        <v>10</v>
      </c>
      <c r="D61" s="6" t="s">
        <v>26</v>
      </c>
      <c r="E61" s="7">
        <v>3063</v>
      </c>
      <c r="F61" s="6" t="s">
        <v>33</v>
      </c>
      <c r="G61" s="7">
        <v>1455</v>
      </c>
      <c r="H61" s="7">
        <f>G61*(IFERROR(VLOOKUP('Lifting System Input'!$B$9,Lists!L:M,2,0),1)*IFERROR(VLOOKUP('Lifting System Input'!$B$10,Lists!O:P,2,0),1)*IFERROR(VLOOKUP('Lifting System Input'!$B$12,Lists!R:S,2,0),1))</f>
        <v>1455</v>
      </c>
      <c r="I61" s="6">
        <f>IF(EVEN(ROUNDUP(E61/(H61*3/'Lifting System Input'!$B$11),0))=2,4,EVEN(ROUNDUP(E61/(H61*3/'Lifting System Input'!$B$11),0)))</f>
        <v>4</v>
      </c>
      <c r="J61" s="7">
        <f t="shared" si="1"/>
        <v>5820</v>
      </c>
      <c r="K61" s="6">
        <f t="shared" si="2"/>
        <v>5.7</v>
      </c>
      <c r="L61" s="4">
        <f>VLOOKUP(F61,Lists!A:B,2,0)*I61</f>
        <v>20500</v>
      </c>
      <c r="M61" s="6">
        <f t="shared" si="3"/>
        <v>2</v>
      </c>
      <c r="N61">
        <f t="shared" si="4"/>
        <v>13.3</v>
      </c>
      <c r="O61">
        <v>4</v>
      </c>
      <c r="P61" s="7">
        <f t="shared" si="5"/>
        <v>1532</v>
      </c>
      <c r="Q61" t="s">
        <v>55</v>
      </c>
      <c r="R61" t="s">
        <v>55</v>
      </c>
      <c r="S61">
        <v>4</v>
      </c>
    </row>
    <row r="62" spans="1:19" x14ac:dyDescent="0.25">
      <c r="A62" t="str">
        <f t="shared" si="0"/>
        <v>5/16"7'40'MLAY1000x12</v>
      </c>
      <c r="B62" s="5" t="s">
        <v>7</v>
      </c>
      <c r="C62" s="8" t="s">
        <v>11</v>
      </c>
      <c r="D62" s="6" t="s">
        <v>26</v>
      </c>
      <c r="E62" s="7">
        <v>3573</v>
      </c>
      <c r="F62" s="6" t="s">
        <v>33</v>
      </c>
      <c r="G62" s="7">
        <v>1455</v>
      </c>
      <c r="H62" s="7">
        <f>G62*(IFERROR(VLOOKUP('Lifting System Input'!$B$9,Lists!L:M,2,0),1)*IFERROR(VLOOKUP('Lifting System Input'!$B$10,Lists!O:P,2,0),1)*IFERROR(VLOOKUP('Lifting System Input'!$B$12,Lists!R:S,2,0),1))</f>
        <v>1455</v>
      </c>
      <c r="I62" s="6">
        <f>IF(EVEN(ROUNDUP(E62/(H62*3/'Lifting System Input'!$B$11),0))=2,4,EVEN(ROUNDUP(E62/(H62*3/'Lifting System Input'!$B$11),0)))</f>
        <v>4</v>
      </c>
      <c r="J62" s="7">
        <f t="shared" si="1"/>
        <v>5820</v>
      </c>
      <c r="K62" s="6">
        <f t="shared" si="2"/>
        <v>4.9000000000000004</v>
      </c>
      <c r="L62" s="4">
        <f>VLOOKUP(F62,Lists!A:B,2,0)*I62</f>
        <v>20500</v>
      </c>
      <c r="M62" s="6">
        <f t="shared" si="3"/>
        <v>2</v>
      </c>
      <c r="N62">
        <f t="shared" si="4"/>
        <v>13.3</v>
      </c>
      <c r="O62">
        <v>4</v>
      </c>
      <c r="P62" s="7">
        <f t="shared" si="5"/>
        <v>1787</v>
      </c>
      <c r="Q62" t="s">
        <v>55</v>
      </c>
      <c r="R62" t="s">
        <v>55</v>
      </c>
      <c r="S62">
        <v>4</v>
      </c>
    </row>
    <row r="63" spans="1:19" x14ac:dyDescent="0.25">
      <c r="A63" t="str">
        <f t="shared" si="0"/>
        <v>5/16"8'40'MLAY1000x12</v>
      </c>
      <c r="B63" s="5" t="s">
        <v>7</v>
      </c>
      <c r="C63" s="8" t="s">
        <v>12</v>
      </c>
      <c r="D63" s="6" t="s">
        <v>26</v>
      </c>
      <c r="E63" s="7">
        <v>4084</v>
      </c>
      <c r="F63" s="6" t="s">
        <v>33</v>
      </c>
      <c r="G63" s="7">
        <v>1455</v>
      </c>
      <c r="H63" s="7">
        <f>G63*(IFERROR(VLOOKUP('Lifting System Input'!$B$9,Lists!L:M,2,0),1)*IFERROR(VLOOKUP('Lifting System Input'!$B$10,Lists!O:P,2,0),1)*IFERROR(VLOOKUP('Lifting System Input'!$B$12,Lists!R:S,2,0),1))</f>
        <v>1455</v>
      </c>
      <c r="I63" s="6">
        <f>IF(EVEN(ROUNDUP(E63/(H63*3/'Lifting System Input'!$B$11),0))=2,4,EVEN(ROUNDUP(E63/(H63*3/'Lifting System Input'!$B$11),0)))</f>
        <v>4</v>
      </c>
      <c r="J63" s="7">
        <f t="shared" si="1"/>
        <v>5820</v>
      </c>
      <c r="K63" s="6">
        <f t="shared" si="2"/>
        <v>4.3</v>
      </c>
      <c r="L63" s="4">
        <f>VLOOKUP(F63,Lists!A:B,2,0)*I63</f>
        <v>20500</v>
      </c>
      <c r="M63" s="6">
        <f t="shared" si="3"/>
        <v>2</v>
      </c>
      <c r="N63">
        <f t="shared" si="4"/>
        <v>13.3</v>
      </c>
      <c r="O63">
        <v>4</v>
      </c>
      <c r="P63" s="7">
        <f t="shared" si="5"/>
        <v>2042</v>
      </c>
      <c r="Q63" t="s">
        <v>55</v>
      </c>
      <c r="R63" t="s">
        <v>55</v>
      </c>
      <c r="S63">
        <v>4</v>
      </c>
    </row>
    <row r="64" spans="1:19" x14ac:dyDescent="0.25">
      <c r="A64" t="str">
        <f t="shared" si="0"/>
        <v>5/16"9'40'MLAY1000x12</v>
      </c>
      <c r="B64" s="5" t="s">
        <v>7</v>
      </c>
      <c r="C64" s="8" t="s">
        <v>13</v>
      </c>
      <c r="D64" s="6" t="s">
        <v>26</v>
      </c>
      <c r="E64" s="7">
        <v>4594</v>
      </c>
      <c r="F64" s="6" t="s">
        <v>33</v>
      </c>
      <c r="G64" s="7">
        <v>1455</v>
      </c>
      <c r="H64" s="7">
        <f>G64*(IFERROR(VLOOKUP('Lifting System Input'!$B$9,Lists!L:M,2,0),1)*IFERROR(VLOOKUP('Lifting System Input'!$B$10,Lists!O:P,2,0),1)*IFERROR(VLOOKUP('Lifting System Input'!$B$12,Lists!R:S,2,0),1))</f>
        <v>1455</v>
      </c>
      <c r="I64" s="6">
        <f>IF(EVEN(ROUNDUP(E64/(H64*3/'Lifting System Input'!$B$11),0))=2,4,EVEN(ROUNDUP(E64/(H64*3/'Lifting System Input'!$B$11),0)))</f>
        <v>4</v>
      </c>
      <c r="J64" s="7">
        <f t="shared" si="1"/>
        <v>5820</v>
      </c>
      <c r="K64" s="6">
        <f t="shared" si="2"/>
        <v>3.8</v>
      </c>
      <c r="L64" s="4">
        <f>VLOOKUP(F64,Lists!A:B,2,0)*I64</f>
        <v>20500</v>
      </c>
      <c r="M64" s="6">
        <f t="shared" si="3"/>
        <v>2</v>
      </c>
      <c r="N64">
        <f t="shared" si="4"/>
        <v>13.3</v>
      </c>
      <c r="O64">
        <v>4</v>
      </c>
      <c r="P64" s="7">
        <f t="shared" si="5"/>
        <v>2297</v>
      </c>
      <c r="Q64" t="s">
        <v>55</v>
      </c>
      <c r="R64" t="s">
        <v>55</v>
      </c>
      <c r="S64">
        <v>4</v>
      </c>
    </row>
    <row r="65" spans="1:19" x14ac:dyDescent="0.25">
      <c r="A65" t="str">
        <f t="shared" si="0"/>
        <v>5/16"10'40'MLAY1000x12</v>
      </c>
      <c r="B65" s="5" t="s">
        <v>7</v>
      </c>
      <c r="C65" s="24" t="s">
        <v>14</v>
      </c>
      <c r="D65" s="6" t="s">
        <v>26</v>
      </c>
      <c r="E65" s="7">
        <v>5105</v>
      </c>
      <c r="F65" s="6" t="s">
        <v>33</v>
      </c>
      <c r="G65" s="7">
        <v>1455</v>
      </c>
      <c r="H65" s="7">
        <f>G65*(IFERROR(VLOOKUP('Lifting System Input'!$B$9,Lists!L:M,2,0),1)*IFERROR(VLOOKUP('Lifting System Input'!$B$10,Lists!O:P,2,0),1)*IFERROR(VLOOKUP('Lifting System Input'!$B$12,Lists!R:S,2,0),1))</f>
        <v>1455</v>
      </c>
      <c r="I65" s="6">
        <f>IF(EVEN(ROUNDUP(E65/(H65*3/'Lifting System Input'!$B$11),0))=2,4,EVEN(ROUNDUP(E65/(H65*3/'Lifting System Input'!$B$11),0)))</f>
        <v>4</v>
      </c>
      <c r="J65" s="7">
        <f t="shared" si="1"/>
        <v>5820</v>
      </c>
      <c r="K65" s="6">
        <f t="shared" si="2"/>
        <v>3.4</v>
      </c>
      <c r="L65" s="4">
        <f>VLOOKUP(F65,Lists!A:B,2,0)*I65</f>
        <v>20500</v>
      </c>
      <c r="M65" s="6">
        <f t="shared" si="3"/>
        <v>2</v>
      </c>
      <c r="N65">
        <f t="shared" si="4"/>
        <v>13.3</v>
      </c>
      <c r="O65">
        <v>4</v>
      </c>
      <c r="P65" s="7">
        <f t="shared" si="5"/>
        <v>2553</v>
      </c>
      <c r="Q65" t="s">
        <v>55</v>
      </c>
      <c r="R65" t="s">
        <v>55</v>
      </c>
      <c r="S65">
        <v>4</v>
      </c>
    </row>
    <row r="66" spans="1:19" x14ac:dyDescent="0.25">
      <c r="A66" t="str">
        <f t="shared" si="0"/>
        <v>3/8"6'10'MLAY1000x12</v>
      </c>
      <c r="B66" s="5" t="s">
        <v>6</v>
      </c>
      <c r="C66" s="8" t="s">
        <v>10</v>
      </c>
      <c r="D66" s="6" t="s">
        <v>14</v>
      </c>
      <c r="E66" s="7">
        <v>919</v>
      </c>
      <c r="F66" s="6" t="s">
        <v>33</v>
      </c>
      <c r="G66" s="7">
        <v>1565</v>
      </c>
      <c r="H66" s="7">
        <f>G66*(IFERROR(VLOOKUP('Lifting System Input'!$B$9,Lists!L:M,2,0),1)*IFERROR(VLOOKUP('Lifting System Input'!$B$10,Lists!O:P,2,0),1)*IFERROR(VLOOKUP('Lifting System Input'!$B$12,Lists!R:S,2,0),1))</f>
        <v>1565</v>
      </c>
      <c r="I66" s="6">
        <f>IF(EVEN(ROUNDUP(E66/(H66*3/'Lifting System Input'!$B$11),0))=2,4,EVEN(ROUNDUP(E66/(H66*3/'Lifting System Input'!$B$11),0)))</f>
        <v>4</v>
      </c>
      <c r="J66" s="7">
        <f t="shared" si="1"/>
        <v>6260</v>
      </c>
      <c r="K66" s="6">
        <f t="shared" si="2"/>
        <v>20.399999999999999</v>
      </c>
      <c r="L66" s="4">
        <f>VLOOKUP(F66,Lists!A:B,2,0)*I66</f>
        <v>20500</v>
      </c>
      <c r="M66" s="6">
        <f t="shared" si="3"/>
        <v>2</v>
      </c>
      <c r="N66">
        <f t="shared" si="4"/>
        <v>3.3</v>
      </c>
      <c r="O66">
        <v>4</v>
      </c>
      <c r="P66" s="7">
        <f t="shared" si="5"/>
        <v>460</v>
      </c>
      <c r="Q66" t="s">
        <v>55</v>
      </c>
      <c r="R66" t="s">
        <v>55</v>
      </c>
      <c r="S66">
        <v>5</v>
      </c>
    </row>
    <row r="67" spans="1:19" x14ac:dyDescent="0.25">
      <c r="A67" t="str">
        <f t="shared" si="0"/>
        <v>3/8"7'10'MLAY1000x12</v>
      </c>
      <c r="B67" s="5" t="s">
        <v>6</v>
      </c>
      <c r="C67" s="8" t="s">
        <v>11</v>
      </c>
      <c r="D67" s="6" t="s">
        <v>14</v>
      </c>
      <c r="E67" s="7">
        <v>1072</v>
      </c>
      <c r="F67" s="6" t="s">
        <v>33</v>
      </c>
      <c r="G67" s="7">
        <v>1565</v>
      </c>
      <c r="H67" s="7">
        <f>G67*(IFERROR(VLOOKUP('Lifting System Input'!$B$9,Lists!L:M,2,0),1)*IFERROR(VLOOKUP('Lifting System Input'!$B$10,Lists!O:P,2,0),1)*IFERROR(VLOOKUP('Lifting System Input'!$B$12,Lists!R:S,2,0),1))</f>
        <v>1565</v>
      </c>
      <c r="I67" s="6">
        <f>IF(EVEN(ROUNDUP(E67/(H67*3/'Lifting System Input'!$B$11),0))=2,4,EVEN(ROUNDUP(E67/(H67*3/'Lifting System Input'!$B$11),0)))</f>
        <v>4</v>
      </c>
      <c r="J67" s="7">
        <f t="shared" si="1"/>
        <v>6260</v>
      </c>
      <c r="K67" s="6">
        <f t="shared" si="2"/>
        <v>17.5</v>
      </c>
      <c r="L67" s="4">
        <f>VLOOKUP(F67,Lists!A:B,2,0)*I67</f>
        <v>20500</v>
      </c>
      <c r="M67" s="6">
        <f t="shared" si="3"/>
        <v>2</v>
      </c>
      <c r="N67">
        <f t="shared" si="4"/>
        <v>3.3</v>
      </c>
      <c r="O67">
        <v>4</v>
      </c>
      <c r="P67" s="7">
        <f t="shared" si="5"/>
        <v>536</v>
      </c>
      <c r="Q67" t="s">
        <v>55</v>
      </c>
      <c r="R67" t="s">
        <v>55</v>
      </c>
      <c r="S67">
        <v>5</v>
      </c>
    </row>
    <row r="68" spans="1:19" x14ac:dyDescent="0.25">
      <c r="A68" t="str">
        <f t="shared" si="0"/>
        <v>3/8"8'10'MLAY1000x12</v>
      </c>
      <c r="B68" s="5" t="s">
        <v>6</v>
      </c>
      <c r="C68" s="8" t="s">
        <v>12</v>
      </c>
      <c r="D68" s="6" t="s">
        <v>14</v>
      </c>
      <c r="E68" s="7">
        <v>1225</v>
      </c>
      <c r="F68" s="6" t="s">
        <v>33</v>
      </c>
      <c r="G68" s="7">
        <v>1565</v>
      </c>
      <c r="H68" s="7">
        <f>G68*(IFERROR(VLOOKUP('Lifting System Input'!$B$9,Lists!L:M,2,0),1)*IFERROR(VLOOKUP('Lifting System Input'!$B$10,Lists!O:P,2,0),1)*IFERROR(VLOOKUP('Lifting System Input'!$B$12,Lists!R:S,2,0),1))</f>
        <v>1565</v>
      </c>
      <c r="I68" s="6">
        <f>IF(EVEN(ROUNDUP(E68/(H68*3/'Lifting System Input'!$B$11),0))=2,4,EVEN(ROUNDUP(E68/(H68*3/'Lifting System Input'!$B$11),0)))</f>
        <v>4</v>
      </c>
      <c r="J68" s="7">
        <f t="shared" si="1"/>
        <v>6260</v>
      </c>
      <c r="K68" s="6">
        <f t="shared" si="2"/>
        <v>15.3</v>
      </c>
      <c r="L68" s="4">
        <f>VLOOKUP(F68,Lists!A:B,2,0)*I68</f>
        <v>20500</v>
      </c>
      <c r="M68" s="6">
        <f t="shared" si="3"/>
        <v>2</v>
      </c>
      <c r="N68">
        <f t="shared" si="4"/>
        <v>3.3</v>
      </c>
      <c r="O68">
        <v>4</v>
      </c>
      <c r="P68" s="7">
        <f t="shared" si="5"/>
        <v>613</v>
      </c>
      <c r="Q68" t="s">
        <v>55</v>
      </c>
      <c r="R68" t="s">
        <v>55</v>
      </c>
      <c r="S68">
        <v>5</v>
      </c>
    </row>
    <row r="69" spans="1:19" x14ac:dyDescent="0.25">
      <c r="A69" t="str">
        <f t="shared" si="0"/>
        <v>3/8"9'10'MLAY1000x12</v>
      </c>
      <c r="B69" s="5" t="s">
        <v>6</v>
      </c>
      <c r="C69" s="8" t="s">
        <v>13</v>
      </c>
      <c r="D69" s="6" t="s">
        <v>14</v>
      </c>
      <c r="E69" s="7">
        <v>1378</v>
      </c>
      <c r="F69" s="6" t="s">
        <v>33</v>
      </c>
      <c r="G69" s="7">
        <v>1565</v>
      </c>
      <c r="H69" s="7">
        <f>G69*(IFERROR(VLOOKUP('Lifting System Input'!$B$9,Lists!L:M,2,0),1)*IFERROR(VLOOKUP('Lifting System Input'!$B$10,Lists!O:P,2,0),1)*IFERROR(VLOOKUP('Lifting System Input'!$B$12,Lists!R:S,2,0),1))</f>
        <v>1565</v>
      </c>
      <c r="I69" s="6">
        <f>IF(EVEN(ROUNDUP(E69/(H69*3/'Lifting System Input'!$B$11),0))=2,4,EVEN(ROUNDUP(E69/(H69*3/'Lifting System Input'!$B$11),0)))</f>
        <v>4</v>
      </c>
      <c r="J69" s="7">
        <f t="shared" si="1"/>
        <v>6260</v>
      </c>
      <c r="K69" s="6">
        <f t="shared" si="2"/>
        <v>13.6</v>
      </c>
      <c r="L69" s="4">
        <f>VLOOKUP(F69,Lists!A:B,2,0)*I69</f>
        <v>20500</v>
      </c>
      <c r="M69" s="6">
        <f t="shared" si="3"/>
        <v>2</v>
      </c>
      <c r="N69">
        <f t="shared" si="4"/>
        <v>3.3</v>
      </c>
      <c r="O69">
        <v>4</v>
      </c>
      <c r="P69" s="7">
        <f t="shared" si="5"/>
        <v>689</v>
      </c>
      <c r="Q69" t="s">
        <v>55</v>
      </c>
      <c r="R69" t="s">
        <v>55</v>
      </c>
      <c r="S69">
        <v>5</v>
      </c>
    </row>
    <row r="70" spans="1:19" x14ac:dyDescent="0.25">
      <c r="A70" t="str">
        <f t="shared" ref="A70:A133" si="6">B70&amp;C70&amp;D70&amp;F70</f>
        <v>3/8"10'10'MLAY1000x12</v>
      </c>
      <c r="B70" s="5" t="s">
        <v>6</v>
      </c>
      <c r="C70" s="25" t="s">
        <v>14</v>
      </c>
      <c r="D70" s="6" t="s">
        <v>14</v>
      </c>
      <c r="E70" s="7">
        <v>1531</v>
      </c>
      <c r="F70" s="6" t="s">
        <v>33</v>
      </c>
      <c r="G70" s="7">
        <v>1565</v>
      </c>
      <c r="H70" s="7">
        <f>G70*(IFERROR(VLOOKUP('Lifting System Input'!$B$9,Lists!L:M,2,0),1)*IFERROR(VLOOKUP('Lifting System Input'!$B$10,Lists!O:P,2,0),1)*IFERROR(VLOOKUP('Lifting System Input'!$B$12,Lists!R:S,2,0),1))</f>
        <v>1565</v>
      </c>
      <c r="I70" s="6">
        <f>IF(EVEN(ROUNDUP(E70/(H70*3/'Lifting System Input'!$B$11),0))=2,4,EVEN(ROUNDUP(E70/(H70*3/'Lifting System Input'!$B$11),0)))</f>
        <v>4</v>
      </c>
      <c r="J70" s="7">
        <f t="shared" ref="J70:J133" si="7">I70*H70</f>
        <v>6260</v>
      </c>
      <c r="K70" s="6">
        <f t="shared" ref="K70:K133" si="8">ROUND(J70*3/E70,1)</f>
        <v>12.3</v>
      </c>
      <c r="L70" s="4">
        <f>VLOOKUP(F70,Lists!A:B,2,0)*I70</f>
        <v>20500</v>
      </c>
      <c r="M70" s="6">
        <f t="shared" ref="M70:M133" si="9">I70/2</f>
        <v>2</v>
      </c>
      <c r="N70">
        <f t="shared" ref="N70:N133" si="10">ROUND(LEFT(D70,2)/(M70+1),1)</f>
        <v>3.3</v>
      </c>
      <c r="O70">
        <v>4</v>
      </c>
      <c r="P70" s="7">
        <f t="shared" ref="P70:P133" si="11">ROUND(E70/M70,0)</f>
        <v>766</v>
      </c>
      <c r="Q70" t="s">
        <v>55</v>
      </c>
      <c r="R70" t="s">
        <v>55</v>
      </c>
      <c r="S70">
        <v>5</v>
      </c>
    </row>
    <row r="71" spans="1:19" x14ac:dyDescent="0.25">
      <c r="A71" t="str">
        <f t="shared" si="6"/>
        <v>3/8"6'20'MLAY1000x12</v>
      </c>
      <c r="B71" s="5" t="s">
        <v>6</v>
      </c>
      <c r="C71" s="8" t="s">
        <v>10</v>
      </c>
      <c r="D71" s="6" t="s">
        <v>16</v>
      </c>
      <c r="E71" s="7">
        <v>1838</v>
      </c>
      <c r="F71" s="6" t="s">
        <v>33</v>
      </c>
      <c r="G71" s="7">
        <v>1565</v>
      </c>
      <c r="H71" s="7">
        <f>G71*(IFERROR(VLOOKUP('Lifting System Input'!$B$9,Lists!L:M,2,0),1)*IFERROR(VLOOKUP('Lifting System Input'!$B$10,Lists!O:P,2,0),1)*IFERROR(VLOOKUP('Lifting System Input'!$B$12,Lists!R:S,2,0),1))</f>
        <v>1565</v>
      </c>
      <c r="I71" s="6">
        <f>IF(EVEN(ROUNDUP(E71/(H71*3/'Lifting System Input'!$B$11),0))=2,4,EVEN(ROUNDUP(E71/(H71*3/'Lifting System Input'!$B$11),0)))</f>
        <v>4</v>
      </c>
      <c r="J71" s="7">
        <f t="shared" si="7"/>
        <v>6260</v>
      </c>
      <c r="K71" s="6">
        <f t="shared" si="8"/>
        <v>10.199999999999999</v>
      </c>
      <c r="L71" s="4">
        <f>VLOOKUP(F71,Lists!A:B,2,0)*I71</f>
        <v>20500</v>
      </c>
      <c r="M71" s="6">
        <f t="shared" si="9"/>
        <v>2</v>
      </c>
      <c r="N71">
        <f t="shared" si="10"/>
        <v>6.7</v>
      </c>
      <c r="O71">
        <v>4</v>
      </c>
      <c r="P71" s="7">
        <f t="shared" si="11"/>
        <v>919</v>
      </c>
      <c r="Q71" t="s">
        <v>55</v>
      </c>
      <c r="R71" t="s">
        <v>55</v>
      </c>
      <c r="S71">
        <v>5</v>
      </c>
    </row>
    <row r="72" spans="1:19" x14ac:dyDescent="0.25">
      <c r="A72" t="str">
        <f t="shared" si="6"/>
        <v>3/8"7'20'MLAY1000x12</v>
      </c>
      <c r="B72" s="5" t="s">
        <v>6</v>
      </c>
      <c r="C72" s="8" t="s">
        <v>11</v>
      </c>
      <c r="D72" s="6" t="s">
        <v>16</v>
      </c>
      <c r="E72" s="7">
        <v>2144</v>
      </c>
      <c r="F72" s="6" t="s">
        <v>33</v>
      </c>
      <c r="G72" s="7">
        <v>1565</v>
      </c>
      <c r="H72" s="7">
        <f>G72*(IFERROR(VLOOKUP('Lifting System Input'!$B$9,Lists!L:M,2,0),1)*IFERROR(VLOOKUP('Lifting System Input'!$B$10,Lists!O:P,2,0),1)*IFERROR(VLOOKUP('Lifting System Input'!$B$12,Lists!R:S,2,0),1))</f>
        <v>1565</v>
      </c>
      <c r="I72" s="6">
        <f>IF(EVEN(ROUNDUP(E72/(H72*3/'Lifting System Input'!$B$11),0))=2,4,EVEN(ROUNDUP(E72/(H72*3/'Lifting System Input'!$B$11),0)))</f>
        <v>4</v>
      </c>
      <c r="J72" s="7">
        <f t="shared" si="7"/>
        <v>6260</v>
      </c>
      <c r="K72" s="6">
        <f t="shared" si="8"/>
        <v>8.8000000000000007</v>
      </c>
      <c r="L72" s="4">
        <f>VLOOKUP(F72,Lists!A:B,2,0)*I72</f>
        <v>20500</v>
      </c>
      <c r="M72" s="6">
        <f t="shared" si="9"/>
        <v>2</v>
      </c>
      <c r="N72">
        <f t="shared" si="10"/>
        <v>6.7</v>
      </c>
      <c r="O72">
        <v>4</v>
      </c>
      <c r="P72" s="7">
        <f t="shared" si="11"/>
        <v>1072</v>
      </c>
      <c r="Q72" t="s">
        <v>55</v>
      </c>
      <c r="R72" t="s">
        <v>55</v>
      </c>
      <c r="S72">
        <v>5</v>
      </c>
    </row>
    <row r="73" spans="1:19" x14ac:dyDescent="0.25">
      <c r="A73" t="str">
        <f t="shared" si="6"/>
        <v>3/8"8'20'MLAY1000x12</v>
      </c>
      <c r="B73" s="5" t="s">
        <v>6</v>
      </c>
      <c r="C73" s="8" t="s">
        <v>12</v>
      </c>
      <c r="D73" s="6" t="s">
        <v>16</v>
      </c>
      <c r="E73" s="7">
        <v>2450</v>
      </c>
      <c r="F73" s="6" t="s">
        <v>33</v>
      </c>
      <c r="G73" s="7">
        <v>1565</v>
      </c>
      <c r="H73" s="7">
        <f>G73*(IFERROR(VLOOKUP('Lifting System Input'!$B$9,Lists!L:M,2,0),1)*IFERROR(VLOOKUP('Lifting System Input'!$B$10,Lists!O:P,2,0),1)*IFERROR(VLOOKUP('Lifting System Input'!$B$12,Lists!R:S,2,0),1))</f>
        <v>1565</v>
      </c>
      <c r="I73" s="6">
        <f>IF(EVEN(ROUNDUP(E73/(H73*3/'Lifting System Input'!$B$11),0))=2,4,EVEN(ROUNDUP(E73/(H73*3/'Lifting System Input'!$B$11),0)))</f>
        <v>4</v>
      </c>
      <c r="J73" s="7">
        <f t="shared" si="7"/>
        <v>6260</v>
      </c>
      <c r="K73" s="6">
        <f t="shared" si="8"/>
        <v>7.7</v>
      </c>
      <c r="L73" s="4">
        <f>VLOOKUP(F73,Lists!A:B,2,0)*I73</f>
        <v>20500</v>
      </c>
      <c r="M73" s="6">
        <f t="shared" si="9"/>
        <v>2</v>
      </c>
      <c r="N73">
        <f t="shared" si="10"/>
        <v>6.7</v>
      </c>
      <c r="O73">
        <v>4</v>
      </c>
      <c r="P73" s="7">
        <f t="shared" si="11"/>
        <v>1225</v>
      </c>
      <c r="Q73" t="s">
        <v>55</v>
      </c>
      <c r="R73" t="s">
        <v>55</v>
      </c>
      <c r="S73">
        <v>5</v>
      </c>
    </row>
    <row r="74" spans="1:19" x14ac:dyDescent="0.25">
      <c r="A74" t="str">
        <f t="shared" si="6"/>
        <v>3/8"9'20'MLAY1000x12</v>
      </c>
      <c r="B74" s="5" t="s">
        <v>6</v>
      </c>
      <c r="C74" s="8" t="s">
        <v>13</v>
      </c>
      <c r="D74" s="6" t="s">
        <v>16</v>
      </c>
      <c r="E74" s="7">
        <v>2757</v>
      </c>
      <c r="F74" s="6" t="s">
        <v>33</v>
      </c>
      <c r="G74" s="7">
        <v>1565</v>
      </c>
      <c r="H74" s="7">
        <f>G74*(IFERROR(VLOOKUP('Lifting System Input'!$B$9,Lists!L:M,2,0),1)*IFERROR(VLOOKUP('Lifting System Input'!$B$10,Lists!O:P,2,0),1)*IFERROR(VLOOKUP('Lifting System Input'!$B$12,Lists!R:S,2,0),1))</f>
        <v>1565</v>
      </c>
      <c r="I74" s="6">
        <f>IF(EVEN(ROUNDUP(E74/(H74*3/'Lifting System Input'!$B$11),0))=2,4,EVEN(ROUNDUP(E74/(H74*3/'Lifting System Input'!$B$11),0)))</f>
        <v>4</v>
      </c>
      <c r="J74" s="7">
        <f t="shared" si="7"/>
        <v>6260</v>
      </c>
      <c r="K74" s="6">
        <f t="shared" si="8"/>
        <v>6.8</v>
      </c>
      <c r="L74" s="4">
        <f>VLOOKUP(F74,Lists!A:B,2,0)*I74</f>
        <v>20500</v>
      </c>
      <c r="M74" s="6">
        <f t="shared" si="9"/>
        <v>2</v>
      </c>
      <c r="N74">
        <f t="shared" si="10"/>
        <v>6.7</v>
      </c>
      <c r="O74">
        <v>4</v>
      </c>
      <c r="P74" s="7">
        <f t="shared" si="11"/>
        <v>1379</v>
      </c>
      <c r="Q74" t="s">
        <v>55</v>
      </c>
      <c r="R74" t="s">
        <v>55</v>
      </c>
      <c r="S74">
        <v>5</v>
      </c>
    </row>
    <row r="75" spans="1:19" x14ac:dyDescent="0.25">
      <c r="A75" t="str">
        <f t="shared" si="6"/>
        <v>3/8"10'20'MLAY1000x12</v>
      </c>
      <c r="B75" s="5" t="s">
        <v>6</v>
      </c>
      <c r="C75" s="25" t="s">
        <v>14</v>
      </c>
      <c r="D75" s="6" t="s">
        <v>16</v>
      </c>
      <c r="E75" s="7">
        <v>3063</v>
      </c>
      <c r="F75" s="6" t="s">
        <v>33</v>
      </c>
      <c r="G75" s="7">
        <v>1565</v>
      </c>
      <c r="H75" s="7">
        <f>G75*(IFERROR(VLOOKUP('Lifting System Input'!$B$9,Lists!L:M,2,0),1)*IFERROR(VLOOKUP('Lifting System Input'!$B$10,Lists!O:P,2,0),1)*IFERROR(VLOOKUP('Lifting System Input'!$B$12,Lists!R:S,2,0),1))</f>
        <v>1565</v>
      </c>
      <c r="I75" s="6">
        <f>IF(EVEN(ROUNDUP(E75/(H75*3/'Lifting System Input'!$B$11),0))=2,4,EVEN(ROUNDUP(E75/(H75*3/'Lifting System Input'!$B$11),0)))</f>
        <v>4</v>
      </c>
      <c r="J75" s="7">
        <f t="shared" si="7"/>
        <v>6260</v>
      </c>
      <c r="K75" s="6">
        <f t="shared" si="8"/>
        <v>6.1</v>
      </c>
      <c r="L75" s="4">
        <f>VLOOKUP(F75,Lists!A:B,2,0)*I75</f>
        <v>20500</v>
      </c>
      <c r="M75" s="6">
        <f t="shared" si="9"/>
        <v>2</v>
      </c>
      <c r="N75">
        <f t="shared" si="10"/>
        <v>6.7</v>
      </c>
      <c r="O75">
        <v>4</v>
      </c>
      <c r="P75" s="7">
        <f t="shared" si="11"/>
        <v>1532</v>
      </c>
      <c r="Q75" t="s">
        <v>55</v>
      </c>
      <c r="R75" t="s">
        <v>55</v>
      </c>
      <c r="S75">
        <v>5</v>
      </c>
    </row>
    <row r="76" spans="1:19" x14ac:dyDescent="0.25">
      <c r="A76" t="str">
        <f t="shared" si="6"/>
        <v>3/8"6'40'MLAY1000x12</v>
      </c>
      <c r="B76" s="5" t="s">
        <v>6</v>
      </c>
      <c r="C76" s="8" t="s">
        <v>10</v>
      </c>
      <c r="D76" s="6" t="s">
        <v>26</v>
      </c>
      <c r="E76" s="7">
        <v>3675</v>
      </c>
      <c r="F76" s="6" t="s">
        <v>33</v>
      </c>
      <c r="G76" s="7">
        <v>1565</v>
      </c>
      <c r="H76" s="7">
        <f>G76*(IFERROR(VLOOKUP('Lifting System Input'!$B$9,Lists!L:M,2,0),1)*IFERROR(VLOOKUP('Lifting System Input'!$B$10,Lists!O:P,2,0),1)*IFERROR(VLOOKUP('Lifting System Input'!$B$12,Lists!R:S,2,0),1))</f>
        <v>1565</v>
      </c>
      <c r="I76" s="6">
        <f>IF(EVEN(ROUNDUP(E76/(H76*3/'Lifting System Input'!$B$11),0))=2,4,EVEN(ROUNDUP(E76/(H76*3/'Lifting System Input'!$B$11),0)))</f>
        <v>4</v>
      </c>
      <c r="J76" s="7">
        <f t="shared" si="7"/>
        <v>6260</v>
      </c>
      <c r="K76" s="6">
        <f t="shared" si="8"/>
        <v>5.0999999999999996</v>
      </c>
      <c r="L76" s="4">
        <f>VLOOKUP(F76,Lists!A:B,2,0)*I76</f>
        <v>20500</v>
      </c>
      <c r="M76" s="6">
        <f t="shared" si="9"/>
        <v>2</v>
      </c>
      <c r="N76">
        <f t="shared" si="10"/>
        <v>13.3</v>
      </c>
      <c r="O76">
        <v>4</v>
      </c>
      <c r="P76" s="7">
        <f t="shared" si="11"/>
        <v>1838</v>
      </c>
      <c r="Q76" t="s">
        <v>55</v>
      </c>
      <c r="R76" t="s">
        <v>55</v>
      </c>
      <c r="S76">
        <v>5</v>
      </c>
    </row>
    <row r="77" spans="1:19" x14ac:dyDescent="0.25">
      <c r="A77" t="str">
        <f t="shared" si="6"/>
        <v>3/8"7'40'MLAY1000x12</v>
      </c>
      <c r="B77" s="5" t="s">
        <v>6</v>
      </c>
      <c r="C77" s="8" t="s">
        <v>11</v>
      </c>
      <c r="D77" s="6" t="s">
        <v>26</v>
      </c>
      <c r="E77" s="7">
        <v>4288</v>
      </c>
      <c r="F77" s="6" t="s">
        <v>33</v>
      </c>
      <c r="G77" s="7">
        <v>1565</v>
      </c>
      <c r="H77" s="7">
        <f>G77*(IFERROR(VLOOKUP('Lifting System Input'!$B$9,Lists!L:M,2,0),1)*IFERROR(VLOOKUP('Lifting System Input'!$B$10,Lists!O:P,2,0),1)*IFERROR(VLOOKUP('Lifting System Input'!$B$12,Lists!R:S,2,0),1))</f>
        <v>1565</v>
      </c>
      <c r="I77" s="6">
        <f>IF(EVEN(ROUNDUP(E77/(H77*3/'Lifting System Input'!$B$11),0))=2,4,EVEN(ROUNDUP(E77/(H77*3/'Lifting System Input'!$B$11),0)))</f>
        <v>4</v>
      </c>
      <c r="J77" s="7">
        <f t="shared" si="7"/>
        <v>6260</v>
      </c>
      <c r="K77" s="6">
        <f t="shared" si="8"/>
        <v>4.4000000000000004</v>
      </c>
      <c r="L77" s="4">
        <f>VLOOKUP(F77,Lists!A:B,2,0)*I77</f>
        <v>20500</v>
      </c>
      <c r="M77" s="6">
        <f t="shared" si="9"/>
        <v>2</v>
      </c>
      <c r="N77">
        <f t="shared" si="10"/>
        <v>13.3</v>
      </c>
      <c r="O77">
        <v>4</v>
      </c>
      <c r="P77" s="7">
        <f t="shared" si="11"/>
        <v>2144</v>
      </c>
      <c r="Q77" t="s">
        <v>55</v>
      </c>
      <c r="R77" t="s">
        <v>55</v>
      </c>
      <c r="S77">
        <v>5</v>
      </c>
    </row>
    <row r="78" spans="1:19" x14ac:dyDescent="0.25">
      <c r="A78" t="str">
        <f t="shared" si="6"/>
        <v>3/8"8'40'MLAY1000x12</v>
      </c>
      <c r="B78" s="5" t="s">
        <v>6</v>
      </c>
      <c r="C78" s="8" t="s">
        <v>12</v>
      </c>
      <c r="D78" s="6" t="s">
        <v>26</v>
      </c>
      <c r="E78" s="7">
        <v>4901</v>
      </c>
      <c r="F78" s="6" t="s">
        <v>33</v>
      </c>
      <c r="G78" s="7">
        <v>1565</v>
      </c>
      <c r="H78" s="7">
        <f>G78*(IFERROR(VLOOKUP('Lifting System Input'!$B$9,Lists!L:M,2,0),1)*IFERROR(VLOOKUP('Lifting System Input'!$B$10,Lists!O:P,2,0),1)*IFERROR(VLOOKUP('Lifting System Input'!$B$12,Lists!R:S,2,0),1))</f>
        <v>1565</v>
      </c>
      <c r="I78" s="6">
        <f>IF(EVEN(ROUNDUP(E78/(H78*3/'Lifting System Input'!$B$11),0))=2,4,EVEN(ROUNDUP(E78/(H78*3/'Lifting System Input'!$B$11),0)))</f>
        <v>4</v>
      </c>
      <c r="J78" s="7">
        <f t="shared" si="7"/>
        <v>6260</v>
      </c>
      <c r="K78" s="6">
        <f t="shared" si="8"/>
        <v>3.8</v>
      </c>
      <c r="L78" s="4">
        <f>VLOOKUP(F78,Lists!A:B,2,0)*I78</f>
        <v>20500</v>
      </c>
      <c r="M78" s="6">
        <f t="shared" si="9"/>
        <v>2</v>
      </c>
      <c r="N78">
        <f t="shared" si="10"/>
        <v>13.3</v>
      </c>
      <c r="O78">
        <v>4</v>
      </c>
      <c r="P78" s="7">
        <f t="shared" si="11"/>
        <v>2451</v>
      </c>
      <c r="Q78" t="s">
        <v>55</v>
      </c>
      <c r="R78" t="s">
        <v>55</v>
      </c>
      <c r="S78">
        <v>5</v>
      </c>
    </row>
    <row r="79" spans="1:19" x14ac:dyDescent="0.25">
      <c r="A79" t="str">
        <f t="shared" si="6"/>
        <v>3/8"9'40'MLAY1000x12</v>
      </c>
      <c r="B79" s="5" t="s">
        <v>6</v>
      </c>
      <c r="C79" s="8" t="s">
        <v>13</v>
      </c>
      <c r="D79" s="6" t="s">
        <v>26</v>
      </c>
      <c r="E79" s="7">
        <v>5513</v>
      </c>
      <c r="F79" s="6" t="s">
        <v>33</v>
      </c>
      <c r="G79" s="7">
        <v>1565</v>
      </c>
      <c r="H79" s="7">
        <f>G79*(IFERROR(VLOOKUP('Lifting System Input'!$B$9,Lists!L:M,2,0),1)*IFERROR(VLOOKUP('Lifting System Input'!$B$10,Lists!O:P,2,0),1)*IFERROR(VLOOKUP('Lifting System Input'!$B$12,Lists!R:S,2,0),1))</f>
        <v>1565</v>
      </c>
      <c r="I79" s="6">
        <f>IF(EVEN(ROUNDUP(E79/(H79*3/'Lifting System Input'!$B$11),0))=2,4,EVEN(ROUNDUP(E79/(H79*3/'Lifting System Input'!$B$11),0)))</f>
        <v>4</v>
      </c>
      <c r="J79" s="7">
        <f t="shared" si="7"/>
        <v>6260</v>
      </c>
      <c r="K79" s="6">
        <f t="shared" si="8"/>
        <v>3.4</v>
      </c>
      <c r="L79" s="4">
        <f>VLOOKUP(F79,Lists!A:B,2,0)*I79</f>
        <v>20500</v>
      </c>
      <c r="M79" s="6">
        <f t="shared" si="9"/>
        <v>2</v>
      </c>
      <c r="N79">
        <f t="shared" si="10"/>
        <v>13.3</v>
      </c>
      <c r="O79">
        <v>4</v>
      </c>
      <c r="P79" s="7">
        <f t="shared" si="11"/>
        <v>2757</v>
      </c>
      <c r="Q79" t="s">
        <v>55</v>
      </c>
      <c r="R79" t="s">
        <v>55</v>
      </c>
      <c r="S79">
        <v>5</v>
      </c>
    </row>
    <row r="80" spans="1:19" x14ac:dyDescent="0.25">
      <c r="A80" t="str">
        <f t="shared" si="6"/>
        <v>3/8"10'40'MLAY1000x12</v>
      </c>
      <c r="B80" s="5" t="s">
        <v>6</v>
      </c>
      <c r="C80" s="25" t="s">
        <v>14</v>
      </c>
      <c r="D80" s="6" t="s">
        <v>26</v>
      </c>
      <c r="E80" s="7">
        <v>6126</v>
      </c>
      <c r="F80" s="6" t="s">
        <v>33</v>
      </c>
      <c r="G80" s="7">
        <v>1565</v>
      </c>
      <c r="H80" s="7">
        <f>G80*(IFERROR(VLOOKUP('Lifting System Input'!$B$9,Lists!L:M,2,0),1)*IFERROR(VLOOKUP('Lifting System Input'!$B$10,Lists!O:P,2,0),1)*IFERROR(VLOOKUP('Lifting System Input'!$B$12,Lists!R:S,2,0),1))</f>
        <v>1565</v>
      </c>
      <c r="I80" s="6">
        <f>IF(EVEN(ROUNDUP(E80/(H80*3/'Lifting System Input'!$B$11),0))=2,4,EVEN(ROUNDUP(E80/(H80*3/'Lifting System Input'!$B$11),0)))</f>
        <v>4</v>
      </c>
      <c r="J80" s="7">
        <f t="shared" si="7"/>
        <v>6260</v>
      </c>
      <c r="K80" s="6">
        <f t="shared" si="8"/>
        <v>3.1</v>
      </c>
      <c r="L80" s="4">
        <f>VLOOKUP(F80,Lists!A:B,2,0)*I80</f>
        <v>20500</v>
      </c>
      <c r="M80" s="6">
        <f t="shared" si="9"/>
        <v>2</v>
      </c>
      <c r="N80">
        <f t="shared" si="10"/>
        <v>13.3</v>
      </c>
      <c r="O80">
        <v>4</v>
      </c>
      <c r="P80" s="7">
        <f t="shared" si="11"/>
        <v>3063</v>
      </c>
      <c r="Q80" t="s">
        <v>55</v>
      </c>
      <c r="R80" t="s">
        <v>55</v>
      </c>
      <c r="S80">
        <v>5</v>
      </c>
    </row>
    <row r="81" spans="1:19" x14ac:dyDescent="0.25">
      <c r="A81" t="str">
        <f t="shared" si="6"/>
        <v>7/16"6'10'MLAY1000x12</v>
      </c>
      <c r="B81" s="20" t="s">
        <v>58</v>
      </c>
      <c r="C81" s="8" t="s">
        <v>10</v>
      </c>
      <c r="D81" s="6" t="s">
        <v>14</v>
      </c>
      <c r="E81" s="7">
        <v>1072</v>
      </c>
      <c r="F81" s="6" t="s">
        <v>33</v>
      </c>
      <c r="G81" s="7">
        <v>1655</v>
      </c>
      <c r="H81" s="7">
        <f>G81*(IFERROR(VLOOKUP('Lifting System Input'!$B$9,Lists!L:M,2,0),1)*IFERROR(VLOOKUP('Lifting System Input'!$B$10,Lists!O:P,2,0),1)*IFERROR(VLOOKUP('Lifting System Input'!$B$12,Lists!R:S,2,0),1))</f>
        <v>1655</v>
      </c>
      <c r="I81" s="6">
        <f>IF(EVEN(ROUNDUP(E81/(H81*3/'Lifting System Input'!$B$11),0))=2,4,EVEN(ROUNDUP(E81/(H81*3/'Lifting System Input'!$B$11),0)))</f>
        <v>4</v>
      </c>
      <c r="J81" s="7">
        <f t="shared" si="7"/>
        <v>6620</v>
      </c>
      <c r="K81" s="6">
        <f t="shared" si="8"/>
        <v>18.5</v>
      </c>
      <c r="L81" s="4">
        <f>VLOOKUP(F81,Lists!A:B,2,0)*I81</f>
        <v>20500</v>
      </c>
      <c r="M81" s="6">
        <f t="shared" si="9"/>
        <v>2</v>
      </c>
      <c r="N81">
        <f t="shared" si="10"/>
        <v>3.3</v>
      </c>
      <c r="O81">
        <v>4</v>
      </c>
      <c r="P81" s="7">
        <f t="shared" si="11"/>
        <v>536</v>
      </c>
      <c r="Q81" t="s">
        <v>54</v>
      </c>
      <c r="R81" t="s">
        <v>54</v>
      </c>
      <c r="S81">
        <v>6</v>
      </c>
    </row>
    <row r="82" spans="1:19" x14ac:dyDescent="0.25">
      <c r="A82" t="str">
        <f t="shared" si="6"/>
        <v>7/16"7'10'MLAY1000x12</v>
      </c>
      <c r="B82" s="20" t="s">
        <v>58</v>
      </c>
      <c r="C82" s="8" t="s">
        <v>11</v>
      </c>
      <c r="D82" s="6" t="s">
        <v>14</v>
      </c>
      <c r="E82" s="7">
        <v>1251</v>
      </c>
      <c r="F82" s="6" t="s">
        <v>33</v>
      </c>
      <c r="G82" s="7">
        <v>1655</v>
      </c>
      <c r="H82" s="7">
        <f>G82*(IFERROR(VLOOKUP('Lifting System Input'!$B$9,Lists!L:M,2,0),1)*IFERROR(VLOOKUP('Lifting System Input'!$B$10,Lists!O:P,2,0),1)*IFERROR(VLOOKUP('Lifting System Input'!$B$12,Lists!R:S,2,0),1))</f>
        <v>1655</v>
      </c>
      <c r="I82" s="6">
        <f>IF(EVEN(ROUNDUP(E82/(H82*3/'Lifting System Input'!$B$11),0))=2,4,EVEN(ROUNDUP(E82/(H82*3/'Lifting System Input'!$B$11),0)))</f>
        <v>4</v>
      </c>
      <c r="J82" s="7">
        <f t="shared" si="7"/>
        <v>6620</v>
      </c>
      <c r="K82" s="6">
        <f t="shared" si="8"/>
        <v>15.9</v>
      </c>
      <c r="L82" s="4">
        <f>VLOOKUP(F82,Lists!A:B,2,0)*I82</f>
        <v>20500</v>
      </c>
      <c r="M82" s="6">
        <f t="shared" si="9"/>
        <v>2</v>
      </c>
      <c r="N82">
        <f t="shared" si="10"/>
        <v>3.3</v>
      </c>
      <c r="O82">
        <v>4</v>
      </c>
      <c r="P82" s="7">
        <f t="shared" si="11"/>
        <v>626</v>
      </c>
      <c r="Q82" t="s">
        <v>54</v>
      </c>
      <c r="R82" t="s">
        <v>54</v>
      </c>
      <c r="S82">
        <v>6</v>
      </c>
    </row>
    <row r="83" spans="1:19" x14ac:dyDescent="0.25">
      <c r="A83" t="str">
        <f t="shared" si="6"/>
        <v>7/16"8'10'MLAY1000x12</v>
      </c>
      <c r="B83" s="20" t="s">
        <v>58</v>
      </c>
      <c r="C83" s="8" t="s">
        <v>12</v>
      </c>
      <c r="D83" s="6" t="s">
        <v>14</v>
      </c>
      <c r="E83" s="7">
        <v>1429</v>
      </c>
      <c r="F83" s="6" t="s">
        <v>33</v>
      </c>
      <c r="G83" s="7">
        <v>1655</v>
      </c>
      <c r="H83" s="7">
        <f>G83*(IFERROR(VLOOKUP('Lifting System Input'!$B$9,Lists!L:M,2,0),1)*IFERROR(VLOOKUP('Lifting System Input'!$B$10,Lists!O:P,2,0),1)*IFERROR(VLOOKUP('Lifting System Input'!$B$12,Lists!R:S,2,0),1))</f>
        <v>1655</v>
      </c>
      <c r="I83" s="6">
        <f>IF(EVEN(ROUNDUP(E83/(H83*3/'Lifting System Input'!$B$11),0))=2,4,EVEN(ROUNDUP(E83/(H83*3/'Lifting System Input'!$B$11),0)))</f>
        <v>4</v>
      </c>
      <c r="J83" s="7">
        <f t="shared" si="7"/>
        <v>6620</v>
      </c>
      <c r="K83" s="6">
        <f t="shared" si="8"/>
        <v>13.9</v>
      </c>
      <c r="L83" s="4">
        <f>VLOOKUP(F83,Lists!A:B,2,0)*I83</f>
        <v>20500</v>
      </c>
      <c r="M83" s="6">
        <f t="shared" si="9"/>
        <v>2</v>
      </c>
      <c r="N83">
        <f t="shared" si="10"/>
        <v>3.3</v>
      </c>
      <c r="O83">
        <v>4</v>
      </c>
      <c r="P83" s="7">
        <f t="shared" si="11"/>
        <v>715</v>
      </c>
      <c r="Q83" t="s">
        <v>54</v>
      </c>
      <c r="R83" t="s">
        <v>54</v>
      </c>
      <c r="S83">
        <v>6</v>
      </c>
    </row>
    <row r="84" spans="1:19" x14ac:dyDescent="0.25">
      <c r="A84" t="str">
        <f t="shared" si="6"/>
        <v>7/16"9'10'MLAY1000x12</v>
      </c>
      <c r="B84" s="20" t="s">
        <v>58</v>
      </c>
      <c r="C84" s="8" t="s">
        <v>13</v>
      </c>
      <c r="D84" s="6" t="s">
        <v>14</v>
      </c>
      <c r="E84" s="7">
        <v>1608</v>
      </c>
      <c r="F84" s="6" t="s">
        <v>33</v>
      </c>
      <c r="G84" s="7">
        <v>1655</v>
      </c>
      <c r="H84" s="7">
        <f>G84*(IFERROR(VLOOKUP('Lifting System Input'!$B$9,Lists!L:M,2,0),1)*IFERROR(VLOOKUP('Lifting System Input'!$B$10,Lists!O:P,2,0),1)*IFERROR(VLOOKUP('Lifting System Input'!$B$12,Lists!R:S,2,0),1))</f>
        <v>1655</v>
      </c>
      <c r="I84" s="6">
        <f>IF(EVEN(ROUNDUP(E84/(H84*3/'Lifting System Input'!$B$11),0))=2,4,EVEN(ROUNDUP(E84/(H84*3/'Lifting System Input'!$B$11),0)))</f>
        <v>4</v>
      </c>
      <c r="J84" s="7">
        <f t="shared" si="7"/>
        <v>6620</v>
      </c>
      <c r="K84" s="6">
        <f t="shared" si="8"/>
        <v>12.4</v>
      </c>
      <c r="L84" s="4">
        <f>VLOOKUP(F84,Lists!A:B,2,0)*I84</f>
        <v>20500</v>
      </c>
      <c r="M84" s="6">
        <f t="shared" si="9"/>
        <v>2</v>
      </c>
      <c r="N84">
        <f t="shared" si="10"/>
        <v>3.3</v>
      </c>
      <c r="O84">
        <v>4</v>
      </c>
      <c r="P84" s="7">
        <f t="shared" si="11"/>
        <v>804</v>
      </c>
      <c r="Q84" t="s">
        <v>54</v>
      </c>
      <c r="R84" t="s">
        <v>54</v>
      </c>
      <c r="S84">
        <v>6</v>
      </c>
    </row>
    <row r="85" spans="1:19" x14ac:dyDescent="0.25">
      <c r="A85" t="str">
        <f t="shared" si="6"/>
        <v>7/16"10'10'MLAY1000x12</v>
      </c>
      <c r="B85" s="20" t="s">
        <v>58</v>
      </c>
      <c r="C85" s="24" t="s">
        <v>14</v>
      </c>
      <c r="D85" s="6" t="s">
        <v>14</v>
      </c>
      <c r="E85" s="7">
        <v>1787</v>
      </c>
      <c r="F85" s="6" t="s">
        <v>33</v>
      </c>
      <c r="G85" s="7">
        <v>1655</v>
      </c>
      <c r="H85" s="7">
        <f>G85*(IFERROR(VLOOKUP('Lifting System Input'!$B$9,Lists!L:M,2,0),1)*IFERROR(VLOOKUP('Lifting System Input'!$B$10,Lists!O:P,2,0),1)*IFERROR(VLOOKUP('Lifting System Input'!$B$12,Lists!R:S,2,0),1))</f>
        <v>1655</v>
      </c>
      <c r="I85" s="6">
        <f>IF(EVEN(ROUNDUP(E85/(H85*3/'Lifting System Input'!$B$11),0))=2,4,EVEN(ROUNDUP(E85/(H85*3/'Lifting System Input'!$B$11),0)))</f>
        <v>4</v>
      </c>
      <c r="J85" s="7">
        <f t="shared" si="7"/>
        <v>6620</v>
      </c>
      <c r="K85" s="6">
        <f t="shared" si="8"/>
        <v>11.1</v>
      </c>
      <c r="L85" s="4">
        <f>VLOOKUP(F85,Lists!A:B,2,0)*I85</f>
        <v>20500</v>
      </c>
      <c r="M85" s="6">
        <f t="shared" si="9"/>
        <v>2</v>
      </c>
      <c r="N85">
        <f t="shared" si="10"/>
        <v>3.3</v>
      </c>
      <c r="O85">
        <v>4</v>
      </c>
      <c r="P85" s="7">
        <f t="shared" si="11"/>
        <v>894</v>
      </c>
      <c r="Q85" t="s">
        <v>54</v>
      </c>
      <c r="R85" t="s">
        <v>54</v>
      </c>
      <c r="S85">
        <v>6</v>
      </c>
    </row>
    <row r="86" spans="1:19" x14ac:dyDescent="0.25">
      <c r="A86" t="str">
        <f t="shared" si="6"/>
        <v>7/16"6'20'MLAY1000x12</v>
      </c>
      <c r="B86" s="20" t="s">
        <v>58</v>
      </c>
      <c r="C86" s="8" t="s">
        <v>10</v>
      </c>
      <c r="D86" s="6" t="s">
        <v>16</v>
      </c>
      <c r="E86" s="7">
        <v>2144</v>
      </c>
      <c r="F86" s="6" t="s">
        <v>33</v>
      </c>
      <c r="G86" s="7">
        <v>1655</v>
      </c>
      <c r="H86" s="7">
        <f>G86*(IFERROR(VLOOKUP('Lifting System Input'!$B$9,Lists!L:M,2,0),1)*IFERROR(VLOOKUP('Lifting System Input'!$B$10,Lists!O:P,2,0),1)*IFERROR(VLOOKUP('Lifting System Input'!$B$12,Lists!R:S,2,0),1))</f>
        <v>1655</v>
      </c>
      <c r="I86" s="6">
        <f>IF(EVEN(ROUNDUP(E86/(H86*3/'Lifting System Input'!$B$11),0))=2,4,EVEN(ROUNDUP(E86/(H86*3/'Lifting System Input'!$B$11),0)))</f>
        <v>4</v>
      </c>
      <c r="J86" s="7">
        <f t="shared" si="7"/>
        <v>6620</v>
      </c>
      <c r="K86" s="6">
        <f t="shared" si="8"/>
        <v>9.3000000000000007</v>
      </c>
      <c r="L86" s="4">
        <f>VLOOKUP(F86,Lists!A:B,2,0)*I86</f>
        <v>20500</v>
      </c>
      <c r="M86" s="6">
        <f t="shared" si="9"/>
        <v>2</v>
      </c>
      <c r="N86">
        <f t="shared" si="10"/>
        <v>6.7</v>
      </c>
      <c r="O86">
        <v>4</v>
      </c>
      <c r="P86" s="7">
        <f t="shared" si="11"/>
        <v>1072</v>
      </c>
      <c r="Q86" t="s">
        <v>54</v>
      </c>
      <c r="R86" t="s">
        <v>54</v>
      </c>
      <c r="S86">
        <v>6</v>
      </c>
    </row>
    <row r="87" spans="1:19" x14ac:dyDescent="0.25">
      <c r="A87" t="str">
        <f t="shared" si="6"/>
        <v>7/16"7'20'MLAY1000x12</v>
      </c>
      <c r="B87" s="20" t="s">
        <v>58</v>
      </c>
      <c r="C87" s="8" t="s">
        <v>11</v>
      </c>
      <c r="D87" s="6" t="s">
        <v>16</v>
      </c>
      <c r="E87" s="7">
        <v>2501</v>
      </c>
      <c r="F87" s="6" t="s">
        <v>33</v>
      </c>
      <c r="G87" s="7">
        <v>1655</v>
      </c>
      <c r="H87" s="7">
        <f>G87*(IFERROR(VLOOKUP('Lifting System Input'!$B$9,Lists!L:M,2,0),1)*IFERROR(VLOOKUP('Lifting System Input'!$B$10,Lists!O:P,2,0),1)*IFERROR(VLOOKUP('Lifting System Input'!$B$12,Lists!R:S,2,0),1))</f>
        <v>1655</v>
      </c>
      <c r="I87" s="6">
        <f>IF(EVEN(ROUNDUP(E87/(H87*3/'Lifting System Input'!$B$11),0))=2,4,EVEN(ROUNDUP(E87/(H87*3/'Lifting System Input'!$B$11),0)))</f>
        <v>4</v>
      </c>
      <c r="J87" s="7">
        <f t="shared" si="7"/>
        <v>6620</v>
      </c>
      <c r="K87" s="6">
        <f t="shared" si="8"/>
        <v>7.9</v>
      </c>
      <c r="L87" s="4">
        <f>VLOOKUP(F87,Lists!A:B,2,0)*I87</f>
        <v>20500</v>
      </c>
      <c r="M87" s="6">
        <f t="shared" si="9"/>
        <v>2</v>
      </c>
      <c r="N87">
        <f t="shared" si="10"/>
        <v>6.7</v>
      </c>
      <c r="O87">
        <v>4</v>
      </c>
      <c r="P87" s="7">
        <f t="shared" si="11"/>
        <v>1251</v>
      </c>
      <c r="Q87" t="s">
        <v>54</v>
      </c>
      <c r="R87" t="s">
        <v>54</v>
      </c>
      <c r="S87">
        <v>6</v>
      </c>
    </row>
    <row r="88" spans="1:19" x14ac:dyDescent="0.25">
      <c r="A88" t="str">
        <f t="shared" si="6"/>
        <v>7/16"8'20'MLAY1000x12</v>
      </c>
      <c r="B88" s="20" t="s">
        <v>58</v>
      </c>
      <c r="C88" s="8" t="s">
        <v>12</v>
      </c>
      <c r="D88" s="6" t="s">
        <v>16</v>
      </c>
      <c r="E88" s="7">
        <v>2859</v>
      </c>
      <c r="F88" s="6" t="s">
        <v>33</v>
      </c>
      <c r="G88" s="7">
        <v>1655</v>
      </c>
      <c r="H88" s="7">
        <f>G88*(IFERROR(VLOOKUP('Lifting System Input'!$B$9,Lists!L:M,2,0),1)*IFERROR(VLOOKUP('Lifting System Input'!$B$10,Lists!O:P,2,0),1)*IFERROR(VLOOKUP('Lifting System Input'!$B$12,Lists!R:S,2,0),1))</f>
        <v>1655</v>
      </c>
      <c r="I88" s="6">
        <f>IF(EVEN(ROUNDUP(E88/(H88*3/'Lifting System Input'!$B$11),0))=2,4,EVEN(ROUNDUP(E88/(H88*3/'Lifting System Input'!$B$11),0)))</f>
        <v>4</v>
      </c>
      <c r="J88" s="7">
        <f t="shared" si="7"/>
        <v>6620</v>
      </c>
      <c r="K88" s="6">
        <f t="shared" si="8"/>
        <v>6.9</v>
      </c>
      <c r="L88" s="4">
        <f>VLOOKUP(F88,Lists!A:B,2,0)*I88</f>
        <v>20500</v>
      </c>
      <c r="M88" s="6">
        <f t="shared" si="9"/>
        <v>2</v>
      </c>
      <c r="N88">
        <f t="shared" si="10"/>
        <v>6.7</v>
      </c>
      <c r="O88">
        <v>4</v>
      </c>
      <c r="P88" s="7">
        <f t="shared" si="11"/>
        <v>1430</v>
      </c>
      <c r="Q88" t="s">
        <v>54</v>
      </c>
      <c r="R88" t="s">
        <v>54</v>
      </c>
      <c r="S88">
        <v>6</v>
      </c>
    </row>
    <row r="89" spans="1:19" x14ac:dyDescent="0.25">
      <c r="A89" t="str">
        <f t="shared" si="6"/>
        <v>7/16"9'20'MLAY1000x12</v>
      </c>
      <c r="B89" s="20" t="s">
        <v>58</v>
      </c>
      <c r="C89" s="8" t="s">
        <v>13</v>
      </c>
      <c r="D89" s="6" t="s">
        <v>16</v>
      </c>
      <c r="E89" s="7">
        <v>3216</v>
      </c>
      <c r="F89" s="6" t="s">
        <v>33</v>
      </c>
      <c r="G89" s="7">
        <v>1655</v>
      </c>
      <c r="H89" s="7">
        <f>G89*(IFERROR(VLOOKUP('Lifting System Input'!$B$9,Lists!L:M,2,0),1)*IFERROR(VLOOKUP('Lifting System Input'!$B$10,Lists!O:P,2,0),1)*IFERROR(VLOOKUP('Lifting System Input'!$B$12,Lists!R:S,2,0),1))</f>
        <v>1655</v>
      </c>
      <c r="I89" s="6">
        <f>IF(EVEN(ROUNDUP(E89/(H89*3/'Lifting System Input'!$B$11),0))=2,4,EVEN(ROUNDUP(E89/(H89*3/'Lifting System Input'!$B$11),0)))</f>
        <v>4</v>
      </c>
      <c r="J89" s="7">
        <f t="shared" si="7"/>
        <v>6620</v>
      </c>
      <c r="K89" s="6">
        <f t="shared" si="8"/>
        <v>6.2</v>
      </c>
      <c r="L89" s="4">
        <f>VLOOKUP(F89,Lists!A:B,2,0)*I89</f>
        <v>20500</v>
      </c>
      <c r="M89" s="6">
        <f t="shared" si="9"/>
        <v>2</v>
      </c>
      <c r="N89">
        <f t="shared" si="10"/>
        <v>6.7</v>
      </c>
      <c r="O89">
        <v>4</v>
      </c>
      <c r="P89" s="7">
        <f t="shared" si="11"/>
        <v>1608</v>
      </c>
      <c r="Q89" t="s">
        <v>54</v>
      </c>
      <c r="R89" t="s">
        <v>54</v>
      </c>
      <c r="S89">
        <v>6</v>
      </c>
    </row>
    <row r="90" spans="1:19" x14ac:dyDescent="0.25">
      <c r="A90" t="str">
        <f t="shared" si="6"/>
        <v>7/16"10'20'MLAY1000x12</v>
      </c>
      <c r="B90" s="20" t="s">
        <v>58</v>
      </c>
      <c r="C90" s="25" t="s">
        <v>14</v>
      </c>
      <c r="D90" s="6" t="s">
        <v>16</v>
      </c>
      <c r="E90" s="7">
        <v>3573</v>
      </c>
      <c r="F90" s="6" t="s">
        <v>33</v>
      </c>
      <c r="G90" s="7">
        <v>1655</v>
      </c>
      <c r="H90" s="7">
        <f>G90*(IFERROR(VLOOKUP('Lifting System Input'!$B$9,Lists!L:M,2,0),1)*IFERROR(VLOOKUP('Lifting System Input'!$B$10,Lists!O:P,2,0),1)*IFERROR(VLOOKUP('Lifting System Input'!$B$12,Lists!R:S,2,0),1))</f>
        <v>1655</v>
      </c>
      <c r="I90" s="6">
        <f>IF(EVEN(ROUNDUP(E90/(H90*3/'Lifting System Input'!$B$11),0))=2,4,EVEN(ROUNDUP(E90/(H90*3/'Lifting System Input'!$B$11),0)))</f>
        <v>4</v>
      </c>
      <c r="J90" s="7">
        <f t="shared" si="7"/>
        <v>6620</v>
      </c>
      <c r="K90" s="6">
        <f t="shared" si="8"/>
        <v>5.6</v>
      </c>
      <c r="L90" s="4">
        <f>VLOOKUP(F90,Lists!A:B,2,0)*I90</f>
        <v>20500</v>
      </c>
      <c r="M90" s="6">
        <f t="shared" si="9"/>
        <v>2</v>
      </c>
      <c r="N90">
        <f t="shared" si="10"/>
        <v>6.7</v>
      </c>
      <c r="O90">
        <v>4</v>
      </c>
      <c r="P90" s="7">
        <f t="shared" si="11"/>
        <v>1787</v>
      </c>
      <c r="Q90" t="s">
        <v>54</v>
      </c>
      <c r="R90" t="s">
        <v>54</v>
      </c>
      <c r="S90">
        <v>6</v>
      </c>
    </row>
    <row r="91" spans="1:19" x14ac:dyDescent="0.25">
      <c r="A91" t="str">
        <f t="shared" si="6"/>
        <v>7/16"6'40'MLAY1000x12</v>
      </c>
      <c r="B91" s="20" t="s">
        <v>58</v>
      </c>
      <c r="C91" s="8" t="s">
        <v>10</v>
      </c>
      <c r="D91" s="6" t="s">
        <v>26</v>
      </c>
      <c r="E91" s="7">
        <v>4288</v>
      </c>
      <c r="F91" s="6" t="s">
        <v>33</v>
      </c>
      <c r="G91" s="7">
        <v>1655</v>
      </c>
      <c r="H91" s="7">
        <f>G91*(IFERROR(VLOOKUP('Lifting System Input'!$B$9,Lists!L:M,2,0),1)*IFERROR(VLOOKUP('Lifting System Input'!$B$10,Lists!O:P,2,0),1)*IFERROR(VLOOKUP('Lifting System Input'!$B$12,Lists!R:S,2,0),1))</f>
        <v>1655</v>
      </c>
      <c r="I91" s="6">
        <f>IF(EVEN(ROUNDUP(E91/(H91*3/'Lifting System Input'!$B$11),0))=2,4,EVEN(ROUNDUP(E91/(H91*3/'Lifting System Input'!$B$11),0)))</f>
        <v>4</v>
      </c>
      <c r="J91" s="7">
        <f t="shared" si="7"/>
        <v>6620</v>
      </c>
      <c r="K91" s="6">
        <f t="shared" si="8"/>
        <v>4.5999999999999996</v>
      </c>
      <c r="L91" s="4">
        <f>VLOOKUP(F91,Lists!A:B,2,0)*I91</f>
        <v>20500</v>
      </c>
      <c r="M91" s="6">
        <f t="shared" si="9"/>
        <v>2</v>
      </c>
      <c r="N91">
        <f t="shared" si="10"/>
        <v>13.3</v>
      </c>
      <c r="O91">
        <v>4</v>
      </c>
      <c r="P91" s="7">
        <f t="shared" si="11"/>
        <v>2144</v>
      </c>
      <c r="Q91" t="s">
        <v>54</v>
      </c>
      <c r="R91" t="s">
        <v>54</v>
      </c>
      <c r="S91">
        <v>6</v>
      </c>
    </row>
    <row r="92" spans="1:19" x14ac:dyDescent="0.25">
      <c r="A92" t="str">
        <f t="shared" si="6"/>
        <v>7/16"7'40'MLAY1000x12</v>
      </c>
      <c r="B92" s="20" t="s">
        <v>58</v>
      </c>
      <c r="C92" s="8" t="s">
        <v>11</v>
      </c>
      <c r="D92" s="6" t="s">
        <v>26</v>
      </c>
      <c r="E92" s="7">
        <v>5003</v>
      </c>
      <c r="F92" s="6" t="s">
        <v>33</v>
      </c>
      <c r="G92" s="7">
        <v>1655</v>
      </c>
      <c r="H92" s="7">
        <f>G92*(IFERROR(VLOOKUP('Lifting System Input'!$B$9,Lists!L:M,2,0),1)*IFERROR(VLOOKUP('Lifting System Input'!$B$10,Lists!O:P,2,0),1)*IFERROR(VLOOKUP('Lifting System Input'!$B$12,Lists!R:S,2,0),1))</f>
        <v>1655</v>
      </c>
      <c r="I92" s="6">
        <f>IF(EVEN(ROUNDUP(E92/(H92*3/'Lifting System Input'!$B$11),0))=2,4,EVEN(ROUNDUP(E92/(H92*3/'Lifting System Input'!$B$11),0)))</f>
        <v>4</v>
      </c>
      <c r="J92" s="7">
        <f t="shared" si="7"/>
        <v>6620</v>
      </c>
      <c r="K92" s="6">
        <f t="shared" si="8"/>
        <v>4</v>
      </c>
      <c r="L92" s="4">
        <f>VLOOKUP(F92,Lists!A:B,2,0)*I92</f>
        <v>20500</v>
      </c>
      <c r="M92" s="6">
        <f t="shared" si="9"/>
        <v>2</v>
      </c>
      <c r="N92">
        <f t="shared" si="10"/>
        <v>13.3</v>
      </c>
      <c r="O92">
        <v>4</v>
      </c>
      <c r="P92" s="7">
        <f t="shared" si="11"/>
        <v>2502</v>
      </c>
      <c r="Q92" t="s">
        <v>54</v>
      </c>
      <c r="R92" t="s">
        <v>54</v>
      </c>
      <c r="S92">
        <v>6</v>
      </c>
    </row>
    <row r="93" spans="1:19" x14ac:dyDescent="0.25">
      <c r="A93" t="str">
        <f t="shared" si="6"/>
        <v>7/16"8'40'MLAY1000x12</v>
      </c>
      <c r="B93" s="20" t="s">
        <v>58</v>
      </c>
      <c r="C93" s="8" t="s">
        <v>12</v>
      </c>
      <c r="D93" s="6" t="s">
        <v>26</v>
      </c>
      <c r="E93" s="7">
        <v>5717</v>
      </c>
      <c r="F93" s="6" t="s">
        <v>33</v>
      </c>
      <c r="G93" s="7">
        <v>1655</v>
      </c>
      <c r="H93" s="7">
        <f>G93*(IFERROR(VLOOKUP('Lifting System Input'!$B$9,Lists!L:M,2,0),1)*IFERROR(VLOOKUP('Lifting System Input'!$B$10,Lists!O:P,2,0),1)*IFERROR(VLOOKUP('Lifting System Input'!$B$12,Lists!R:S,2,0),1))</f>
        <v>1655</v>
      </c>
      <c r="I93" s="6">
        <f>IF(EVEN(ROUNDUP(E93/(H93*3/'Lifting System Input'!$B$11),0))=2,4,EVEN(ROUNDUP(E93/(H93*3/'Lifting System Input'!$B$11),0)))</f>
        <v>4</v>
      </c>
      <c r="J93" s="7">
        <f t="shared" si="7"/>
        <v>6620</v>
      </c>
      <c r="K93" s="6">
        <f t="shared" si="8"/>
        <v>3.5</v>
      </c>
      <c r="L93" s="4">
        <f>VLOOKUP(F93,Lists!A:B,2,0)*I93</f>
        <v>20500</v>
      </c>
      <c r="M93" s="6">
        <f t="shared" si="9"/>
        <v>2</v>
      </c>
      <c r="N93">
        <f t="shared" si="10"/>
        <v>13.3</v>
      </c>
      <c r="O93">
        <v>4</v>
      </c>
      <c r="P93" s="7">
        <f t="shared" si="11"/>
        <v>2859</v>
      </c>
      <c r="Q93" t="s">
        <v>54</v>
      </c>
      <c r="R93" t="s">
        <v>54</v>
      </c>
      <c r="S93">
        <v>6</v>
      </c>
    </row>
    <row r="94" spans="1:19" x14ac:dyDescent="0.25">
      <c r="A94" t="str">
        <f t="shared" si="6"/>
        <v>7/16"9'40'MLAY1000x12</v>
      </c>
      <c r="B94" s="20" t="s">
        <v>58</v>
      </c>
      <c r="C94" s="8" t="s">
        <v>13</v>
      </c>
      <c r="D94" s="6" t="s">
        <v>26</v>
      </c>
      <c r="E94" s="7">
        <v>6432</v>
      </c>
      <c r="F94" s="6" t="s">
        <v>33</v>
      </c>
      <c r="G94" s="7">
        <v>1655</v>
      </c>
      <c r="H94" s="7">
        <f>G94*(IFERROR(VLOOKUP('Lifting System Input'!$B$9,Lists!L:M,2,0),1)*IFERROR(VLOOKUP('Lifting System Input'!$B$10,Lists!O:P,2,0),1)*IFERROR(VLOOKUP('Lifting System Input'!$B$12,Lists!R:S,2,0),1))</f>
        <v>1655</v>
      </c>
      <c r="I94" s="6">
        <f>IF(EVEN(ROUNDUP(E94/(H94*3/'Lifting System Input'!$B$11),0))=2,4,EVEN(ROUNDUP(E94/(H94*3/'Lifting System Input'!$B$11),0)))</f>
        <v>4</v>
      </c>
      <c r="J94" s="7">
        <f t="shared" si="7"/>
        <v>6620</v>
      </c>
      <c r="K94" s="6">
        <f t="shared" si="8"/>
        <v>3.1</v>
      </c>
      <c r="L94" s="4">
        <f>VLOOKUP(F94,Lists!A:B,2,0)*I94</f>
        <v>20500</v>
      </c>
      <c r="M94" s="6">
        <f t="shared" si="9"/>
        <v>2</v>
      </c>
      <c r="N94">
        <f t="shared" si="10"/>
        <v>13.3</v>
      </c>
      <c r="O94">
        <v>4</v>
      </c>
      <c r="P94" s="7">
        <f t="shared" si="11"/>
        <v>3216</v>
      </c>
      <c r="Q94" t="s">
        <v>54</v>
      </c>
      <c r="R94" t="s">
        <v>54</v>
      </c>
      <c r="S94">
        <v>6</v>
      </c>
    </row>
    <row r="95" spans="1:19" x14ac:dyDescent="0.25">
      <c r="A95" t="str">
        <f t="shared" si="6"/>
        <v>7/16"10'40'MLAY1000x12</v>
      </c>
      <c r="B95" s="20" t="s">
        <v>58</v>
      </c>
      <c r="C95" s="25" t="s">
        <v>14</v>
      </c>
      <c r="D95" s="6" t="s">
        <v>26</v>
      </c>
      <c r="E95" s="7">
        <v>7147</v>
      </c>
      <c r="F95" s="6" t="s">
        <v>33</v>
      </c>
      <c r="G95" s="7">
        <v>1655</v>
      </c>
      <c r="H95" s="7">
        <f>G95*(IFERROR(VLOOKUP('Lifting System Input'!$B$9,Lists!L:M,2,0),1)*IFERROR(VLOOKUP('Lifting System Input'!$B$10,Lists!O:P,2,0),1)*IFERROR(VLOOKUP('Lifting System Input'!$B$12,Lists!R:S,2,0),1))</f>
        <v>1655</v>
      </c>
      <c r="I95" s="6">
        <f>IF(EVEN(ROUNDUP(E95/(H95*3/'Lifting System Input'!$B$11),0))=2,4,EVEN(ROUNDUP(E95/(H95*3/'Lifting System Input'!$B$11),0)))</f>
        <v>6</v>
      </c>
      <c r="J95" s="7">
        <f t="shared" si="7"/>
        <v>9930</v>
      </c>
      <c r="K95" s="6">
        <f t="shared" si="8"/>
        <v>4.2</v>
      </c>
      <c r="L95" s="4">
        <f>VLOOKUP(F95,Lists!A:B,2,0)*I95</f>
        <v>30750</v>
      </c>
      <c r="M95" s="6">
        <f t="shared" si="9"/>
        <v>3</v>
      </c>
      <c r="N95">
        <f t="shared" si="10"/>
        <v>10</v>
      </c>
      <c r="O95">
        <v>4</v>
      </c>
      <c r="P95" s="7">
        <f t="shared" si="11"/>
        <v>2382</v>
      </c>
      <c r="Q95" t="s">
        <v>54</v>
      </c>
      <c r="R95" t="s">
        <v>54</v>
      </c>
      <c r="S95">
        <v>6</v>
      </c>
    </row>
    <row r="96" spans="1:19" x14ac:dyDescent="0.25">
      <c r="A96" t="str">
        <f t="shared" si="6"/>
        <v>1/2"6'10'MLAY1000x12</v>
      </c>
      <c r="B96" s="5" t="s">
        <v>8</v>
      </c>
      <c r="C96" s="8" t="s">
        <v>10</v>
      </c>
      <c r="D96" s="6" t="s">
        <v>14</v>
      </c>
      <c r="E96" s="7">
        <v>1225</v>
      </c>
      <c r="F96" s="6" t="s">
        <v>33</v>
      </c>
      <c r="G96" s="7">
        <v>1725</v>
      </c>
      <c r="H96" s="7">
        <f>G96*(IFERROR(VLOOKUP('Lifting System Input'!$B$9,Lists!L:M,2,0),1)*IFERROR(VLOOKUP('Lifting System Input'!$B$10,Lists!O:P,2,0),1)*IFERROR(VLOOKUP('Lifting System Input'!$B$12,Lists!R:S,2,0),1))</f>
        <v>1725</v>
      </c>
      <c r="I96" s="6">
        <f>IF(EVEN(ROUNDUP(E96/(H96*3/'Lifting System Input'!$B$11),0))=2,4,EVEN(ROUNDUP(E96/(H96*3/'Lifting System Input'!$B$11),0)))</f>
        <v>4</v>
      </c>
      <c r="J96" s="7">
        <f t="shared" si="7"/>
        <v>6900</v>
      </c>
      <c r="K96" s="6">
        <f t="shared" si="8"/>
        <v>16.899999999999999</v>
      </c>
      <c r="L96" s="4">
        <f>VLOOKUP(F96,Lists!A:B,2,0)*I96</f>
        <v>20500</v>
      </c>
      <c r="M96" s="6">
        <f t="shared" si="9"/>
        <v>2</v>
      </c>
      <c r="N96">
        <f t="shared" si="10"/>
        <v>3.3</v>
      </c>
      <c r="O96">
        <v>4</v>
      </c>
      <c r="P96" s="7">
        <f t="shared" si="11"/>
        <v>613</v>
      </c>
      <c r="Q96" t="s">
        <v>54</v>
      </c>
      <c r="R96" t="s">
        <v>54</v>
      </c>
      <c r="S96">
        <v>7</v>
      </c>
    </row>
    <row r="97" spans="1:19" x14ac:dyDescent="0.25">
      <c r="A97" t="str">
        <f t="shared" si="6"/>
        <v>1/2"7'10'MLAY1000x12</v>
      </c>
      <c r="B97" s="5" t="s">
        <v>8</v>
      </c>
      <c r="C97" s="8" t="s">
        <v>11</v>
      </c>
      <c r="D97" s="6" t="s">
        <v>14</v>
      </c>
      <c r="E97" s="7">
        <v>1429</v>
      </c>
      <c r="F97" s="6" t="s">
        <v>33</v>
      </c>
      <c r="G97" s="7">
        <v>1725</v>
      </c>
      <c r="H97" s="7">
        <f>G97*(IFERROR(VLOOKUP('Lifting System Input'!$B$9,Lists!L:M,2,0),1)*IFERROR(VLOOKUP('Lifting System Input'!$B$10,Lists!O:P,2,0),1)*IFERROR(VLOOKUP('Lifting System Input'!$B$12,Lists!R:S,2,0),1))</f>
        <v>1725</v>
      </c>
      <c r="I97" s="6">
        <f>IF(EVEN(ROUNDUP(E97/(H97*3/'Lifting System Input'!$B$11),0))=2,4,EVEN(ROUNDUP(E97/(H97*3/'Lifting System Input'!$B$11),0)))</f>
        <v>4</v>
      </c>
      <c r="J97" s="7">
        <f t="shared" si="7"/>
        <v>6900</v>
      </c>
      <c r="K97" s="6">
        <f t="shared" si="8"/>
        <v>14.5</v>
      </c>
      <c r="L97" s="4">
        <f>VLOOKUP(F97,Lists!A:B,2,0)*I97</f>
        <v>20500</v>
      </c>
      <c r="M97" s="6">
        <f t="shared" si="9"/>
        <v>2</v>
      </c>
      <c r="N97">
        <f t="shared" si="10"/>
        <v>3.3</v>
      </c>
      <c r="O97">
        <v>4</v>
      </c>
      <c r="P97" s="7">
        <f t="shared" si="11"/>
        <v>715</v>
      </c>
      <c r="Q97" t="s">
        <v>54</v>
      </c>
      <c r="R97" t="s">
        <v>54</v>
      </c>
      <c r="S97">
        <v>7</v>
      </c>
    </row>
    <row r="98" spans="1:19" x14ac:dyDescent="0.25">
      <c r="A98" t="str">
        <f t="shared" si="6"/>
        <v>1/2"8'10'MLAY1000x12</v>
      </c>
      <c r="B98" s="5" t="s">
        <v>8</v>
      </c>
      <c r="C98" s="8" t="s">
        <v>12</v>
      </c>
      <c r="D98" s="6" t="s">
        <v>14</v>
      </c>
      <c r="E98" s="7">
        <v>1634</v>
      </c>
      <c r="F98" s="6" t="s">
        <v>33</v>
      </c>
      <c r="G98" s="7">
        <v>1725</v>
      </c>
      <c r="H98" s="7">
        <f>G98*(IFERROR(VLOOKUP('Lifting System Input'!$B$9,Lists!L:M,2,0),1)*IFERROR(VLOOKUP('Lifting System Input'!$B$10,Lists!O:P,2,0),1)*IFERROR(VLOOKUP('Lifting System Input'!$B$12,Lists!R:S,2,0),1))</f>
        <v>1725</v>
      </c>
      <c r="I98" s="6">
        <f>IF(EVEN(ROUNDUP(E98/(H98*3/'Lifting System Input'!$B$11),0))=2,4,EVEN(ROUNDUP(E98/(H98*3/'Lifting System Input'!$B$11),0)))</f>
        <v>4</v>
      </c>
      <c r="J98" s="7">
        <f t="shared" si="7"/>
        <v>6900</v>
      </c>
      <c r="K98" s="6">
        <f t="shared" si="8"/>
        <v>12.7</v>
      </c>
      <c r="L98" s="4">
        <f>VLOOKUP(F98,Lists!A:B,2,0)*I98</f>
        <v>20500</v>
      </c>
      <c r="M98" s="6">
        <f t="shared" si="9"/>
        <v>2</v>
      </c>
      <c r="N98">
        <f t="shared" si="10"/>
        <v>3.3</v>
      </c>
      <c r="O98">
        <v>4</v>
      </c>
      <c r="P98" s="7">
        <f t="shared" si="11"/>
        <v>817</v>
      </c>
      <c r="Q98" t="s">
        <v>54</v>
      </c>
      <c r="R98" t="s">
        <v>54</v>
      </c>
      <c r="S98">
        <v>7</v>
      </c>
    </row>
    <row r="99" spans="1:19" x14ac:dyDescent="0.25">
      <c r="A99" t="str">
        <f t="shared" si="6"/>
        <v>1/2"9'10'MLAY1000x12</v>
      </c>
      <c r="B99" s="5" t="s">
        <v>8</v>
      </c>
      <c r="C99" s="8" t="s">
        <v>13</v>
      </c>
      <c r="D99" s="6" t="s">
        <v>14</v>
      </c>
      <c r="E99" s="7">
        <v>1838</v>
      </c>
      <c r="F99" s="6" t="s">
        <v>33</v>
      </c>
      <c r="G99" s="7">
        <v>1725</v>
      </c>
      <c r="H99" s="7">
        <f>G99*(IFERROR(VLOOKUP('Lifting System Input'!$B$9,Lists!L:M,2,0),1)*IFERROR(VLOOKUP('Lifting System Input'!$B$10,Lists!O:P,2,0),1)*IFERROR(VLOOKUP('Lifting System Input'!$B$12,Lists!R:S,2,0),1))</f>
        <v>1725</v>
      </c>
      <c r="I99" s="6">
        <f>IF(EVEN(ROUNDUP(E99/(H99*3/'Lifting System Input'!$B$11),0))=2,4,EVEN(ROUNDUP(E99/(H99*3/'Lifting System Input'!$B$11),0)))</f>
        <v>4</v>
      </c>
      <c r="J99" s="7">
        <f t="shared" si="7"/>
        <v>6900</v>
      </c>
      <c r="K99" s="6">
        <f t="shared" si="8"/>
        <v>11.3</v>
      </c>
      <c r="L99" s="4">
        <f>VLOOKUP(F99,Lists!A:B,2,0)*I99</f>
        <v>20500</v>
      </c>
      <c r="M99" s="6">
        <f t="shared" si="9"/>
        <v>2</v>
      </c>
      <c r="N99">
        <f t="shared" si="10"/>
        <v>3.3</v>
      </c>
      <c r="O99">
        <v>4</v>
      </c>
      <c r="P99" s="7">
        <f t="shared" si="11"/>
        <v>919</v>
      </c>
      <c r="Q99" t="s">
        <v>54</v>
      </c>
      <c r="R99" t="s">
        <v>54</v>
      </c>
      <c r="S99">
        <v>7</v>
      </c>
    </row>
    <row r="100" spans="1:19" x14ac:dyDescent="0.25">
      <c r="A100" t="str">
        <f t="shared" si="6"/>
        <v>1/2"10'10'MLAY1000x12</v>
      </c>
      <c r="B100" s="5" t="s">
        <v>8</v>
      </c>
      <c r="C100" s="25" t="s">
        <v>14</v>
      </c>
      <c r="D100" s="6" t="s">
        <v>14</v>
      </c>
      <c r="E100" s="7">
        <v>2042</v>
      </c>
      <c r="F100" s="6" t="s">
        <v>33</v>
      </c>
      <c r="G100" s="7">
        <v>1725</v>
      </c>
      <c r="H100" s="7">
        <f>G100*(IFERROR(VLOOKUP('Lifting System Input'!$B$9,Lists!L:M,2,0),1)*IFERROR(VLOOKUP('Lifting System Input'!$B$10,Lists!O:P,2,0),1)*IFERROR(VLOOKUP('Lifting System Input'!$B$12,Lists!R:S,2,0),1))</f>
        <v>1725</v>
      </c>
      <c r="I100" s="6">
        <f>IF(EVEN(ROUNDUP(E100/(H100*3/'Lifting System Input'!$B$11),0))=2,4,EVEN(ROUNDUP(E100/(H100*3/'Lifting System Input'!$B$11),0)))</f>
        <v>4</v>
      </c>
      <c r="J100" s="7">
        <f t="shared" si="7"/>
        <v>6900</v>
      </c>
      <c r="K100" s="6">
        <f t="shared" si="8"/>
        <v>10.1</v>
      </c>
      <c r="L100" s="4">
        <f>VLOOKUP(F100,Lists!A:B,2,0)*I100</f>
        <v>20500</v>
      </c>
      <c r="M100" s="6">
        <f t="shared" si="9"/>
        <v>2</v>
      </c>
      <c r="N100">
        <f t="shared" si="10"/>
        <v>3.3</v>
      </c>
      <c r="O100">
        <v>4</v>
      </c>
      <c r="P100" s="7">
        <f t="shared" si="11"/>
        <v>1021</v>
      </c>
      <c r="Q100" t="s">
        <v>54</v>
      </c>
      <c r="R100" t="s">
        <v>54</v>
      </c>
      <c r="S100">
        <v>7</v>
      </c>
    </row>
    <row r="101" spans="1:19" x14ac:dyDescent="0.25">
      <c r="A101" t="str">
        <f t="shared" si="6"/>
        <v>1/2"6'20'MLAY1000x12</v>
      </c>
      <c r="B101" s="5" t="s">
        <v>8</v>
      </c>
      <c r="C101" s="8" t="s">
        <v>10</v>
      </c>
      <c r="D101" s="6" t="s">
        <v>16</v>
      </c>
      <c r="E101" s="7">
        <v>2450</v>
      </c>
      <c r="F101" s="6" t="s">
        <v>33</v>
      </c>
      <c r="G101" s="7">
        <v>1725</v>
      </c>
      <c r="H101" s="7">
        <f>G101*(IFERROR(VLOOKUP('Lifting System Input'!$B$9,Lists!L:M,2,0),1)*IFERROR(VLOOKUP('Lifting System Input'!$B$10,Lists!O:P,2,0),1)*IFERROR(VLOOKUP('Lifting System Input'!$B$12,Lists!R:S,2,0),1))</f>
        <v>1725</v>
      </c>
      <c r="I101" s="6">
        <f>IF(EVEN(ROUNDUP(E101/(H101*3/'Lifting System Input'!$B$11),0))=2,4,EVEN(ROUNDUP(E101/(H101*3/'Lifting System Input'!$B$11),0)))</f>
        <v>4</v>
      </c>
      <c r="J101" s="7">
        <f t="shared" si="7"/>
        <v>6900</v>
      </c>
      <c r="K101" s="6">
        <f t="shared" si="8"/>
        <v>8.4</v>
      </c>
      <c r="L101" s="4">
        <f>VLOOKUP(F101,Lists!A:B,2,0)*I101</f>
        <v>20500</v>
      </c>
      <c r="M101" s="6">
        <f t="shared" si="9"/>
        <v>2</v>
      </c>
      <c r="N101">
        <f t="shared" si="10"/>
        <v>6.7</v>
      </c>
      <c r="O101">
        <v>4</v>
      </c>
      <c r="P101" s="7">
        <f t="shared" si="11"/>
        <v>1225</v>
      </c>
      <c r="Q101" t="s">
        <v>54</v>
      </c>
      <c r="R101" t="s">
        <v>54</v>
      </c>
      <c r="S101">
        <v>7</v>
      </c>
    </row>
    <row r="102" spans="1:19" x14ac:dyDescent="0.25">
      <c r="A102" t="str">
        <f t="shared" si="6"/>
        <v>1/2"7'20'MLAY1000x12</v>
      </c>
      <c r="B102" s="5" t="s">
        <v>8</v>
      </c>
      <c r="C102" s="8" t="s">
        <v>11</v>
      </c>
      <c r="D102" s="6" t="s">
        <v>16</v>
      </c>
      <c r="E102" s="7">
        <v>2859</v>
      </c>
      <c r="F102" s="6" t="s">
        <v>33</v>
      </c>
      <c r="G102" s="7">
        <v>1725</v>
      </c>
      <c r="H102" s="7">
        <f>G102*(IFERROR(VLOOKUP('Lifting System Input'!$B$9,Lists!L:M,2,0),1)*IFERROR(VLOOKUP('Lifting System Input'!$B$10,Lists!O:P,2,0),1)*IFERROR(VLOOKUP('Lifting System Input'!$B$12,Lists!R:S,2,0),1))</f>
        <v>1725</v>
      </c>
      <c r="I102" s="6">
        <f>IF(EVEN(ROUNDUP(E102/(H102*3/'Lifting System Input'!$B$11),0))=2,4,EVEN(ROUNDUP(E102/(H102*3/'Lifting System Input'!$B$11),0)))</f>
        <v>4</v>
      </c>
      <c r="J102" s="7">
        <f t="shared" si="7"/>
        <v>6900</v>
      </c>
      <c r="K102" s="6">
        <f t="shared" si="8"/>
        <v>7.2</v>
      </c>
      <c r="L102" s="4">
        <f>VLOOKUP(F102,Lists!A:B,2,0)*I102</f>
        <v>20500</v>
      </c>
      <c r="M102" s="6">
        <f t="shared" si="9"/>
        <v>2</v>
      </c>
      <c r="N102">
        <f t="shared" si="10"/>
        <v>6.7</v>
      </c>
      <c r="O102">
        <v>4</v>
      </c>
      <c r="P102" s="7">
        <f t="shared" si="11"/>
        <v>1430</v>
      </c>
      <c r="Q102" t="s">
        <v>54</v>
      </c>
      <c r="R102" t="s">
        <v>54</v>
      </c>
      <c r="S102">
        <v>7</v>
      </c>
    </row>
    <row r="103" spans="1:19" x14ac:dyDescent="0.25">
      <c r="A103" t="str">
        <f t="shared" si="6"/>
        <v>1/2"8'20'MLAY1000x12</v>
      </c>
      <c r="B103" s="5" t="s">
        <v>8</v>
      </c>
      <c r="C103" s="8" t="s">
        <v>12</v>
      </c>
      <c r="D103" s="6" t="s">
        <v>16</v>
      </c>
      <c r="E103" s="7">
        <v>3267</v>
      </c>
      <c r="F103" s="6" t="s">
        <v>33</v>
      </c>
      <c r="G103" s="7">
        <v>1725</v>
      </c>
      <c r="H103" s="7">
        <f>G103*(IFERROR(VLOOKUP('Lifting System Input'!$B$9,Lists!L:M,2,0),1)*IFERROR(VLOOKUP('Lifting System Input'!$B$10,Lists!O:P,2,0),1)*IFERROR(VLOOKUP('Lifting System Input'!$B$12,Lists!R:S,2,0),1))</f>
        <v>1725</v>
      </c>
      <c r="I103" s="6">
        <f>IF(EVEN(ROUNDUP(E103/(H103*3/'Lifting System Input'!$B$11),0))=2,4,EVEN(ROUNDUP(E103/(H103*3/'Lifting System Input'!$B$11),0)))</f>
        <v>4</v>
      </c>
      <c r="J103" s="7">
        <f t="shared" si="7"/>
        <v>6900</v>
      </c>
      <c r="K103" s="6">
        <f t="shared" si="8"/>
        <v>6.3</v>
      </c>
      <c r="L103" s="4">
        <f>VLOOKUP(F103,Lists!A:B,2,0)*I103</f>
        <v>20500</v>
      </c>
      <c r="M103" s="6">
        <f t="shared" si="9"/>
        <v>2</v>
      </c>
      <c r="N103">
        <f t="shared" si="10"/>
        <v>6.7</v>
      </c>
      <c r="O103">
        <v>4</v>
      </c>
      <c r="P103" s="7">
        <f t="shared" si="11"/>
        <v>1634</v>
      </c>
      <c r="Q103" t="s">
        <v>54</v>
      </c>
      <c r="R103" t="s">
        <v>54</v>
      </c>
      <c r="S103">
        <v>7</v>
      </c>
    </row>
    <row r="104" spans="1:19" x14ac:dyDescent="0.25">
      <c r="A104" t="str">
        <f t="shared" si="6"/>
        <v>1/2"9'20'MLAY1000x12</v>
      </c>
      <c r="B104" s="5" t="s">
        <v>8</v>
      </c>
      <c r="C104" s="8" t="s">
        <v>13</v>
      </c>
      <c r="D104" s="6" t="s">
        <v>16</v>
      </c>
      <c r="E104" s="7">
        <v>3675</v>
      </c>
      <c r="F104" s="6" t="s">
        <v>33</v>
      </c>
      <c r="G104" s="7">
        <v>1725</v>
      </c>
      <c r="H104" s="7">
        <f>G104*(IFERROR(VLOOKUP('Lifting System Input'!$B$9,Lists!L:M,2,0),1)*IFERROR(VLOOKUP('Lifting System Input'!$B$10,Lists!O:P,2,0),1)*IFERROR(VLOOKUP('Lifting System Input'!$B$12,Lists!R:S,2,0),1))</f>
        <v>1725</v>
      </c>
      <c r="I104" s="6">
        <f>IF(EVEN(ROUNDUP(E104/(H104*3/'Lifting System Input'!$B$11),0))=2,4,EVEN(ROUNDUP(E104/(H104*3/'Lifting System Input'!$B$11),0)))</f>
        <v>4</v>
      </c>
      <c r="J104" s="7">
        <f t="shared" si="7"/>
        <v>6900</v>
      </c>
      <c r="K104" s="6">
        <f t="shared" si="8"/>
        <v>5.6</v>
      </c>
      <c r="L104" s="4">
        <f>VLOOKUP(F104,Lists!A:B,2,0)*I104</f>
        <v>20500</v>
      </c>
      <c r="M104" s="6">
        <f t="shared" si="9"/>
        <v>2</v>
      </c>
      <c r="N104">
        <f t="shared" si="10"/>
        <v>6.7</v>
      </c>
      <c r="O104">
        <v>4</v>
      </c>
      <c r="P104" s="7">
        <f t="shared" si="11"/>
        <v>1838</v>
      </c>
      <c r="Q104" t="s">
        <v>54</v>
      </c>
      <c r="R104" t="s">
        <v>54</v>
      </c>
      <c r="S104">
        <v>7</v>
      </c>
    </row>
    <row r="105" spans="1:19" x14ac:dyDescent="0.25">
      <c r="A105" t="str">
        <f t="shared" si="6"/>
        <v>1/2"10'20'MLAY1000x12</v>
      </c>
      <c r="B105" s="5" t="s">
        <v>8</v>
      </c>
      <c r="C105" s="24" t="s">
        <v>14</v>
      </c>
      <c r="D105" s="6" t="s">
        <v>16</v>
      </c>
      <c r="E105" s="7">
        <v>4084</v>
      </c>
      <c r="F105" s="6" t="s">
        <v>33</v>
      </c>
      <c r="G105" s="7">
        <v>1725</v>
      </c>
      <c r="H105" s="7">
        <f>G105*(IFERROR(VLOOKUP('Lifting System Input'!$B$9,Lists!L:M,2,0),1)*IFERROR(VLOOKUP('Lifting System Input'!$B$10,Lists!O:P,2,0),1)*IFERROR(VLOOKUP('Lifting System Input'!$B$12,Lists!R:S,2,0),1))</f>
        <v>1725</v>
      </c>
      <c r="I105" s="6">
        <f>IF(EVEN(ROUNDUP(E105/(H105*3/'Lifting System Input'!$B$11),0))=2,4,EVEN(ROUNDUP(E105/(H105*3/'Lifting System Input'!$B$11),0)))</f>
        <v>4</v>
      </c>
      <c r="J105" s="7">
        <f t="shared" si="7"/>
        <v>6900</v>
      </c>
      <c r="K105" s="6">
        <f t="shared" si="8"/>
        <v>5.0999999999999996</v>
      </c>
      <c r="L105" s="4">
        <f>VLOOKUP(F105,Lists!A:B,2,0)*I105</f>
        <v>20500</v>
      </c>
      <c r="M105" s="6">
        <f t="shared" si="9"/>
        <v>2</v>
      </c>
      <c r="N105">
        <f t="shared" si="10"/>
        <v>6.7</v>
      </c>
      <c r="O105">
        <v>4</v>
      </c>
      <c r="P105" s="7">
        <f t="shared" si="11"/>
        <v>2042</v>
      </c>
      <c r="Q105" t="s">
        <v>54</v>
      </c>
      <c r="R105" t="s">
        <v>54</v>
      </c>
      <c r="S105">
        <v>7</v>
      </c>
    </row>
    <row r="106" spans="1:19" x14ac:dyDescent="0.25">
      <c r="A106" t="str">
        <f t="shared" si="6"/>
        <v>1/2"6'40'MLAY1000x12</v>
      </c>
      <c r="B106" s="5" t="s">
        <v>8</v>
      </c>
      <c r="C106" s="8" t="s">
        <v>10</v>
      </c>
      <c r="D106" s="6" t="s">
        <v>26</v>
      </c>
      <c r="E106" s="7">
        <v>4901</v>
      </c>
      <c r="F106" s="6" t="s">
        <v>33</v>
      </c>
      <c r="G106" s="7">
        <v>1725</v>
      </c>
      <c r="H106" s="7">
        <f>G106*(IFERROR(VLOOKUP('Lifting System Input'!$B$9,Lists!L:M,2,0),1)*IFERROR(VLOOKUP('Lifting System Input'!$B$10,Lists!O:P,2,0),1)*IFERROR(VLOOKUP('Lifting System Input'!$B$12,Lists!R:S,2,0),1))</f>
        <v>1725</v>
      </c>
      <c r="I106" s="6">
        <f>IF(EVEN(ROUNDUP(E106/(H106*3/'Lifting System Input'!$B$11),0))=2,4,EVEN(ROUNDUP(E106/(H106*3/'Lifting System Input'!$B$11),0)))</f>
        <v>4</v>
      </c>
      <c r="J106" s="7">
        <f t="shared" si="7"/>
        <v>6900</v>
      </c>
      <c r="K106" s="6">
        <f t="shared" si="8"/>
        <v>4.2</v>
      </c>
      <c r="L106" s="4">
        <f>VLOOKUP(F106,Lists!A:B,2,0)*I106</f>
        <v>20500</v>
      </c>
      <c r="M106" s="6">
        <f t="shared" si="9"/>
        <v>2</v>
      </c>
      <c r="N106">
        <f t="shared" si="10"/>
        <v>13.3</v>
      </c>
      <c r="O106">
        <v>4</v>
      </c>
      <c r="P106" s="7">
        <f t="shared" si="11"/>
        <v>2451</v>
      </c>
      <c r="Q106" t="s">
        <v>54</v>
      </c>
      <c r="R106" t="s">
        <v>54</v>
      </c>
      <c r="S106">
        <v>7</v>
      </c>
    </row>
    <row r="107" spans="1:19" x14ac:dyDescent="0.25">
      <c r="A107" t="str">
        <f t="shared" si="6"/>
        <v>1/2"7'40'MLAY1000x12</v>
      </c>
      <c r="B107" s="5" t="s">
        <v>8</v>
      </c>
      <c r="C107" s="8" t="s">
        <v>11</v>
      </c>
      <c r="D107" s="6" t="s">
        <v>26</v>
      </c>
      <c r="E107" s="7">
        <v>5717</v>
      </c>
      <c r="F107" s="6" t="s">
        <v>33</v>
      </c>
      <c r="G107" s="7">
        <v>1725</v>
      </c>
      <c r="H107" s="7">
        <f>G107*(IFERROR(VLOOKUP('Lifting System Input'!$B$9,Lists!L:M,2,0),1)*IFERROR(VLOOKUP('Lifting System Input'!$B$10,Lists!O:P,2,0),1)*IFERROR(VLOOKUP('Lifting System Input'!$B$12,Lists!R:S,2,0),1))</f>
        <v>1725</v>
      </c>
      <c r="I107" s="6">
        <f>IF(EVEN(ROUNDUP(E107/(H107*3/'Lifting System Input'!$B$11),0))=2,4,EVEN(ROUNDUP(E107/(H107*3/'Lifting System Input'!$B$11),0)))</f>
        <v>4</v>
      </c>
      <c r="J107" s="7">
        <f t="shared" si="7"/>
        <v>6900</v>
      </c>
      <c r="K107" s="6">
        <f t="shared" si="8"/>
        <v>3.6</v>
      </c>
      <c r="L107" s="4">
        <f>VLOOKUP(F107,Lists!A:B,2,0)*I107</f>
        <v>20500</v>
      </c>
      <c r="M107" s="6">
        <f t="shared" si="9"/>
        <v>2</v>
      </c>
      <c r="N107">
        <f t="shared" si="10"/>
        <v>13.3</v>
      </c>
      <c r="O107">
        <v>4</v>
      </c>
      <c r="P107" s="7">
        <f t="shared" si="11"/>
        <v>2859</v>
      </c>
      <c r="Q107" t="s">
        <v>54</v>
      </c>
      <c r="R107" t="s">
        <v>54</v>
      </c>
      <c r="S107">
        <v>7</v>
      </c>
    </row>
    <row r="108" spans="1:19" x14ac:dyDescent="0.25">
      <c r="A108" t="str">
        <f t="shared" si="6"/>
        <v>1/2"8'40'MLAY1000x12</v>
      </c>
      <c r="B108" s="5" t="s">
        <v>8</v>
      </c>
      <c r="C108" s="8" t="s">
        <v>12</v>
      </c>
      <c r="D108" s="6" t="s">
        <v>26</v>
      </c>
      <c r="E108" s="7">
        <v>6534</v>
      </c>
      <c r="F108" s="6" t="s">
        <v>33</v>
      </c>
      <c r="G108" s="7">
        <v>1725</v>
      </c>
      <c r="H108" s="7">
        <f>G108*(IFERROR(VLOOKUP('Lifting System Input'!$B$9,Lists!L:M,2,0),1)*IFERROR(VLOOKUP('Lifting System Input'!$B$10,Lists!O:P,2,0),1)*IFERROR(VLOOKUP('Lifting System Input'!$B$12,Lists!R:S,2,0),1))</f>
        <v>1725</v>
      </c>
      <c r="I108" s="6">
        <f>IF(EVEN(ROUNDUP(E108/(H108*3/'Lifting System Input'!$B$11),0))=2,4,EVEN(ROUNDUP(E108/(H108*3/'Lifting System Input'!$B$11),0)))</f>
        <v>4</v>
      </c>
      <c r="J108" s="7">
        <f t="shared" si="7"/>
        <v>6900</v>
      </c>
      <c r="K108" s="6">
        <f t="shared" si="8"/>
        <v>3.2</v>
      </c>
      <c r="L108" s="4">
        <f>VLOOKUP(F108,Lists!A:B,2,0)*I108</f>
        <v>20500</v>
      </c>
      <c r="M108" s="6">
        <f t="shared" si="9"/>
        <v>2</v>
      </c>
      <c r="N108">
        <f t="shared" si="10"/>
        <v>13.3</v>
      </c>
      <c r="O108">
        <v>4</v>
      </c>
      <c r="P108" s="7">
        <f t="shared" si="11"/>
        <v>3267</v>
      </c>
      <c r="Q108" t="s">
        <v>54</v>
      </c>
      <c r="R108" t="s">
        <v>54</v>
      </c>
      <c r="S108">
        <v>7</v>
      </c>
    </row>
    <row r="109" spans="1:19" x14ac:dyDescent="0.25">
      <c r="A109" t="str">
        <f t="shared" si="6"/>
        <v>1/2"9'40'MLAY1000x12</v>
      </c>
      <c r="B109" s="5" t="s">
        <v>8</v>
      </c>
      <c r="C109" s="8" t="s">
        <v>13</v>
      </c>
      <c r="D109" s="6" t="s">
        <v>26</v>
      </c>
      <c r="E109" s="7">
        <v>7351</v>
      </c>
      <c r="F109" s="6" t="s">
        <v>33</v>
      </c>
      <c r="G109" s="7">
        <v>1725</v>
      </c>
      <c r="H109" s="7">
        <f>G109*(IFERROR(VLOOKUP('Lifting System Input'!$B$9,Lists!L:M,2,0),1)*IFERROR(VLOOKUP('Lifting System Input'!$B$10,Lists!O:P,2,0),1)*IFERROR(VLOOKUP('Lifting System Input'!$B$12,Lists!R:S,2,0),1))</f>
        <v>1725</v>
      </c>
      <c r="I109" s="6">
        <f>IF(EVEN(ROUNDUP(E109/(H109*3/'Lifting System Input'!$B$11),0))=2,4,EVEN(ROUNDUP(E109/(H109*3/'Lifting System Input'!$B$11),0)))</f>
        <v>6</v>
      </c>
      <c r="J109" s="7">
        <f t="shared" si="7"/>
        <v>10350</v>
      </c>
      <c r="K109" s="6">
        <f t="shared" si="8"/>
        <v>4.2</v>
      </c>
      <c r="L109" s="4">
        <f>VLOOKUP(F109,Lists!A:B,2,0)*I109</f>
        <v>30750</v>
      </c>
      <c r="M109" s="6">
        <f t="shared" si="9"/>
        <v>3</v>
      </c>
      <c r="N109">
        <f t="shared" si="10"/>
        <v>10</v>
      </c>
      <c r="O109">
        <v>4</v>
      </c>
      <c r="P109" s="7">
        <f t="shared" si="11"/>
        <v>2450</v>
      </c>
      <c r="Q109" t="s">
        <v>54</v>
      </c>
      <c r="R109" t="s">
        <v>54</v>
      </c>
      <c r="S109">
        <v>7</v>
      </c>
    </row>
    <row r="110" spans="1:19" x14ac:dyDescent="0.25">
      <c r="A110" t="str">
        <f t="shared" si="6"/>
        <v>1/2"10'40'MLAY1000x12</v>
      </c>
      <c r="B110" s="5" t="s">
        <v>8</v>
      </c>
      <c r="C110" s="25" t="s">
        <v>14</v>
      </c>
      <c r="D110" s="6" t="s">
        <v>26</v>
      </c>
      <c r="E110" s="7">
        <v>8168</v>
      </c>
      <c r="F110" s="6" t="s">
        <v>33</v>
      </c>
      <c r="G110" s="7">
        <v>1725</v>
      </c>
      <c r="H110" s="7">
        <f>G110*(IFERROR(VLOOKUP('Lifting System Input'!$B$9,Lists!L:M,2,0),1)*IFERROR(VLOOKUP('Lifting System Input'!$B$10,Lists!O:P,2,0),1)*IFERROR(VLOOKUP('Lifting System Input'!$B$12,Lists!R:S,2,0),1))</f>
        <v>1725</v>
      </c>
      <c r="I110" s="6">
        <f>IF(EVEN(ROUNDUP(E110/(H110*3/'Lifting System Input'!$B$11),0))=2,4,EVEN(ROUNDUP(E110/(H110*3/'Lifting System Input'!$B$11),0)))</f>
        <v>6</v>
      </c>
      <c r="J110" s="7">
        <f t="shared" si="7"/>
        <v>10350</v>
      </c>
      <c r="K110" s="6">
        <f t="shared" si="8"/>
        <v>3.8</v>
      </c>
      <c r="L110" s="4">
        <f>VLOOKUP(F110,Lists!A:B,2,0)*I110</f>
        <v>30750</v>
      </c>
      <c r="M110" s="6">
        <f t="shared" si="9"/>
        <v>3</v>
      </c>
      <c r="N110">
        <f t="shared" si="10"/>
        <v>10</v>
      </c>
      <c r="O110">
        <v>4</v>
      </c>
      <c r="P110" s="7">
        <f t="shared" si="11"/>
        <v>2723</v>
      </c>
      <c r="Q110" t="s">
        <v>54</v>
      </c>
      <c r="R110" t="s">
        <v>54</v>
      </c>
      <c r="S110">
        <v>7</v>
      </c>
    </row>
    <row r="111" spans="1:19" x14ac:dyDescent="0.25">
      <c r="A111" t="str">
        <f t="shared" si="6"/>
        <v>9/16"6'10'MLAY1000x12</v>
      </c>
      <c r="B111" s="20" t="s">
        <v>60</v>
      </c>
      <c r="C111" s="8" t="s">
        <v>10</v>
      </c>
      <c r="D111" s="6" t="s">
        <v>14</v>
      </c>
      <c r="E111" s="7">
        <v>1378</v>
      </c>
      <c r="F111" s="6" t="s">
        <v>33</v>
      </c>
      <c r="G111" s="7">
        <v>1925</v>
      </c>
      <c r="H111" s="7">
        <f>G111*(IFERROR(VLOOKUP('Lifting System Input'!$B$9,Lists!L:M,2,0),1)*IFERROR(VLOOKUP('Lifting System Input'!$B$10,Lists!O:P,2,0),1)*IFERROR(VLOOKUP('Lifting System Input'!$B$12,Lists!R:S,2,0),1))</f>
        <v>1925</v>
      </c>
      <c r="I111" s="6">
        <f>IF(EVEN(ROUNDUP(E111/(H111*3/'Lifting System Input'!$B$11),0))=2,4,EVEN(ROUNDUP(E111/(H111*3/'Lifting System Input'!$B$11),0)))</f>
        <v>4</v>
      </c>
      <c r="J111" s="7">
        <f t="shared" si="7"/>
        <v>7700</v>
      </c>
      <c r="K111" s="6">
        <f t="shared" si="8"/>
        <v>16.8</v>
      </c>
      <c r="L111" s="4">
        <f>VLOOKUP(F111,Lists!A:B,2,0)*I111</f>
        <v>20500</v>
      </c>
      <c r="M111" s="6">
        <f t="shared" si="9"/>
        <v>2</v>
      </c>
      <c r="N111">
        <f t="shared" si="10"/>
        <v>3.3</v>
      </c>
      <c r="O111">
        <v>4</v>
      </c>
      <c r="P111" s="7">
        <f t="shared" si="11"/>
        <v>689</v>
      </c>
      <c r="Q111" t="s">
        <v>54</v>
      </c>
      <c r="R111" t="s">
        <v>54</v>
      </c>
      <c r="S111">
        <v>8</v>
      </c>
    </row>
    <row r="112" spans="1:19" x14ac:dyDescent="0.25">
      <c r="A112" t="str">
        <f t="shared" si="6"/>
        <v>9/16"7'10'MLAY1000x12</v>
      </c>
      <c r="B112" s="20" t="s">
        <v>60</v>
      </c>
      <c r="C112" s="8" t="s">
        <v>11</v>
      </c>
      <c r="D112" s="6" t="s">
        <v>14</v>
      </c>
      <c r="E112" s="7">
        <v>1608</v>
      </c>
      <c r="F112" s="6" t="s">
        <v>33</v>
      </c>
      <c r="G112" s="7">
        <v>1925</v>
      </c>
      <c r="H112" s="7">
        <f>G112*(IFERROR(VLOOKUP('Lifting System Input'!$B$9,Lists!L:M,2,0),1)*IFERROR(VLOOKUP('Lifting System Input'!$B$10,Lists!O:P,2,0),1)*IFERROR(VLOOKUP('Lifting System Input'!$B$12,Lists!R:S,2,0),1))</f>
        <v>1925</v>
      </c>
      <c r="I112" s="6">
        <f>IF(EVEN(ROUNDUP(E112/(H112*3/'Lifting System Input'!$B$11),0))=2,4,EVEN(ROUNDUP(E112/(H112*3/'Lifting System Input'!$B$11),0)))</f>
        <v>4</v>
      </c>
      <c r="J112" s="7">
        <f t="shared" si="7"/>
        <v>7700</v>
      </c>
      <c r="K112" s="6">
        <f t="shared" si="8"/>
        <v>14.4</v>
      </c>
      <c r="L112" s="4">
        <f>VLOOKUP(F112,Lists!A:B,2,0)*I112</f>
        <v>20500</v>
      </c>
      <c r="M112" s="6">
        <f t="shared" si="9"/>
        <v>2</v>
      </c>
      <c r="N112">
        <f t="shared" si="10"/>
        <v>3.3</v>
      </c>
      <c r="O112">
        <v>4</v>
      </c>
      <c r="P112" s="7">
        <f t="shared" si="11"/>
        <v>804</v>
      </c>
      <c r="Q112" t="s">
        <v>54</v>
      </c>
      <c r="R112" t="s">
        <v>54</v>
      </c>
      <c r="S112">
        <v>8</v>
      </c>
    </row>
    <row r="113" spans="1:19" x14ac:dyDescent="0.25">
      <c r="A113" t="str">
        <f t="shared" si="6"/>
        <v>9/16"8'10'MLAY1000x12</v>
      </c>
      <c r="B113" s="20" t="s">
        <v>60</v>
      </c>
      <c r="C113" s="8" t="s">
        <v>12</v>
      </c>
      <c r="D113" s="6" t="s">
        <v>14</v>
      </c>
      <c r="E113" s="7">
        <v>1838</v>
      </c>
      <c r="F113" s="6" t="s">
        <v>33</v>
      </c>
      <c r="G113" s="7">
        <v>1925</v>
      </c>
      <c r="H113" s="7">
        <f>G113*(IFERROR(VLOOKUP('Lifting System Input'!$B$9,Lists!L:M,2,0),1)*IFERROR(VLOOKUP('Lifting System Input'!$B$10,Lists!O:P,2,0),1)*IFERROR(VLOOKUP('Lifting System Input'!$B$12,Lists!R:S,2,0),1))</f>
        <v>1925</v>
      </c>
      <c r="I113" s="6">
        <f>IF(EVEN(ROUNDUP(E113/(H113*3/'Lifting System Input'!$B$11),0))=2,4,EVEN(ROUNDUP(E113/(H113*3/'Lifting System Input'!$B$11),0)))</f>
        <v>4</v>
      </c>
      <c r="J113" s="7">
        <f t="shared" si="7"/>
        <v>7700</v>
      </c>
      <c r="K113" s="6">
        <f t="shared" si="8"/>
        <v>12.6</v>
      </c>
      <c r="L113" s="4">
        <f>VLOOKUP(F113,Lists!A:B,2,0)*I113</f>
        <v>20500</v>
      </c>
      <c r="M113" s="6">
        <f t="shared" si="9"/>
        <v>2</v>
      </c>
      <c r="N113">
        <f t="shared" si="10"/>
        <v>3.3</v>
      </c>
      <c r="O113">
        <v>4</v>
      </c>
      <c r="P113" s="7">
        <f t="shared" si="11"/>
        <v>919</v>
      </c>
      <c r="Q113" t="s">
        <v>54</v>
      </c>
      <c r="R113" t="s">
        <v>54</v>
      </c>
      <c r="S113">
        <v>8</v>
      </c>
    </row>
    <row r="114" spans="1:19" x14ac:dyDescent="0.25">
      <c r="A114" t="str">
        <f t="shared" si="6"/>
        <v>9/16"9'10'MLAY1000x12</v>
      </c>
      <c r="B114" s="20" t="s">
        <v>60</v>
      </c>
      <c r="C114" s="8" t="s">
        <v>13</v>
      </c>
      <c r="D114" s="6" t="s">
        <v>14</v>
      </c>
      <c r="E114" s="7">
        <v>2067</v>
      </c>
      <c r="F114" s="6" t="s">
        <v>33</v>
      </c>
      <c r="G114" s="7">
        <v>1925</v>
      </c>
      <c r="H114" s="7">
        <f>G114*(IFERROR(VLOOKUP('Lifting System Input'!$B$9,Lists!L:M,2,0),1)*IFERROR(VLOOKUP('Lifting System Input'!$B$10,Lists!O:P,2,0),1)*IFERROR(VLOOKUP('Lifting System Input'!$B$12,Lists!R:S,2,0),1))</f>
        <v>1925</v>
      </c>
      <c r="I114" s="6">
        <f>IF(EVEN(ROUNDUP(E114/(H114*3/'Lifting System Input'!$B$11),0))=2,4,EVEN(ROUNDUP(E114/(H114*3/'Lifting System Input'!$B$11),0)))</f>
        <v>4</v>
      </c>
      <c r="J114" s="7">
        <f t="shared" si="7"/>
        <v>7700</v>
      </c>
      <c r="K114" s="6">
        <f t="shared" si="8"/>
        <v>11.2</v>
      </c>
      <c r="L114" s="4">
        <f>VLOOKUP(F114,Lists!A:B,2,0)*I114</f>
        <v>20500</v>
      </c>
      <c r="M114" s="6">
        <f t="shared" si="9"/>
        <v>2</v>
      </c>
      <c r="N114">
        <f t="shared" si="10"/>
        <v>3.3</v>
      </c>
      <c r="O114">
        <v>4</v>
      </c>
      <c r="P114" s="7">
        <f t="shared" si="11"/>
        <v>1034</v>
      </c>
      <c r="Q114" t="s">
        <v>54</v>
      </c>
      <c r="R114" t="s">
        <v>54</v>
      </c>
      <c r="S114">
        <v>8</v>
      </c>
    </row>
    <row r="115" spans="1:19" x14ac:dyDescent="0.25">
      <c r="A115" t="str">
        <f t="shared" si="6"/>
        <v>9/16"10'10'MLAY1000x12</v>
      </c>
      <c r="B115" s="20" t="s">
        <v>60</v>
      </c>
      <c r="C115" s="25" t="s">
        <v>14</v>
      </c>
      <c r="D115" s="6" t="s">
        <v>14</v>
      </c>
      <c r="E115" s="7">
        <v>2297</v>
      </c>
      <c r="F115" s="6" t="s">
        <v>33</v>
      </c>
      <c r="G115" s="7">
        <v>1925</v>
      </c>
      <c r="H115" s="7">
        <f>G115*(IFERROR(VLOOKUP('Lifting System Input'!$B$9,Lists!L:M,2,0),1)*IFERROR(VLOOKUP('Lifting System Input'!$B$10,Lists!O:P,2,0),1)*IFERROR(VLOOKUP('Lifting System Input'!$B$12,Lists!R:S,2,0),1))</f>
        <v>1925</v>
      </c>
      <c r="I115" s="6">
        <f>IF(EVEN(ROUNDUP(E115/(H115*3/'Lifting System Input'!$B$11),0))=2,4,EVEN(ROUNDUP(E115/(H115*3/'Lifting System Input'!$B$11),0)))</f>
        <v>4</v>
      </c>
      <c r="J115" s="7">
        <f t="shared" si="7"/>
        <v>7700</v>
      </c>
      <c r="K115" s="6">
        <f t="shared" si="8"/>
        <v>10.1</v>
      </c>
      <c r="L115" s="4">
        <f>VLOOKUP(F115,Lists!A:B,2,0)*I115</f>
        <v>20500</v>
      </c>
      <c r="M115" s="6">
        <f t="shared" si="9"/>
        <v>2</v>
      </c>
      <c r="N115">
        <f t="shared" si="10"/>
        <v>3.3</v>
      </c>
      <c r="O115">
        <v>4</v>
      </c>
      <c r="P115" s="7">
        <f t="shared" si="11"/>
        <v>1149</v>
      </c>
      <c r="Q115" t="s">
        <v>54</v>
      </c>
      <c r="R115" t="s">
        <v>54</v>
      </c>
      <c r="S115">
        <v>8</v>
      </c>
    </row>
    <row r="116" spans="1:19" x14ac:dyDescent="0.25">
      <c r="A116" t="str">
        <f t="shared" si="6"/>
        <v>9/16"6'20'MLAY1000x12</v>
      </c>
      <c r="B116" s="20" t="s">
        <v>60</v>
      </c>
      <c r="C116" s="8" t="s">
        <v>10</v>
      </c>
      <c r="D116" s="6" t="s">
        <v>16</v>
      </c>
      <c r="E116" s="7">
        <v>2757</v>
      </c>
      <c r="F116" s="6" t="s">
        <v>33</v>
      </c>
      <c r="G116" s="7">
        <v>1925</v>
      </c>
      <c r="H116" s="7">
        <f>G116*(IFERROR(VLOOKUP('Lifting System Input'!$B$9,Lists!L:M,2,0),1)*IFERROR(VLOOKUP('Lifting System Input'!$B$10,Lists!O:P,2,0),1)*IFERROR(VLOOKUP('Lifting System Input'!$B$12,Lists!R:S,2,0),1))</f>
        <v>1925</v>
      </c>
      <c r="I116" s="6">
        <f>IF(EVEN(ROUNDUP(E116/(H116*3/'Lifting System Input'!$B$11),0))=2,4,EVEN(ROUNDUP(E116/(H116*3/'Lifting System Input'!$B$11),0)))</f>
        <v>4</v>
      </c>
      <c r="J116" s="7">
        <f t="shared" si="7"/>
        <v>7700</v>
      </c>
      <c r="K116" s="6">
        <f t="shared" si="8"/>
        <v>8.4</v>
      </c>
      <c r="L116" s="4">
        <f>VLOOKUP(F116,Lists!A:B,2,0)*I116</f>
        <v>20500</v>
      </c>
      <c r="M116" s="6">
        <f t="shared" si="9"/>
        <v>2</v>
      </c>
      <c r="N116">
        <f t="shared" si="10"/>
        <v>6.7</v>
      </c>
      <c r="O116">
        <v>4</v>
      </c>
      <c r="P116" s="7">
        <f t="shared" si="11"/>
        <v>1379</v>
      </c>
      <c r="Q116" t="s">
        <v>54</v>
      </c>
      <c r="R116" t="s">
        <v>54</v>
      </c>
      <c r="S116">
        <v>8</v>
      </c>
    </row>
    <row r="117" spans="1:19" x14ac:dyDescent="0.25">
      <c r="A117" t="str">
        <f t="shared" si="6"/>
        <v>9/16"7'20'MLAY1000x12</v>
      </c>
      <c r="B117" s="20" t="s">
        <v>60</v>
      </c>
      <c r="C117" s="8" t="s">
        <v>11</v>
      </c>
      <c r="D117" s="6" t="s">
        <v>16</v>
      </c>
      <c r="E117" s="7">
        <v>3216</v>
      </c>
      <c r="F117" s="6" t="s">
        <v>33</v>
      </c>
      <c r="G117" s="7">
        <v>1925</v>
      </c>
      <c r="H117" s="7">
        <f>G117*(IFERROR(VLOOKUP('Lifting System Input'!$B$9,Lists!L:M,2,0),1)*IFERROR(VLOOKUP('Lifting System Input'!$B$10,Lists!O:P,2,0),1)*IFERROR(VLOOKUP('Lifting System Input'!$B$12,Lists!R:S,2,0),1))</f>
        <v>1925</v>
      </c>
      <c r="I117" s="6">
        <f>IF(EVEN(ROUNDUP(E117/(H117*3/'Lifting System Input'!$B$11),0))=2,4,EVEN(ROUNDUP(E117/(H117*3/'Lifting System Input'!$B$11),0)))</f>
        <v>4</v>
      </c>
      <c r="J117" s="7">
        <f t="shared" si="7"/>
        <v>7700</v>
      </c>
      <c r="K117" s="6">
        <f t="shared" si="8"/>
        <v>7.2</v>
      </c>
      <c r="L117" s="4">
        <f>VLOOKUP(F117,Lists!A:B,2,0)*I117</f>
        <v>20500</v>
      </c>
      <c r="M117" s="6">
        <f t="shared" si="9"/>
        <v>2</v>
      </c>
      <c r="N117">
        <f t="shared" si="10"/>
        <v>6.7</v>
      </c>
      <c r="O117">
        <v>4</v>
      </c>
      <c r="P117" s="7">
        <f t="shared" si="11"/>
        <v>1608</v>
      </c>
      <c r="Q117" t="s">
        <v>54</v>
      </c>
      <c r="R117" t="s">
        <v>54</v>
      </c>
      <c r="S117">
        <v>8</v>
      </c>
    </row>
    <row r="118" spans="1:19" x14ac:dyDescent="0.25">
      <c r="A118" t="str">
        <f t="shared" si="6"/>
        <v>9/16"8'20'MLAY1000x12</v>
      </c>
      <c r="B118" s="20" t="s">
        <v>60</v>
      </c>
      <c r="C118" s="8" t="s">
        <v>12</v>
      </c>
      <c r="D118" s="6" t="s">
        <v>16</v>
      </c>
      <c r="E118" s="7">
        <v>3675</v>
      </c>
      <c r="F118" s="6" t="s">
        <v>33</v>
      </c>
      <c r="G118" s="7">
        <v>1925</v>
      </c>
      <c r="H118" s="7">
        <f>G118*(IFERROR(VLOOKUP('Lifting System Input'!$B$9,Lists!L:M,2,0),1)*IFERROR(VLOOKUP('Lifting System Input'!$B$10,Lists!O:P,2,0),1)*IFERROR(VLOOKUP('Lifting System Input'!$B$12,Lists!R:S,2,0),1))</f>
        <v>1925</v>
      </c>
      <c r="I118" s="6">
        <f>IF(EVEN(ROUNDUP(E118/(H118*3/'Lifting System Input'!$B$11),0))=2,4,EVEN(ROUNDUP(E118/(H118*3/'Lifting System Input'!$B$11),0)))</f>
        <v>4</v>
      </c>
      <c r="J118" s="7">
        <f t="shared" si="7"/>
        <v>7700</v>
      </c>
      <c r="K118" s="6">
        <f t="shared" si="8"/>
        <v>6.3</v>
      </c>
      <c r="L118" s="4">
        <f>VLOOKUP(F118,Lists!A:B,2,0)*I118</f>
        <v>20500</v>
      </c>
      <c r="M118" s="6">
        <f t="shared" si="9"/>
        <v>2</v>
      </c>
      <c r="N118">
        <f t="shared" si="10"/>
        <v>6.7</v>
      </c>
      <c r="O118">
        <v>4</v>
      </c>
      <c r="P118" s="7">
        <f t="shared" si="11"/>
        <v>1838</v>
      </c>
      <c r="Q118" t="s">
        <v>54</v>
      </c>
      <c r="R118" t="s">
        <v>54</v>
      </c>
      <c r="S118">
        <v>8</v>
      </c>
    </row>
    <row r="119" spans="1:19" x14ac:dyDescent="0.25">
      <c r="A119" t="str">
        <f t="shared" si="6"/>
        <v>9/16"9'20'MLAY1000x12</v>
      </c>
      <c r="B119" s="20" t="s">
        <v>60</v>
      </c>
      <c r="C119" s="8" t="s">
        <v>13</v>
      </c>
      <c r="D119" s="6" t="s">
        <v>16</v>
      </c>
      <c r="E119" s="7">
        <v>4135</v>
      </c>
      <c r="F119" s="6" t="s">
        <v>33</v>
      </c>
      <c r="G119" s="7">
        <v>1925</v>
      </c>
      <c r="H119" s="7">
        <f>G119*(IFERROR(VLOOKUP('Lifting System Input'!$B$9,Lists!L:M,2,0),1)*IFERROR(VLOOKUP('Lifting System Input'!$B$10,Lists!O:P,2,0),1)*IFERROR(VLOOKUP('Lifting System Input'!$B$12,Lists!R:S,2,0),1))</f>
        <v>1925</v>
      </c>
      <c r="I119" s="6">
        <f>IF(EVEN(ROUNDUP(E119/(H119*3/'Lifting System Input'!$B$11),0))=2,4,EVEN(ROUNDUP(E119/(H119*3/'Lifting System Input'!$B$11),0)))</f>
        <v>4</v>
      </c>
      <c r="J119" s="7">
        <f t="shared" si="7"/>
        <v>7700</v>
      </c>
      <c r="K119" s="6">
        <f t="shared" si="8"/>
        <v>5.6</v>
      </c>
      <c r="L119" s="4">
        <f>VLOOKUP(F119,Lists!A:B,2,0)*I119</f>
        <v>20500</v>
      </c>
      <c r="M119" s="6">
        <f t="shared" si="9"/>
        <v>2</v>
      </c>
      <c r="N119">
        <f t="shared" si="10"/>
        <v>6.7</v>
      </c>
      <c r="O119">
        <v>4</v>
      </c>
      <c r="P119" s="7">
        <f t="shared" si="11"/>
        <v>2068</v>
      </c>
      <c r="Q119" t="s">
        <v>54</v>
      </c>
      <c r="R119" t="s">
        <v>54</v>
      </c>
      <c r="S119">
        <v>8</v>
      </c>
    </row>
    <row r="120" spans="1:19" x14ac:dyDescent="0.25">
      <c r="A120" t="str">
        <f t="shared" si="6"/>
        <v>9/16"10'20'MLAY1000x12</v>
      </c>
      <c r="B120" s="20" t="s">
        <v>60</v>
      </c>
      <c r="C120" s="25" t="s">
        <v>14</v>
      </c>
      <c r="D120" s="6" t="s">
        <v>16</v>
      </c>
      <c r="E120" s="7">
        <v>4594</v>
      </c>
      <c r="F120" s="6" t="s">
        <v>33</v>
      </c>
      <c r="G120" s="7">
        <v>1925</v>
      </c>
      <c r="H120" s="7">
        <f>G120*(IFERROR(VLOOKUP('Lifting System Input'!$B$9,Lists!L:M,2,0),1)*IFERROR(VLOOKUP('Lifting System Input'!$B$10,Lists!O:P,2,0),1)*IFERROR(VLOOKUP('Lifting System Input'!$B$12,Lists!R:S,2,0),1))</f>
        <v>1925</v>
      </c>
      <c r="I120" s="6">
        <f>IF(EVEN(ROUNDUP(E120/(H120*3/'Lifting System Input'!$B$11),0))=2,4,EVEN(ROUNDUP(E120/(H120*3/'Lifting System Input'!$B$11),0)))</f>
        <v>4</v>
      </c>
      <c r="J120" s="7">
        <f t="shared" si="7"/>
        <v>7700</v>
      </c>
      <c r="K120" s="6">
        <f t="shared" si="8"/>
        <v>5</v>
      </c>
      <c r="L120" s="4">
        <f>VLOOKUP(F120,Lists!A:B,2,0)*I120</f>
        <v>20500</v>
      </c>
      <c r="M120" s="6">
        <f t="shared" si="9"/>
        <v>2</v>
      </c>
      <c r="N120">
        <f t="shared" si="10"/>
        <v>6.7</v>
      </c>
      <c r="O120">
        <v>4</v>
      </c>
      <c r="P120" s="7">
        <f t="shared" si="11"/>
        <v>2297</v>
      </c>
      <c r="Q120" t="s">
        <v>54</v>
      </c>
      <c r="R120" t="s">
        <v>54</v>
      </c>
      <c r="S120">
        <v>8</v>
      </c>
    </row>
    <row r="121" spans="1:19" x14ac:dyDescent="0.25">
      <c r="A121" t="str">
        <f t="shared" si="6"/>
        <v>9/16"6'40'MLAY1000x12</v>
      </c>
      <c r="B121" s="20" t="s">
        <v>60</v>
      </c>
      <c r="C121" s="8" t="s">
        <v>10</v>
      </c>
      <c r="D121" s="6" t="s">
        <v>26</v>
      </c>
      <c r="E121" s="7">
        <v>5513</v>
      </c>
      <c r="F121" s="6" t="s">
        <v>33</v>
      </c>
      <c r="G121" s="7">
        <v>1925</v>
      </c>
      <c r="H121" s="7">
        <f>G121*(IFERROR(VLOOKUP('Lifting System Input'!$B$9,Lists!L:M,2,0),1)*IFERROR(VLOOKUP('Lifting System Input'!$B$10,Lists!O:P,2,0),1)*IFERROR(VLOOKUP('Lifting System Input'!$B$12,Lists!R:S,2,0),1))</f>
        <v>1925</v>
      </c>
      <c r="I121" s="6">
        <f>IF(EVEN(ROUNDUP(E121/(H121*3/'Lifting System Input'!$B$11),0))=2,4,EVEN(ROUNDUP(E121/(H121*3/'Lifting System Input'!$B$11),0)))</f>
        <v>4</v>
      </c>
      <c r="J121" s="7">
        <f t="shared" si="7"/>
        <v>7700</v>
      </c>
      <c r="K121" s="6">
        <f t="shared" si="8"/>
        <v>4.2</v>
      </c>
      <c r="L121" s="4">
        <f>VLOOKUP(F121,Lists!A:B,2,0)*I121</f>
        <v>20500</v>
      </c>
      <c r="M121" s="6">
        <f t="shared" si="9"/>
        <v>2</v>
      </c>
      <c r="N121">
        <f t="shared" si="10"/>
        <v>13.3</v>
      </c>
      <c r="O121">
        <v>4</v>
      </c>
      <c r="P121" s="7">
        <f t="shared" si="11"/>
        <v>2757</v>
      </c>
      <c r="Q121" t="s">
        <v>54</v>
      </c>
      <c r="R121" t="s">
        <v>54</v>
      </c>
      <c r="S121">
        <v>8</v>
      </c>
    </row>
    <row r="122" spans="1:19" x14ac:dyDescent="0.25">
      <c r="A122" t="str">
        <f t="shared" si="6"/>
        <v>9/16"7'40'MLAY1000x12</v>
      </c>
      <c r="B122" s="20" t="s">
        <v>60</v>
      </c>
      <c r="C122" s="8" t="s">
        <v>11</v>
      </c>
      <c r="D122" s="6" t="s">
        <v>26</v>
      </c>
      <c r="E122" s="7">
        <v>6432</v>
      </c>
      <c r="F122" s="6" t="s">
        <v>33</v>
      </c>
      <c r="G122" s="7">
        <v>1925</v>
      </c>
      <c r="H122" s="7">
        <f>G122*(IFERROR(VLOOKUP('Lifting System Input'!$B$9,Lists!L:M,2,0),1)*IFERROR(VLOOKUP('Lifting System Input'!$B$10,Lists!O:P,2,0),1)*IFERROR(VLOOKUP('Lifting System Input'!$B$12,Lists!R:S,2,0),1))</f>
        <v>1925</v>
      </c>
      <c r="I122" s="6">
        <f>IF(EVEN(ROUNDUP(E122/(H122*3/'Lifting System Input'!$B$11),0))=2,4,EVEN(ROUNDUP(E122/(H122*3/'Lifting System Input'!$B$11),0)))</f>
        <v>4</v>
      </c>
      <c r="J122" s="7">
        <f t="shared" si="7"/>
        <v>7700</v>
      </c>
      <c r="K122" s="6">
        <f t="shared" si="8"/>
        <v>3.6</v>
      </c>
      <c r="L122" s="4">
        <f>VLOOKUP(F122,Lists!A:B,2,0)*I122</f>
        <v>20500</v>
      </c>
      <c r="M122" s="6">
        <f t="shared" si="9"/>
        <v>2</v>
      </c>
      <c r="N122">
        <f t="shared" si="10"/>
        <v>13.3</v>
      </c>
      <c r="O122">
        <v>4</v>
      </c>
      <c r="P122" s="7">
        <f t="shared" si="11"/>
        <v>3216</v>
      </c>
      <c r="Q122" t="s">
        <v>54</v>
      </c>
      <c r="R122" t="s">
        <v>54</v>
      </c>
      <c r="S122">
        <v>8</v>
      </c>
    </row>
    <row r="123" spans="1:19" x14ac:dyDescent="0.25">
      <c r="A123" t="str">
        <f t="shared" si="6"/>
        <v>9/16"8'40'MLAY1000x12</v>
      </c>
      <c r="B123" s="20" t="s">
        <v>60</v>
      </c>
      <c r="C123" s="8" t="s">
        <v>12</v>
      </c>
      <c r="D123" s="6" t="s">
        <v>26</v>
      </c>
      <c r="E123" s="7">
        <v>7351</v>
      </c>
      <c r="F123" s="6" t="s">
        <v>33</v>
      </c>
      <c r="G123" s="7">
        <v>1925</v>
      </c>
      <c r="H123" s="7">
        <f>G123*(IFERROR(VLOOKUP('Lifting System Input'!$B$9,Lists!L:M,2,0),1)*IFERROR(VLOOKUP('Lifting System Input'!$B$10,Lists!O:P,2,0),1)*IFERROR(VLOOKUP('Lifting System Input'!$B$12,Lists!R:S,2,0),1))</f>
        <v>1925</v>
      </c>
      <c r="I123" s="6">
        <f>IF(EVEN(ROUNDUP(E123/(H123*3/'Lifting System Input'!$B$11),0))=2,4,EVEN(ROUNDUP(E123/(H123*3/'Lifting System Input'!$B$11),0)))</f>
        <v>4</v>
      </c>
      <c r="J123" s="7">
        <f t="shared" si="7"/>
        <v>7700</v>
      </c>
      <c r="K123" s="6">
        <f t="shared" si="8"/>
        <v>3.1</v>
      </c>
      <c r="L123" s="4">
        <f>VLOOKUP(F123,Lists!A:B,2,0)*I123</f>
        <v>20500</v>
      </c>
      <c r="M123" s="6">
        <f t="shared" si="9"/>
        <v>2</v>
      </c>
      <c r="N123">
        <f t="shared" si="10"/>
        <v>13.3</v>
      </c>
      <c r="O123">
        <v>4</v>
      </c>
      <c r="P123" s="7">
        <f t="shared" si="11"/>
        <v>3676</v>
      </c>
      <c r="Q123" t="s">
        <v>54</v>
      </c>
      <c r="R123" t="s">
        <v>54</v>
      </c>
      <c r="S123">
        <v>8</v>
      </c>
    </row>
    <row r="124" spans="1:19" x14ac:dyDescent="0.25">
      <c r="A124" t="str">
        <f t="shared" si="6"/>
        <v>9/16"9'40'MLAY1000x12</v>
      </c>
      <c r="B124" s="20" t="s">
        <v>60</v>
      </c>
      <c r="C124" s="8" t="s">
        <v>13</v>
      </c>
      <c r="D124" s="6" t="s">
        <v>26</v>
      </c>
      <c r="E124" s="7">
        <v>8270</v>
      </c>
      <c r="F124" s="6" t="s">
        <v>33</v>
      </c>
      <c r="G124" s="7">
        <v>1925</v>
      </c>
      <c r="H124" s="7">
        <f>G124*(IFERROR(VLOOKUP('Lifting System Input'!$B$9,Lists!L:M,2,0),1)*IFERROR(VLOOKUP('Lifting System Input'!$B$10,Lists!O:P,2,0),1)*IFERROR(VLOOKUP('Lifting System Input'!$B$12,Lists!R:S,2,0),1))</f>
        <v>1925</v>
      </c>
      <c r="I124" s="6">
        <f>IF(EVEN(ROUNDUP(E124/(H124*3/'Lifting System Input'!$B$11),0))=2,4,EVEN(ROUNDUP(E124/(H124*3/'Lifting System Input'!$B$11),0)))</f>
        <v>6</v>
      </c>
      <c r="J124" s="7">
        <f t="shared" si="7"/>
        <v>11550</v>
      </c>
      <c r="K124" s="6">
        <f t="shared" si="8"/>
        <v>4.2</v>
      </c>
      <c r="L124" s="4">
        <f>VLOOKUP(F124,Lists!A:B,2,0)*I124</f>
        <v>30750</v>
      </c>
      <c r="M124" s="6">
        <f t="shared" si="9"/>
        <v>3</v>
      </c>
      <c r="N124">
        <f t="shared" si="10"/>
        <v>10</v>
      </c>
      <c r="O124">
        <v>4</v>
      </c>
      <c r="P124" s="7">
        <f t="shared" si="11"/>
        <v>2757</v>
      </c>
      <c r="Q124" t="s">
        <v>54</v>
      </c>
      <c r="R124" t="s">
        <v>54</v>
      </c>
      <c r="S124">
        <v>8</v>
      </c>
    </row>
    <row r="125" spans="1:19" x14ac:dyDescent="0.25">
      <c r="A125" t="str">
        <f t="shared" si="6"/>
        <v>9/16"10'40'MLAY1000x12</v>
      </c>
      <c r="B125" s="20" t="s">
        <v>60</v>
      </c>
      <c r="C125" s="24" t="s">
        <v>14</v>
      </c>
      <c r="D125" s="6" t="s">
        <v>26</v>
      </c>
      <c r="E125" s="7">
        <v>9189</v>
      </c>
      <c r="F125" s="6" t="s">
        <v>33</v>
      </c>
      <c r="G125" s="7">
        <v>1925</v>
      </c>
      <c r="H125" s="7">
        <f>G125*(IFERROR(VLOOKUP('Lifting System Input'!$B$9,Lists!L:M,2,0),1)*IFERROR(VLOOKUP('Lifting System Input'!$B$10,Lists!O:P,2,0),1)*IFERROR(VLOOKUP('Lifting System Input'!$B$12,Lists!R:S,2,0),1))</f>
        <v>1925</v>
      </c>
      <c r="I125" s="6">
        <f>IF(EVEN(ROUNDUP(E125/(H125*3/'Lifting System Input'!$B$11),0))=2,4,EVEN(ROUNDUP(E125/(H125*3/'Lifting System Input'!$B$11),0)))</f>
        <v>6</v>
      </c>
      <c r="J125" s="7">
        <f t="shared" si="7"/>
        <v>11550</v>
      </c>
      <c r="K125" s="6">
        <f t="shared" si="8"/>
        <v>3.8</v>
      </c>
      <c r="L125" s="4">
        <f>VLOOKUP(F125,Lists!A:B,2,0)*I125</f>
        <v>30750</v>
      </c>
      <c r="M125" s="6">
        <f t="shared" si="9"/>
        <v>3</v>
      </c>
      <c r="N125">
        <f t="shared" si="10"/>
        <v>10</v>
      </c>
      <c r="O125">
        <v>4</v>
      </c>
      <c r="P125" s="7">
        <f t="shared" si="11"/>
        <v>3063</v>
      </c>
      <c r="Q125" t="s">
        <v>54</v>
      </c>
      <c r="R125" t="s">
        <v>54</v>
      </c>
      <c r="S125">
        <v>8</v>
      </c>
    </row>
    <row r="126" spans="1:19" x14ac:dyDescent="0.25">
      <c r="A126" t="str">
        <f t="shared" si="6"/>
        <v>5/8"6'10'MLAY1000x12</v>
      </c>
      <c r="B126" s="5" t="s">
        <v>18</v>
      </c>
      <c r="C126" s="8" t="s">
        <v>10</v>
      </c>
      <c r="D126" s="6" t="s">
        <v>14</v>
      </c>
      <c r="E126" s="7">
        <v>1531</v>
      </c>
      <c r="F126" s="6" t="s">
        <v>33</v>
      </c>
      <c r="G126" s="7">
        <v>2200</v>
      </c>
      <c r="H126" s="7">
        <f>G126*(IFERROR(VLOOKUP('Lifting System Input'!$B$9,Lists!L:M,2,0),1)*IFERROR(VLOOKUP('Lifting System Input'!$B$10,Lists!O:P,2,0),1)*IFERROR(VLOOKUP('Lifting System Input'!$B$12,Lists!R:S,2,0),1))</f>
        <v>2200</v>
      </c>
      <c r="I126" s="6">
        <f>IF(EVEN(ROUNDUP(E126/(H126*3/'Lifting System Input'!$B$11),0))=2,4,EVEN(ROUNDUP(E126/(H126*3/'Lifting System Input'!$B$11),0)))</f>
        <v>4</v>
      </c>
      <c r="J126" s="7">
        <f t="shared" si="7"/>
        <v>8800</v>
      </c>
      <c r="K126" s="6">
        <f t="shared" si="8"/>
        <v>17.2</v>
      </c>
      <c r="L126" s="4">
        <f>VLOOKUP(F126,Lists!A:B,2,0)*I126</f>
        <v>20500</v>
      </c>
      <c r="M126" s="6">
        <f t="shared" si="9"/>
        <v>2</v>
      </c>
      <c r="N126">
        <f t="shared" si="10"/>
        <v>3.3</v>
      </c>
      <c r="O126">
        <v>4</v>
      </c>
      <c r="P126" s="7">
        <f t="shared" si="11"/>
        <v>766</v>
      </c>
      <c r="Q126" t="s">
        <v>54</v>
      </c>
      <c r="R126" t="s">
        <v>54</v>
      </c>
      <c r="S126">
        <v>9</v>
      </c>
    </row>
    <row r="127" spans="1:19" x14ac:dyDescent="0.25">
      <c r="A127" t="str">
        <f t="shared" si="6"/>
        <v>5/8"7'10'MLAY1000x12</v>
      </c>
      <c r="B127" s="5" t="s">
        <v>18</v>
      </c>
      <c r="C127" s="8" t="s">
        <v>11</v>
      </c>
      <c r="D127" s="6" t="s">
        <v>14</v>
      </c>
      <c r="E127" s="7">
        <v>1787</v>
      </c>
      <c r="F127" s="6" t="s">
        <v>33</v>
      </c>
      <c r="G127" s="7">
        <v>2200</v>
      </c>
      <c r="H127" s="7">
        <f>G127*(IFERROR(VLOOKUP('Lifting System Input'!$B$9,Lists!L:M,2,0),1)*IFERROR(VLOOKUP('Lifting System Input'!$B$10,Lists!O:P,2,0),1)*IFERROR(VLOOKUP('Lifting System Input'!$B$12,Lists!R:S,2,0),1))</f>
        <v>2200</v>
      </c>
      <c r="I127" s="6">
        <f>IF(EVEN(ROUNDUP(E127/(H127*3/'Lifting System Input'!$B$11),0))=2,4,EVEN(ROUNDUP(E127/(H127*3/'Lifting System Input'!$B$11),0)))</f>
        <v>4</v>
      </c>
      <c r="J127" s="7">
        <f t="shared" si="7"/>
        <v>8800</v>
      </c>
      <c r="K127" s="6">
        <f t="shared" si="8"/>
        <v>14.8</v>
      </c>
      <c r="L127" s="4">
        <f>VLOOKUP(F127,Lists!A:B,2,0)*I127</f>
        <v>20500</v>
      </c>
      <c r="M127" s="6">
        <f t="shared" si="9"/>
        <v>2</v>
      </c>
      <c r="N127">
        <f t="shared" si="10"/>
        <v>3.3</v>
      </c>
      <c r="O127">
        <v>4</v>
      </c>
      <c r="P127" s="7">
        <f t="shared" si="11"/>
        <v>894</v>
      </c>
      <c r="Q127" t="s">
        <v>54</v>
      </c>
      <c r="R127" t="s">
        <v>54</v>
      </c>
      <c r="S127">
        <v>9</v>
      </c>
    </row>
    <row r="128" spans="1:19" x14ac:dyDescent="0.25">
      <c r="A128" t="str">
        <f t="shared" si="6"/>
        <v>5/8"8'10'MLAY1000x12</v>
      </c>
      <c r="B128" s="5" t="s">
        <v>18</v>
      </c>
      <c r="C128" s="8" t="s">
        <v>12</v>
      </c>
      <c r="D128" s="6" t="s">
        <v>14</v>
      </c>
      <c r="E128" s="7">
        <v>2042</v>
      </c>
      <c r="F128" s="6" t="s">
        <v>33</v>
      </c>
      <c r="G128" s="7">
        <v>2200</v>
      </c>
      <c r="H128" s="7">
        <f>G128*(IFERROR(VLOOKUP('Lifting System Input'!$B$9,Lists!L:M,2,0),1)*IFERROR(VLOOKUP('Lifting System Input'!$B$10,Lists!O:P,2,0),1)*IFERROR(VLOOKUP('Lifting System Input'!$B$12,Lists!R:S,2,0),1))</f>
        <v>2200</v>
      </c>
      <c r="I128" s="6">
        <f>IF(EVEN(ROUNDUP(E128/(H128*3/'Lifting System Input'!$B$11),0))=2,4,EVEN(ROUNDUP(E128/(H128*3/'Lifting System Input'!$B$11),0)))</f>
        <v>4</v>
      </c>
      <c r="J128" s="7">
        <f t="shared" si="7"/>
        <v>8800</v>
      </c>
      <c r="K128" s="6">
        <f t="shared" si="8"/>
        <v>12.9</v>
      </c>
      <c r="L128" s="4">
        <f>VLOOKUP(F128,Lists!A:B,2,0)*I128</f>
        <v>20500</v>
      </c>
      <c r="M128" s="6">
        <f t="shared" si="9"/>
        <v>2</v>
      </c>
      <c r="N128">
        <f t="shared" si="10"/>
        <v>3.3</v>
      </c>
      <c r="O128">
        <v>4</v>
      </c>
      <c r="P128" s="7">
        <f t="shared" si="11"/>
        <v>1021</v>
      </c>
      <c r="Q128" t="s">
        <v>54</v>
      </c>
      <c r="R128" t="s">
        <v>54</v>
      </c>
      <c r="S128">
        <v>9</v>
      </c>
    </row>
    <row r="129" spans="1:19" x14ac:dyDescent="0.25">
      <c r="A129" t="str">
        <f t="shared" si="6"/>
        <v>5/8"9'10'MLAY1000x12</v>
      </c>
      <c r="B129" s="5" t="s">
        <v>18</v>
      </c>
      <c r="C129" s="8" t="s">
        <v>13</v>
      </c>
      <c r="D129" s="6" t="s">
        <v>14</v>
      </c>
      <c r="E129" s="7">
        <v>2297</v>
      </c>
      <c r="F129" s="6" t="s">
        <v>33</v>
      </c>
      <c r="G129" s="7">
        <v>2200</v>
      </c>
      <c r="H129" s="7">
        <f>G129*(IFERROR(VLOOKUP('Lifting System Input'!$B$9,Lists!L:M,2,0),1)*IFERROR(VLOOKUP('Lifting System Input'!$B$10,Lists!O:P,2,0),1)*IFERROR(VLOOKUP('Lifting System Input'!$B$12,Lists!R:S,2,0),1))</f>
        <v>2200</v>
      </c>
      <c r="I129" s="6">
        <f>IF(EVEN(ROUNDUP(E129/(H129*3/'Lifting System Input'!$B$11),0))=2,4,EVEN(ROUNDUP(E129/(H129*3/'Lifting System Input'!$B$11),0)))</f>
        <v>4</v>
      </c>
      <c r="J129" s="7">
        <f t="shared" si="7"/>
        <v>8800</v>
      </c>
      <c r="K129" s="6">
        <f t="shared" si="8"/>
        <v>11.5</v>
      </c>
      <c r="L129" s="4">
        <f>VLOOKUP(F129,Lists!A:B,2,0)*I129</f>
        <v>20500</v>
      </c>
      <c r="M129" s="6">
        <f t="shared" si="9"/>
        <v>2</v>
      </c>
      <c r="N129">
        <f t="shared" si="10"/>
        <v>3.3</v>
      </c>
      <c r="O129">
        <v>4</v>
      </c>
      <c r="P129" s="7">
        <f t="shared" si="11"/>
        <v>1149</v>
      </c>
      <c r="Q129" t="s">
        <v>54</v>
      </c>
      <c r="R129" t="s">
        <v>54</v>
      </c>
      <c r="S129">
        <v>9</v>
      </c>
    </row>
    <row r="130" spans="1:19" x14ac:dyDescent="0.25">
      <c r="A130" t="str">
        <f t="shared" si="6"/>
        <v>5/8"10'10'MLAY1000x12</v>
      </c>
      <c r="B130" s="5" t="s">
        <v>18</v>
      </c>
      <c r="C130" s="25" t="s">
        <v>14</v>
      </c>
      <c r="D130" s="6" t="s">
        <v>14</v>
      </c>
      <c r="E130" s="7">
        <v>2552</v>
      </c>
      <c r="F130" s="6" t="s">
        <v>33</v>
      </c>
      <c r="G130" s="7">
        <v>2200</v>
      </c>
      <c r="H130" s="7">
        <f>G130*(IFERROR(VLOOKUP('Lifting System Input'!$B$9,Lists!L:M,2,0),1)*IFERROR(VLOOKUP('Lifting System Input'!$B$10,Lists!O:P,2,0),1)*IFERROR(VLOOKUP('Lifting System Input'!$B$12,Lists!R:S,2,0),1))</f>
        <v>2200</v>
      </c>
      <c r="I130" s="6">
        <f>IF(EVEN(ROUNDUP(E130/(H130*3/'Lifting System Input'!$B$11),0))=2,4,EVEN(ROUNDUP(E130/(H130*3/'Lifting System Input'!$B$11),0)))</f>
        <v>4</v>
      </c>
      <c r="J130" s="7">
        <f t="shared" si="7"/>
        <v>8800</v>
      </c>
      <c r="K130" s="6">
        <f t="shared" si="8"/>
        <v>10.3</v>
      </c>
      <c r="L130" s="4">
        <f>VLOOKUP(F130,Lists!A:B,2,0)*I130</f>
        <v>20500</v>
      </c>
      <c r="M130" s="6">
        <f t="shared" si="9"/>
        <v>2</v>
      </c>
      <c r="N130">
        <f t="shared" si="10"/>
        <v>3.3</v>
      </c>
      <c r="O130">
        <v>4</v>
      </c>
      <c r="P130" s="7">
        <f t="shared" si="11"/>
        <v>1276</v>
      </c>
      <c r="Q130" t="s">
        <v>54</v>
      </c>
      <c r="R130" t="s">
        <v>54</v>
      </c>
      <c r="S130">
        <v>9</v>
      </c>
    </row>
    <row r="131" spans="1:19" x14ac:dyDescent="0.25">
      <c r="A131" t="str">
        <f t="shared" si="6"/>
        <v>5/8"6'20'MLAY1000x12</v>
      </c>
      <c r="B131" s="5" t="s">
        <v>18</v>
      </c>
      <c r="C131" s="8" t="s">
        <v>10</v>
      </c>
      <c r="D131" s="6" t="s">
        <v>16</v>
      </c>
      <c r="E131" s="7">
        <v>3063</v>
      </c>
      <c r="F131" s="6" t="s">
        <v>33</v>
      </c>
      <c r="G131" s="7">
        <v>2200</v>
      </c>
      <c r="H131" s="7">
        <f>G131*(IFERROR(VLOOKUP('Lifting System Input'!$B$9,Lists!L:M,2,0),1)*IFERROR(VLOOKUP('Lifting System Input'!$B$10,Lists!O:P,2,0),1)*IFERROR(VLOOKUP('Lifting System Input'!$B$12,Lists!R:S,2,0),1))</f>
        <v>2200</v>
      </c>
      <c r="I131" s="6">
        <f>IF(EVEN(ROUNDUP(E131/(H131*3/'Lifting System Input'!$B$11),0))=2,4,EVEN(ROUNDUP(E131/(H131*3/'Lifting System Input'!$B$11),0)))</f>
        <v>4</v>
      </c>
      <c r="J131" s="7">
        <f t="shared" si="7"/>
        <v>8800</v>
      </c>
      <c r="K131" s="6">
        <f t="shared" si="8"/>
        <v>8.6</v>
      </c>
      <c r="L131" s="4">
        <f>VLOOKUP(F131,Lists!A:B,2,0)*I131</f>
        <v>20500</v>
      </c>
      <c r="M131" s="6">
        <f t="shared" si="9"/>
        <v>2</v>
      </c>
      <c r="N131">
        <f t="shared" si="10"/>
        <v>6.7</v>
      </c>
      <c r="O131">
        <v>4</v>
      </c>
      <c r="P131" s="7">
        <f t="shared" si="11"/>
        <v>1532</v>
      </c>
      <c r="Q131" t="s">
        <v>54</v>
      </c>
      <c r="R131" t="s">
        <v>54</v>
      </c>
      <c r="S131">
        <v>9</v>
      </c>
    </row>
    <row r="132" spans="1:19" x14ac:dyDescent="0.25">
      <c r="A132" t="str">
        <f t="shared" si="6"/>
        <v>5/8"7'20'MLAY1000x12</v>
      </c>
      <c r="B132" s="5" t="s">
        <v>18</v>
      </c>
      <c r="C132" s="8" t="s">
        <v>11</v>
      </c>
      <c r="D132" s="6" t="s">
        <v>16</v>
      </c>
      <c r="E132" s="7">
        <v>3573</v>
      </c>
      <c r="F132" s="6" t="s">
        <v>33</v>
      </c>
      <c r="G132" s="7">
        <v>2200</v>
      </c>
      <c r="H132" s="7">
        <f>G132*(IFERROR(VLOOKUP('Lifting System Input'!$B$9,Lists!L:M,2,0),1)*IFERROR(VLOOKUP('Lifting System Input'!$B$10,Lists!O:P,2,0),1)*IFERROR(VLOOKUP('Lifting System Input'!$B$12,Lists!R:S,2,0),1))</f>
        <v>2200</v>
      </c>
      <c r="I132" s="6">
        <f>IF(EVEN(ROUNDUP(E132/(H132*3/'Lifting System Input'!$B$11),0))=2,4,EVEN(ROUNDUP(E132/(H132*3/'Lifting System Input'!$B$11),0)))</f>
        <v>4</v>
      </c>
      <c r="J132" s="7">
        <f t="shared" si="7"/>
        <v>8800</v>
      </c>
      <c r="K132" s="6">
        <f t="shared" si="8"/>
        <v>7.4</v>
      </c>
      <c r="L132" s="4">
        <f>VLOOKUP(F132,Lists!A:B,2,0)*I132</f>
        <v>20500</v>
      </c>
      <c r="M132" s="6">
        <f t="shared" si="9"/>
        <v>2</v>
      </c>
      <c r="N132">
        <f t="shared" si="10"/>
        <v>6.7</v>
      </c>
      <c r="O132">
        <v>4</v>
      </c>
      <c r="P132" s="7">
        <f t="shared" si="11"/>
        <v>1787</v>
      </c>
      <c r="Q132" t="s">
        <v>54</v>
      </c>
      <c r="R132" t="s">
        <v>54</v>
      </c>
      <c r="S132">
        <v>9</v>
      </c>
    </row>
    <row r="133" spans="1:19" x14ac:dyDescent="0.25">
      <c r="A133" t="str">
        <f t="shared" si="6"/>
        <v>5/8"8'20'MLAY1000x12</v>
      </c>
      <c r="B133" s="5" t="s">
        <v>18</v>
      </c>
      <c r="C133" s="8" t="s">
        <v>12</v>
      </c>
      <c r="D133" s="6" t="s">
        <v>16</v>
      </c>
      <c r="E133" s="7">
        <v>4084</v>
      </c>
      <c r="F133" s="6" t="s">
        <v>33</v>
      </c>
      <c r="G133" s="7">
        <v>2200</v>
      </c>
      <c r="H133" s="7">
        <f>G133*(IFERROR(VLOOKUP('Lifting System Input'!$B$9,Lists!L:M,2,0),1)*IFERROR(VLOOKUP('Lifting System Input'!$B$10,Lists!O:P,2,0),1)*IFERROR(VLOOKUP('Lifting System Input'!$B$12,Lists!R:S,2,0),1))</f>
        <v>2200</v>
      </c>
      <c r="I133" s="6">
        <f>IF(EVEN(ROUNDUP(E133/(H133*3/'Lifting System Input'!$B$11),0))=2,4,EVEN(ROUNDUP(E133/(H133*3/'Lifting System Input'!$B$11),0)))</f>
        <v>4</v>
      </c>
      <c r="J133" s="7">
        <f t="shared" si="7"/>
        <v>8800</v>
      </c>
      <c r="K133" s="6">
        <f t="shared" si="8"/>
        <v>6.5</v>
      </c>
      <c r="L133" s="4">
        <f>VLOOKUP(F133,Lists!A:B,2,0)*I133</f>
        <v>20500</v>
      </c>
      <c r="M133" s="6">
        <f t="shared" si="9"/>
        <v>2</v>
      </c>
      <c r="N133">
        <f t="shared" si="10"/>
        <v>6.7</v>
      </c>
      <c r="O133">
        <v>4</v>
      </c>
      <c r="P133" s="7">
        <f t="shared" si="11"/>
        <v>2042</v>
      </c>
      <c r="Q133" t="s">
        <v>54</v>
      </c>
      <c r="R133" t="s">
        <v>54</v>
      </c>
      <c r="S133">
        <v>9</v>
      </c>
    </row>
    <row r="134" spans="1:19" x14ac:dyDescent="0.25">
      <c r="A134" t="str">
        <f t="shared" ref="A134:A197" si="12">B134&amp;C134&amp;D134&amp;F134</f>
        <v>5/8"9'20'MLAY1000x12</v>
      </c>
      <c r="B134" s="5" t="s">
        <v>18</v>
      </c>
      <c r="C134" s="8" t="s">
        <v>13</v>
      </c>
      <c r="D134" s="6" t="s">
        <v>16</v>
      </c>
      <c r="E134" s="7">
        <v>4594</v>
      </c>
      <c r="F134" s="6" t="s">
        <v>33</v>
      </c>
      <c r="G134" s="7">
        <v>2200</v>
      </c>
      <c r="H134" s="7">
        <f>G134*(IFERROR(VLOOKUP('Lifting System Input'!$B$9,Lists!L:M,2,0),1)*IFERROR(VLOOKUP('Lifting System Input'!$B$10,Lists!O:P,2,0),1)*IFERROR(VLOOKUP('Lifting System Input'!$B$12,Lists!R:S,2,0),1))</f>
        <v>2200</v>
      </c>
      <c r="I134" s="6">
        <f>IF(EVEN(ROUNDUP(E134/(H134*3/'Lifting System Input'!$B$11),0))=2,4,EVEN(ROUNDUP(E134/(H134*3/'Lifting System Input'!$B$11),0)))</f>
        <v>4</v>
      </c>
      <c r="J134" s="7">
        <f t="shared" ref="J134:J197" si="13">I134*H134</f>
        <v>8800</v>
      </c>
      <c r="K134" s="6">
        <f t="shared" ref="K134:K197" si="14">ROUND(J134*3/E134,1)</f>
        <v>5.7</v>
      </c>
      <c r="L134" s="4">
        <f>VLOOKUP(F134,Lists!A:B,2,0)*I134</f>
        <v>20500</v>
      </c>
      <c r="M134" s="6">
        <f t="shared" ref="M134:M197" si="15">I134/2</f>
        <v>2</v>
      </c>
      <c r="N134">
        <f t="shared" ref="N134:N197" si="16">ROUND(LEFT(D134,2)/(M134+1),1)</f>
        <v>6.7</v>
      </c>
      <c r="O134">
        <v>4</v>
      </c>
      <c r="P134" s="7">
        <f t="shared" ref="P134:P197" si="17">ROUND(E134/M134,0)</f>
        <v>2297</v>
      </c>
      <c r="Q134" t="s">
        <v>54</v>
      </c>
      <c r="R134" t="s">
        <v>54</v>
      </c>
      <c r="S134">
        <v>9</v>
      </c>
    </row>
    <row r="135" spans="1:19" x14ac:dyDescent="0.25">
      <c r="A135" t="str">
        <f t="shared" si="12"/>
        <v>5/8"10'20'MLAY1000x12</v>
      </c>
      <c r="B135" s="5" t="s">
        <v>18</v>
      </c>
      <c r="C135" s="25" t="s">
        <v>14</v>
      </c>
      <c r="D135" s="6" t="s">
        <v>16</v>
      </c>
      <c r="E135" s="7">
        <v>5105</v>
      </c>
      <c r="F135" s="6" t="s">
        <v>33</v>
      </c>
      <c r="G135" s="7">
        <v>2200</v>
      </c>
      <c r="H135" s="7">
        <f>G135*(IFERROR(VLOOKUP('Lifting System Input'!$B$9,Lists!L:M,2,0),1)*IFERROR(VLOOKUP('Lifting System Input'!$B$10,Lists!O:P,2,0),1)*IFERROR(VLOOKUP('Lifting System Input'!$B$12,Lists!R:S,2,0),1))</f>
        <v>2200</v>
      </c>
      <c r="I135" s="6">
        <f>IF(EVEN(ROUNDUP(E135/(H135*3/'Lifting System Input'!$B$11),0))=2,4,EVEN(ROUNDUP(E135/(H135*3/'Lifting System Input'!$B$11),0)))</f>
        <v>4</v>
      </c>
      <c r="J135" s="7">
        <f t="shared" si="13"/>
        <v>8800</v>
      </c>
      <c r="K135" s="6">
        <f t="shared" si="14"/>
        <v>5.2</v>
      </c>
      <c r="L135" s="4">
        <f>VLOOKUP(F135,Lists!A:B,2,0)*I135</f>
        <v>20500</v>
      </c>
      <c r="M135" s="6">
        <f t="shared" si="15"/>
        <v>2</v>
      </c>
      <c r="N135">
        <f t="shared" si="16"/>
        <v>6.7</v>
      </c>
      <c r="O135">
        <v>4</v>
      </c>
      <c r="P135" s="7">
        <f t="shared" si="17"/>
        <v>2553</v>
      </c>
      <c r="Q135" t="s">
        <v>54</v>
      </c>
      <c r="R135" t="s">
        <v>54</v>
      </c>
      <c r="S135">
        <v>9</v>
      </c>
    </row>
    <row r="136" spans="1:19" x14ac:dyDescent="0.25">
      <c r="A136" t="str">
        <f t="shared" si="12"/>
        <v>5/8"6'40'MLAY1000x12</v>
      </c>
      <c r="B136" s="5" t="s">
        <v>18</v>
      </c>
      <c r="C136" s="8" t="s">
        <v>10</v>
      </c>
      <c r="D136" s="6" t="s">
        <v>26</v>
      </c>
      <c r="E136" s="7">
        <v>6126</v>
      </c>
      <c r="F136" s="6" t="s">
        <v>33</v>
      </c>
      <c r="G136" s="7">
        <v>2200</v>
      </c>
      <c r="H136" s="7">
        <f>G136*(IFERROR(VLOOKUP('Lifting System Input'!$B$9,Lists!L:M,2,0),1)*IFERROR(VLOOKUP('Lifting System Input'!$B$10,Lists!O:P,2,0),1)*IFERROR(VLOOKUP('Lifting System Input'!$B$12,Lists!R:S,2,0),1))</f>
        <v>2200</v>
      </c>
      <c r="I136" s="6">
        <f>IF(EVEN(ROUNDUP(E136/(H136*3/'Lifting System Input'!$B$11),0))=2,4,EVEN(ROUNDUP(E136/(H136*3/'Lifting System Input'!$B$11),0)))</f>
        <v>4</v>
      </c>
      <c r="J136" s="7">
        <f t="shared" si="13"/>
        <v>8800</v>
      </c>
      <c r="K136" s="6">
        <f t="shared" si="14"/>
        <v>4.3</v>
      </c>
      <c r="L136" s="4">
        <f>VLOOKUP(F136,Lists!A:B,2,0)*I136</f>
        <v>20500</v>
      </c>
      <c r="M136" s="6">
        <f t="shared" si="15"/>
        <v>2</v>
      </c>
      <c r="N136">
        <f t="shared" si="16"/>
        <v>13.3</v>
      </c>
      <c r="O136">
        <v>4</v>
      </c>
      <c r="P136" s="7">
        <f t="shared" si="17"/>
        <v>3063</v>
      </c>
      <c r="Q136" t="s">
        <v>54</v>
      </c>
      <c r="R136" t="s">
        <v>54</v>
      </c>
      <c r="S136">
        <v>9</v>
      </c>
    </row>
    <row r="137" spans="1:19" x14ac:dyDescent="0.25">
      <c r="A137" t="str">
        <f t="shared" si="12"/>
        <v>5/8"7'40'MLAY1000x12</v>
      </c>
      <c r="B137" s="5" t="s">
        <v>18</v>
      </c>
      <c r="C137" s="8" t="s">
        <v>11</v>
      </c>
      <c r="D137" s="6" t="s">
        <v>26</v>
      </c>
      <c r="E137" s="7">
        <v>7147</v>
      </c>
      <c r="F137" s="6" t="s">
        <v>33</v>
      </c>
      <c r="G137" s="7">
        <v>2200</v>
      </c>
      <c r="H137" s="7">
        <f>G137*(IFERROR(VLOOKUP('Lifting System Input'!$B$9,Lists!L:M,2,0),1)*IFERROR(VLOOKUP('Lifting System Input'!$B$10,Lists!O:P,2,0),1)*IFERROR(VLOOKUP('Lifting System Input'!$B$12,Lists!R:S,2,0),1))</f>
        <v>2200</v>
      </c>
      <c r="I137" s="6">
        <f>IF(EVEN(ROUNDUP(E137/(H137*3/'Lifting System Input'!$B$11),0))=2,4,EVEN(ROUNDUP(E137/(H137*3/'Lifting System Input'!$B$11),0)))</f>
        <v>4</v>
      </c>
      <c r="J137" s="7">
        <f t="shared" si="13"/>
        <v>8800</v>
      </c>
      <c r="K137" s="6">
        <f t="shared" si="14"/>
        <v>3.7</v>
      </c>
      <c r="L137" s="4">
        <f>VLOOKUP(F137,Lists!A:B,2,0)*I137</f>
        <v>20500</v>
      </c>
      <c r="M137" s="6">
        <f t="shared" si="15"/>
        <v>2</v>
      </c>
      <c r="N137">
        <f t="shared" si="16"/>
        <v>13.3</v>
      </c>
      <c r="O137">
        <v>4</v>
      </c>
      <c r="P137" s="7">
        <f t="shared" si="17"/>
        <v>3574</v>
      </c>
      <c r="Q137" t="s">
        <v>54</v>
      </c>
      <c r="R137" t="s">
        <v>54</v>
      </c>
      <c r="S137">
        <v>9</v>
      </c>
    </row>
    <row r="138" spans="1:19" x14ac:dyDescent="0.25">
      <c r="A138" t="str">
        <f t="shared" si="12"/>
        <v>5/8"8'40'MLAY1000x12</v>
      </c>
      <c r="B138" s="5" t="s">
        <v>18</v>
      </c>
      <c r="C138" s="8" t="s">
        <v>12</v>
      </c>
      <c r="D138" s="6" t="s">
        <v>26</v>
      </c>
      <c r="E138" s="7">
        <v>8168</v>
      </c>
      <c r="F138" s="6" t="s">
        <v>33</v>
      </c>
      <c r="G138" s="7">
        <v>2200</v>
      </c>
      <c r="H138" s="7">
        <f>G138*(IFERROR(VLOOKUP('Lifting System Input'!$B$9,Lists!L:M,2,0),1)*IFERROR(VLOOKUP('Lifting System Input'!$B$10,Lists!O:P,2,0),1)*IFERROR(VLOOKUP('Lifting System Input'!$B$12,Lists!R:S,2,0),1))</f>
        <v>2200</v>
      </c>
      <c r="I138" s="6">
        <f>IF(EVEN(ROUNDUP(E138/(H138*3/'Lifting System Input'!$B$11),0))=2,4,EVEN(ROUNDUP(E138/(H138*3/'Lifting System Input'!$B$11),0)))</f>
        <v>4</v>
      </c>
      <c r="J138" s="7">
        <f t="shared" si="13"/>
        <v>8800</v>
      </c>
      <c r="K138" s="6">
        <f t="shared" si="14"/>
        <v>3.2</v>
      </c>
      <c r="L138" s="4">
        <f>VLOOKUP(F138,Lists!A:B,2,0)*I138</f>
        <v>20500</v>
      </c>
      <c r="M138" s="6">
        <f t="shared" si="15"/>
        <v>2</v>
      </c>
      <c r="N138">
        <f t="shared" si="16"/>
        <v>13.3</v>
      </c>
      <c r="O138">
        <v>4</v>
      </c>
      <c r="P138" s="7">
        <f t="shared" si="17"/>
        <v>4084</v>
      </c>
      <c r="Q138" t="s">
        <v>54</v>
      </c>
      <c r="R138" t="s">
        <v>54</v>
      </c>
      <c r="S138">
        <v>9</v>
      </c>
    </row>
    <row r="139" spans="1:19" x14ac:dyDescent="0.25">
      <c r="A139" t="str">
        <f t="shared" si="12"/>
        <v>5/8"9'40'MLAY1000x12</v>
      </c>
      <c r="B139" s="5" t="s">
        <v>18</v>
      </c>
      <c r="C139" s="8" t="s">
        <v>13</v>
      </c>
      <c r="D139" s="6" t="s">
        <v>26</v>
      </c>
      <c r="E139" s="7">
        <v>9189</v>
      </c>
      <c r="F139" s="6" t="s">
        <v>33</v>
      </c>
      <c r="G139" s="7">
        <v>2200</v>
      </c>
      <c r="H139" s="7">
        <f>G139*(IFERROR(VLOOKUP('Lifting System Input'!$B$9,Lists!L:M,2,0),1)*IFERROR(VLOOKUP('Lifting System Input'!$B$10,Lists!O:P,2,0),1)*IFERROR(VLOOKUP('Lifting System Input'!$B$12,Lists!R:S,2,0),1))</f>
        <v>2200</v>
      </c>
      <c r="I139" s="6">
        <f>IF(EVEN(ROUNDUP(E139/(H139*3/'Lifting System Input'!$B$11),0))=2,4,EVEN(ROUNDUP(E139/(H139*3/'Lifting System Input'!$B$11),0)))</f>
        <v>6</v>
      </c>
      <c r="J139" s="7">
        <f t="shared" si="13"/>
        <v>13200</v>
      </c>
      <c r="K139" s="6">
        <f t="shared" si="14"/>
        <v>4.3</v>
      </c>
      <c r="L139" s="4">
        <f>VLOOKUP(F139,Lists!A:B,2,0)*I139</f>
        <v>30750</v>
      </c>
      <c r="M139" s="6">
        <f t="shared" si="15"/>
        <v>3</v>
      </c>
      <c r="N139">
        <f t="shared" si="16"/>
        <v>10</v>
      </c>
      <c r="O139">
        <v>4</v>
      </c>
      <c r="P139" s="7">
        <f t="shared" si="17"/>
        <v>3063</v>
      </c>
      <c r="Q139" t="s">
        <v>54</v>
      </c>
      <c r="R139" t="s">
        <v>54</v>
      </c>
      <c r="S139">
        <v>9</v>
      </c>
    </row>
    <row r="140" spans="1:19" x14ac:dyDescent="0.25">
      <c r="A140" t="str">
        <f t="shared" si="12"/>
        <v>5/8"10'40'MLAY1000x12</v>
      </c>
      <c r="B140" s="5" t="s">
        <v>18</v>
      </c>
      <c r="C140" s="25" t="s">
        <v>14</v>
      </c>
      <c r="D140" s="6" t="s">
        <v>26</v>
      </c>
      <c r="E140" s="7">
        <v>10210</v>
      </c>
      <c r="F140" s="6" t="s">
        <v>33</v>
      </c>
      <c r="G140" s="7">
        <v>2200</v>
      </c>
      <c r="H140" s="7">
        <f>G140*(IFERROR(VLOOKUP('Lifting System Input'!$B$9,Lists!L:M,2,0),1)*IFERROR(VLOOKUP('Lifting System Input'!$B$10,Lists!O:P,2,0),1)*IFERROR(VLOOKUP('Lifting System Input'!$B$12,Lists!R:S,2,0),1))</f>
        <v>2200</v>
      </c>
      <c r="I140" s="6">
        <f>IF(EVEN(ROUNDUP(E140/(H140*3/'Lifting System Input'!$B$11),0))=2,4,EVEN(ROUNDUP(E140/(H140*3/'Lifting System Input'!$B$11),0)))</f>
        <v>6</v>
      </c>
      <c r="J140" s="7">
        <f t="shared" si="13"/>
        <v>13200</v>
      </c>
      <c r="K140" s="6">
        <f t="shared" si="14"/>
        <v>3.9</v>
      </c>
      <c r="L140" s="4">
        <f>VLOOKUP(F140,Lists!A:B,2,0)*I140</f>
        <v>30750</v>
      </c>
      <c r="M140" s="6">
        <f t="shared" si="15"/>
        <v>3</v>
      </c>
      <c r="N140">
        <f t="shared" si="16"/>
        <v>10</v>
      </c>
      <c r="O140">
        <v>4</v>
      </c>
      <c r="P140" s="7">
        <f t="shared" si="17"/>
        <v>3403</v>
      </c>
      <c r="Q140" t="s">
        <v>54</v>
      </c>
      <c r="R140" t="s">
        <v>54</v>
      </c>
      <c r="S140">
        <v>9</v>
      </c>
    </row>
    <row r="141" spans="1:19" x14ac:dyDescent="0.25">
      <c r="A141" t="str">
        <f t="shared" si="12"/>
        <v>3/4"6'10'MLAY1000x12</v>
      </c>
      <c r="B141" s="5" t="s">
        <v>19</v>
      </c>
      <c r="C141" s="8" t="s">
        <v>10</v>
      </c>
      <c r="D141" s="6" t="s">
        <v>14</v>
      </c>
      <c r="E141" s="7">
        <v>1838</v>
      </c>
      <c r="F141" s="6" t="s">
        <v>33</v>
      </c>
      <c r="G141" s="7">
        <v>2570</v>
      </c>
      <c r="H141" s="7">
        <f>G141*(IFERROR(VLOOKUP('Lifting System Input'!$B$9,Lists!L:M,2,0),1)*IFERROR(VLOOKUP('Lifting System Input'!$B$10,Lists!O:P,2,0),1)*IFERROR(VLOOKUP('Lifting System Input'!$B$12,Lists!R:S,2,0),1))</f>
        <v>2570</v>
      </c>
      <c r="I141" s="6">
        <f>IF(EVEN(ROUNDUP(E141/(H141*3/'Lifting System Input'!$B$11),0))=2,4,EVEN(ROUNDUP(E141/(H141*3/'Lifting System Input'!$B$11),0)))</f>
        <v>4</v>
      </c>
      <c r="J141" s="7">
        <f t="shared" si="13"/>
        <v>10280</v>
      </c>
      <c r="K141" s="6">
        <f t="shared" si="14"/>
        <v>16.8</v>
      </c>
      <c r="L141" s="4">
        <f>VLOOKUP(F141,Lists!A:B,2,0)*I141</f>
        <v>20500</v>
      </c>
      <c r="M141" s="6">
        <f t="shared" si="15"/>
        <v>2</v>
      </c>
      <c r="N141">
        <f t="shared" si="16"/>
        <v>3.3</v>
      </c>
      <c r="O141">
        <v>4</v>
      </c>
      <c r="P141" s="7">
        <f t="shared" si="17"/>
        <v>919</v>
      </c>
      <c r="Q141" t="s">
        <v>54</v>
      </c>
      <c r="R141" t="s">
        <v>54</v>
      </c>
      <c r="S141">
        <v>10</v>
      </c>
    </row>
    <row r="142" spans="1:19" x14ac:dyDescent="0.25">
      <c r="A142" t="str">
        <f t="shared" si="12"/>
        <v>3/4"7'10'MLAY1000x12</v>
      </c>
      <c r="B142" s="5" t="s">
        <v>19</v>
      </c>
      <c r="C142" s="8" t="s">
        <v>11</v>
      </c>
      <c r="D142" s="6" t="s">
        <v>14</v>
      </c>
      <c r="E142" s="7">
        <v>2144</v>
      </c>
      <c r="F142" s="6" t="s">
        <v>33</v>
      </c>
      <c r="G142" s="7">
        <v>2570</v>
      </c>
      <c r="H142" s="7">
        <f>G142*(IFERROR(VLOOKUP('Lifting System Input'!$B$9,Lists!L:M,2,0),1)*IFERROR(VLOOKUP('Lifting System Input'!$B$10,Lists!O:P,2,0),1)*IFERROR(VLOOKUP('Lifting System Input'!$B$12,Lists!R:S,2,0),1))</f>
        <v>2570</v>
      </c>
      <c r="I142" s="6">
        <f>IF(EVEN(ROUNDUP(E142/(H142*3/'Lifting System Input'!$B$11),0))=2,4,EVEN(ROUNDUP(E142/(H142*3/'Lifting System Input'!$B$11),0)))</f>
        <v>4</v>
      </c>
      <c r="J142" s="7">
        <f t="shared" si="13"/>
        <v>10280</v>
      </c>
      <c r="K142" s="6">
        <f t="shared" si="14"/>
        <v>14.4</v>
      </c>
      <c r="L142" s="4">
        <f>VLOOKUP(F142,Lists!A:B,2,0)*I142</f>
        <v>20500</v>
      </c>
      <c r="M142" s="6">
        <f t="shared" si="15"/>
        <v>2</v>
      </c>
      <c r="N142">
        <f t="shared" si="16"/>
        <v>3.3</v>
      </c>
      <c r="O142">
        <v>4</v>
      </c>
      <c r="P142" s="7">
        <f t="shared" si="17"/>
        <v>1072</v>
      </c>
      <c r="Q142" t="s">
        <v>54</v>
      </c>
      <c r="R142" t="s">
        <v>54</v>
      </c>
      <c r="S142">
        <v>10</v>
      </c>
    </row>
    <row r="143" spans="1:19" x14ac:dyDescent="0.25">
      <c r="A143" t="str">
        <f t="shared" si="12"/>
        <v>3/4"8'10'MLAY1000x12</v>
      </c>
      <c r="B143" s="5" t="s">
        <v>19</v>
      </c>
      <c r="C143" s="8" t="s">
        <v>12</v>
      </c>
      <c r="D143" s="6" t="s">
        <v>14</v>
      </c>
      <c r="E143" s="7">
        <v>2450</v>
      </c>
      <c r="F143" s="6" t="s">
        <v>33</v>
      </c>
      <c r="G143" s="7">
        <v>2570</v>
      </c>
      <c r="H143" s="7">
        <f>G143*(IFERROR(VLOOKUP('Lifting System Input'!$B$9,Lists!L:M,2,0),1)*IFERROR(VLOOKUP('Lifting System Input'!$B$10,Lists!O:P,2,0),1)*IFERROR(VLOOKUP('Lifting System Input'!$B$12,Lists!R:S,2,0),1))</f>
        <v>2570</v>
      </c>
      <c r="I143" s="6">
        <f>IF(EVEN(ROUNDUP(E143/(H143*3/'Lifting System Input'!$B$11),0))=2,4,EVEN(ROUNDUP(E143/(H143*3/'Lifting System Input'!$B$11),0)))</f>
        <v>4</v>
      </c>
      <c r="J143" s="7">
        <f t="shared" si="13"/>
        <v>10280</v>
      </c>
      <c r="K143" s="6">
        <f t="shared" si="14"/>
        <v>12.6</v>
      </c>
      <c r="L143" s="4">
        <f>VLOOKUP(F143,Lists!A:B,2,0)*I143</f>
        <v>20500</v>
      </c>
      <c r="M143" s="6">
        <f t="shared" si="15"/>
        <v>2</v>
      </c>
      <c r="N143">
        <f t="shared" si="16"/>
        <v>3.3</v>
      </c>
      <c r="O143">
        <v>4</v>
      </c>
      <c r="P143" s="7">
        <f t="shared" si="17"/>
        <v>1225</v>
      </c>
      <c r="Q143" t="s">
        <v>54</v>
      </c>
      <c r="R143" t="s">
        <v>54</v>
      </c>
      <c r="S143">
        <v>10</v>
      </c>
    </row>
    <row r="144" spans="1:19" x14ac:dyDescent="0.25">
      <c r="A144" t="str">
        <f t="shared" si="12"/>
        <v>3/4"9'10'MLAY1000x12</v>
      </c>
      <c r="B144" s="5" t="s">
        <v>19</v>
      </c>
      <c r="C144" s="8" t="s">
        <v>13</v>
      </c>
      <c r="D144" s="6" t="s">
        <v>14</v>
      </c>
      <c r="E144" s="7">
        <v>2757</v>
      </c>
      <c r="F144" s="6" t="s">
        <v>33</v>
      </c>
      <c r="G144" s="7">
        <v>2570</v>
      </c>
      <c r="H144" s="7">
        <f>G144*(IFERROR(VLOOKUP('Lifting System Input'!$B$9,Lists!L:M,2,0),1)*IFERROR(VLOOKUP('Lifting System Input'!$B$10,Lists!O:P,2,0),1)*IFERROR(VLOOKUP('Lifting System Input'!$B$12,Lists!R:S,2,0),1))</f>
        <v>2570</v>
      </c>
      <c r="I144" s="6">
        <f>IF(EVEN(ROUNDUP(E144/(H144*3/'Lifting System Input'!$B$11),0))=2,4,EVEN(ROUNDUP(E144/(H144*3/'Lifting System Input'!$B$11),0)))</f>
        <v>4</v>
      </c>
      <c r="J144" s="7">
        <f t="shared" si="13"/>
        <v>10280</v>
      </c>
      <c r="K144" s="6">
        <f t="shared" si="14"/>
        <v>11.2</v>
      </c>
      <c r="L144" s="4">
        <f>VLOOKUP(F144,Lists!A:B,2,0)*I144</f>
        <v>20500</v>
      </c>
      <c r="M144" s="6">
        <f t="shared" si="15"/>
        <v>2</v>
      </c>
      <c r="N144">
        <f t="shared" si="16"/>
        <v>3.3</v>
      </c>
      <c r="O144">
        <v>4</v>
      </c>
      <c r="P144" s="7">
        <f t="shared" si="17"/>
        <v>1379</v>
      </c>
      <c r="Q144" t="s">
        <v>54</v>
      </c>
      <c r="R144" t="s">
        <v>54</v>
      </c>
      <c r="S144">
        <v>10</v>
      </c>
    </row>
    <row r="145" spans="1:19" x14ac:dyDescent="0.25">
      <c r="A145" t="str">
        <f t="shared" si="12"/>
        <v>3/4"10'10'MLAY1000x12</v>
      </c>
      <c r="B145" s="5" t="s">
        <v>19</v>
      </c>
      <c r="C145" s="24" t="s">
        <v>14</v>
      </c>
      <c r="D145" s="6" t="s">
        <v>14</v>
      </c>
      <c r="E145" s="7">
        <v>3063</v>
      </c>
      <c r="F145" s="6" t="s">
        <v>33</v>
      </c>
      <c r="G145" s="7">
        <v>2570</v>
      </c>
      <c r="H145" s="7">
        <f>G145*(IFERROR(VLOOKUP('Lifting System Input'!$B$9,Lists!L:M,2,0),1)*IFERROR(VLOOKUP('Lifting System Input'!$B$10,Lists!O:P,2,0),1)*IFERROR(VLOOKUP('Lifting System Input'!$B$12,Lists!R:S,2,0),1))</f>
        <v>2570</v>
      </c>
      <c r="I145" s="6">
        <f>IF(EVEN(ROUNDUP(E145/(H145*3/'Lifting System Input'!$B$11),0))=2,4,EVEN(ROUNDUP(E145/(H145*3/'Lifting System Input'!$B$11),0)))</f>
        <v>4</v>
      </c>
      <c r="J145" s="7">
        <f t="shared" si="13"/>
        <v>10280</v>
      </c>
      <c r="K145" s="6">
        <f t="shared" si="14"/>
        <v>10.1</v>
      </c>
      <c r="L145" s="4">
        <f>VLOOKUP(F145,Lists!A:B,2,0)*I145</f>
        <v>20500</v>
      </c>
      <c r="M145" s="6">
        <f t="shared" si="15"/>
        <v>2</v>
      </c>
      <c r="N145">
        <f t="shared" si="16"/>
        <v>3.3</v>
      </c>
      <c r="O145">
        <v>4</v>
      </c>
      <c r="P145" s="7">
        <f t="shared" si="17"/>
        <v>1532</v>
      </c>
      <c r="Q145" t="s">
        <v>54</v>
      </c>
      <c r="R145" t="s">
        <v>54</v>
      </c>
      <c r="S145">
        <v>10</v>
      </c>
    </row>
    <row r="146" spans="1:19" x14ac:dyDescent="0.25">
      <c r="A146" t="str">
        <f t="shared" si="12"/>
        <v>3/4"6'20'MLAY1000x12</v>
      </c>
      <c r="B146" s="5" t="s">
        <v>19</v>
      </c>
      <c r="C146" s="8" t="s">
        <v>10</v>
      </c>
      <c r="D146" s="6" t="s">
        <v>16</v>
      </c>
      <c r="E146" s="7">
        <v>3675</v>
      </c>
      <c r="F146" s="6" t="s">
        <v>33</v>
      </c>
      <c r="G146" s="7">
        <v>2570</v>
      </c>
      <c r="H146" s="7">
        <f>G146*(IFERROR(VLOOKUP('Lifting System Input'!$B$9,Lists!L:M,2,0),1)*IFERROR(VLOOKUP('Lifting System Input'!$B$10,Lists!O:P,2,0),1)*IFERROR(VLOOKUP('Lifting System Input'!$B$12,Lists!R:S,2,0),1))</f>
        <v>2570</v>
      </c>
      <c r="I146" s="6">
        <f>IF(EVEN(ROUNDUP(E146/(H146*3/'Lifting System Input'!$B$11),0))=2,4,EVEN(ROUNDUP(E146/(H146*3/'Lifting System Input'!$B$11),0)))</f>
        <v>4</v>
      </c>
      <c r="J146" s="7">
        <f t="shared" si="13"/>
        <v>10280</v>
      </c>
      <c r="K146" s="6">
        <f t="shared" si="14"/>
        <v>8.4</v>
      </c>
      <c r="L146" s="4">
        <f>VLOOKUP(F146,Lists!A:B,2,0)*I146</f>
        <v>20500</v>
      </c>
      <c r="M146" s="6">
        <f t="shared" si="15"/>
        <v>2</v>
      </c>
      <c r="N146">
        <f t="shared" si="16"/>
        <v>6.7</v>
      </c>
      <c r="O146">
        <v>4</v>
      </c>
      <c r="P146" s="7">
        <f t="shared" si="17"/>
        <v>1838</v>
      </c>
      <c r="Q146" t="s">
        <v>54</v>
      </c>
      <c r="R146" t="s">
        <v>54</v>
      </c>
      <c r="S146">
        <v>10</v>
      </c>
    </row>
    <row r="147" spans="1:19" x14ac:dyDescent="0.25">
      <c r="A147" t="str">
        <f t="shared" si="12"/>
        <v>3/4"7'20'MLAY1000x12</v>
      </c>
      <c r="B147" s="5" t="s">
        <v>19</v>
      </c>
      <c r="C147" s="8" t="s">
        <v>11</v>
      </c>
      <c r="D147" s="6" t="s">
        <v>16</v>
      </c>
      <c r="E147" s="7">
        <v>4288</v>
      </c>
      <c r="F147" s="6" t="s">
        <v>33</v>
      </c>
      <c r="G147" s="7">
        <v>2570</v>
      </c>
      <c r="H147" s="7">
        <f>G147*(IFERROR(VLOOKUP('Lifting System Input'!$B$9,Lists!L:M,2,0),1)*IFERROR(VLOOKUP('Lifting System Input'!$B$10,Lists!O:P,2,0),1)*IFERROR(VLOOKUP('Lifting System Input'!$B$12,Lists!R:S,2,0),1))</f>
        <v>2570</v>
      </c>
      <c r="I147" s="6">
        <f>IF(EVEN(ROUNDUP(E147/(H147*3/'Lifting System Input'!$B$11),0))=2,4,EVEN(ROUNDUP(E147/(H147*3/'Lifting System Input'!$B$11),0)))</f>
        <v>4</v>
      </c>
      <c r="J147" s="7">
        <f t="shared" si="13"/>
        <v>10280</v>
      </c>
      <c r="K147" s="6">
        <f t="shared" si="14"/>
        <v>7.2</v>
      </c>
      <c r="L147" s="4">
        <f>VLOOKUP(F147,Lists!A:B,2,0)*I147</f>
        <v>20500</v>
      </c>
      <c r="M147" s="6">
        <f t="shared" si="15"/>
        <v>2</v>
      </c>
      <c r="N147">
        <f t="shared" si="16"/>
        <v>6.7</v>
      </c>
      <c r="O147">
        <v>4</v>
      </c>
      <c r="P147" s="7">
        <f t="shared" si="17"/>
        <v>2144</v>
      </c>
      <c r="Q147" t="s">
        <v>54</v>
      </c>
      <c r="R147" t="s">
        <v>54</v>
      </c>
      <c r="S147">
        <v>10</v>
      </c>
    </row>
    <row r="148" spans="1:19" x14ac:dyDescent="0.25">
      <c r="A148" t="str">
        <f t="shared" si="12"/>
        <v>3/4"8'20'MLAY1000x12</v>
      </c>
      <c r="B148" s="5" t="s">
        <v>19</v>
      </c>
      <c r="C148" s="8" t="s">
        <v>12</v>
      </c>
      <c r="D148" s="6" t="s">
        <v>16</v>
      </c>
      <c r="E148" s="7">
        <v>4901</v>
      </c>
      <c r="F148" s="6" t="s">
        <v>33</v>
      </c>
      <c r="G148" s="7">
        <v>2570</v>
      </c>
      <c r="H148" s="7">
        <f>G148*(IFERROR(VLOOKUP('Lifting System Input'!$B$9,Lists!L:M,2,0),1)*IFERROR(VLOOKUP('Lifting System Input'!$B$10,Lists!O:P,2,0),1)*IFERROR(VLOOKUP('Lifting System Input'!$B$12,Lists!R:S,2,0),1))</f>
        <v>2570</v>
      </c>
      <c r="I148" s="6">
        <f>IF(EVEN(ROUNDUP(E148/(H148*3/'Lifting System Input'!$B$11),0))=2,4,EVEN(ROUNDUP(E148/(H148*3/'Lifting System Input'!$B$11),0)))</f>
        <v>4</v>
      </c>
      <c r="J148" s="7">
        <f t="shared" si="13"/>
        <v>10280</v>
      </c>
      <c r="K148" s="6">
        <f t="shared" si="14"/>
        <v>6.3</v>
      </c>
      <c r="L148" s="4">
        <f>VLOOKUP(F148,Lists!A:B,2,0)*I148</f>
        <v>20500</v>
      </c>
      <c r="M148" s="6">
        <f t="shared" si="15"/>
        <v>2</v>
      </c>
      <c r="N148">
        <f t="shared" si="16"/>
        <v>6.7</v>
      </c>
      <c r="O148">
        <v>4</v>
      </c>
      <c r="P148" s="7">
        <f t="shared" si="17"/>
        <v>2451</v>
      </c>
      <c r="Q148" t="s">
        <v>54</v>
      </c>
      <c r="R148" t="s">
        <v>54</v>
      </c>
      <c r="S148">
        <v>10</v>
      </c>
    </row>
    <row r="149" spans="1:19" x14ac:dyDescent="0.25">
      <c r="A149" t="str">
        <f t="shared" si="12"/>
        <v>3/4"9'20'MLAY1000x12</v>
      </c>
      <c r="B149" s="5" t="s">
        <v>19</v>
      </c>
      <c r="C149" s="8" t="s">
        <v>13</v>
      </c>
      <c r="D149" s="6" t="s">
        <v>16</v>
      </c>
      <c r="E149" s="7">
        <v>5513</v>
      </c>
      <c r="F149" s="6" t="s">
        <v>33</v>
      </c>
      <c r="G149" s="7">
        <v>2570</v>
      </c>
      <c r="H149" s="7">
        <f>G149*(IFERROR(VLOOKUP('Lifting System Input'!$B$9,Lists!L:M,2,0),1)*IFERROR(VLOOKUP('Lifting System Input'!$B$10,Lists!O:P,2,0),1)*IFERROR(VLOOKUP('Lifting System Input'!$B$12,Lists!R:S,2,0),1))</f>
        <v>2570</v>
      </c>
      <c r="I149" s="6">
        <f>IF(EVEN(ROUNDUP(E149/(H149*3/'Lifting System Input'!$B$11),0))=2,4,EVEN(ROUNDUP(E149/(H149*3/'Lifting System Input'!$B$11),0)))</f>
        <v>4</v>
      </c>
      <c r="J149" s="7">
        <f t="shared" si="13"/>
        <v>10280</v>
      </c>
      <c r="K149" s="6">
        <f t="shared" si="14"/>
        <v>5.6</v>
      </c>
      <c r="L149" s="4">
        <f>VLOOKUP(F149,Lists!A:B,2,0)*I149</f>
        <v>20500</v>
      </c>
      <c r="M149" s="6">
        <f t="shared" si="15"/>
        <v>2</v>
      </c>
      <c r="N149">
        <f t="shared" si="16"/>
        <v>6.7</v>
      </c>
      <c r="O149">
        <v>4</v>
      </c>
      <c r="P149" s="7">
        <f t="shared" si="17"/>
        <v>2757</v>
      </c>
      <c r="Q149" t="s">
        <v>54</v>
      </c>
      <c r="R149" t="s">
        <v>54</v>
      </c>
      <c r="S149">
        <v>10</v>
      </c>
    </row>
    <row r="150" spans="1:19" x14ac:dyDescent="0.25">
      <c r="A150" t="str">
        <f t="shared" si="12"/>
        <v>3/4"10'20'MLAY1000x12</v>
      </c>
      <c r="B150" s="5" t="s">
        <v>19</v>
      </c>
      <c r="C150" s="25" t="s">
        <v>14</v>
      </c>
      <c r="D150" s="6" t="s">
        <v>16</v>
      </c>
      <c r="E150" s="7">
        <v>6126</v>
      </c>
      <c r="F150" s="6" t="s">
        <v>33</v>
      </c>
      <c r="G150" s="7">
        <v>2570</v>
      </c>
      <c r="H150" s="7">
        <f>G150*(IFERROR(VLOOKUP('Lifting System Input'!$B$9,Lists!L:M,2,0),1)*IFERROR(VLOOKUP('Lifting System Input'!$B$10,Lists!O:P,2,0),1)*IFERROR(VLOOKUP('Lifting System Input'!$B$12,Lists!R:S,2,0),1))</f>
        <v>2570</v>
      </c>
      <c r="I150" s="6">
        <f>IF(EVEN(ROUNDUP(E150/(H150*3/'Lifting System Input'!$B$11),0))=2,4,EVEN(ROUNDUP(E150/(H150*3/'Lifting System Input'!$B$11),0)))</f>
        <v>4</v>
      </c>
      <c r="J150" s="7">
        <f t="shared" si="13"/>
        <v>10280</v>
      </c>
      <c r="K150" s="6">
        <f t="shared" si="14"/>
        <v>5</v>
      </c>
      <c r="L150" s="4">
        <f>VLOOKUP(F150,Lists!A:B,2,0)*I150</f>
        <v>20500</v>
      </c>
      <c r="M150" s="6">
        <f t="shared" si="15"/>
        <v>2</v>
      </c>
      <c r="N150">
        <f t="shared" si="16"/>
        <v>6.7</v>
      </c>
      <c r="O150">
        <v>4</v>
      </c>
      <c r="P150" s="7">
        <f t="shared" si="17"/>
        <v>3063</v>
      </c>
      <c r="Q150" t="s">
        <v>54</v>
      </c>
      <c r="R150" t="s">
        <v>54</v>
      </c>
      <c r="S150">
        <v>10</v>
      </c>
    </row>
    <row r="151" spans="1:19" x14ac:dyDescent="0.25">
      <c r="A151" t="str">
        <f t="shared" si="12"/>
        <v>3/4"6'40'MLAY1000x12</v>
      </c>
      <c r="B151" s="5" t="s">
        <v>19</v>
      </c>
      <c r="C151" s="8" t="s">
        <v>10</v>
      </c>
      <c r="D151" s="6" t="s">
        <v>26</v>
      </c>
      <c r="E151" s="7">
        <v>7351</v>
      </c>
      <c r="F151" s="6" t="s">
        <v>33</v>
      </c>
      <c r="G151" s="7">
        <v>2570</v>
      </c>
      <c r="H151" s="7">
        <f>G151*(IFERROR(VLOOKUP('Lifting System Input'!$B$9,Lists!L:M,2,0),1)*IFERROR(VLOOKUP('Lifting System Input'!$B$10,Lists!O:P,2,0),1)*IFERROR(VLOOKUP('Lifting System Input'!$B$12,Lists!R:S,2,0),1))</f>
        <v>2570</v>
      </c>
      <c r="I151" s="6">
        <f>IF(EVEN(ROUNDUP(E151/(H151*3/'Lifting System Input'!$B$11),0))=2,4,EVEN(ROUNDUP(E151/(H151*3/'Lifting System Input'!$B$11),0)))</f>
        <v>4</v>
      </c>
      <c r="J151" s="7">
        <f t="shared" si="13"/>
        <v>10280</v>
      </c>
      <c r="K151" s="6">
        <f t="shared" si="14"/>
        <v>4.2</v>
      </c>
      <c r="L151" s="4">
        <f>VLOOKUP(F151,Lists!A:B,2,0)*I151</f>
        <v>20500</v>
      </c>
      <c r="M151" s="6">
        <f t="shared" si="15"/>
        <v>2</v>
      </c>
      <c r="N151">
        <f t="shared" si="16"/>
        <v>13.3</v>
      </c>
      <c r="O151">
        <v>4</v>
      </c>
      <c r="P151" s="7">
        <f t="shared" si="17"/>
        <v>3676</v>
      </c>
      <c r="Q151" t="s">
        <v>54</v>
      </c>
      <c r="R151" t="s">
        <v>54</v>
      </c>
      <c r="S151">
        <v>10</v>
      </c>
    </row>
    <row r="152" spans="1:19" x14ac:dyDescent="0.25">
      <c r="A152" t="str">
        <f t="shared" si="12"/>
        <v>3/4"7'40'MLAY1000x12</v>
      </c>
      <c r="B152" s="5" t="s">
        <v>19</v>
      </c>
      <c r="C152" s="8" t="s">
        <v>11</v>
      </c>
      <c r="D152" s="6" t="s">
        <v>26</v>
      </c>
      <c r="E152" s="7">
        <v>8576</v>
      </c>
      <c r="F152" s="6" t="s">
        <v>33</v>
      </c>
      <c r="G152" s="7">
        <v>2570</v>
      </c>
      <c r="H152" s="7">
        <f>G152*(IFERROR(VLOOKUP('Lifting System Input'!$B$9,Lists!L:M,2,0),1)*IFERROR(VLOOKUP('Lifting System Input'!$B$10,Lists!O:P,2,0),1)*IFERROR(VLOOKUP('Lifting System Input'!$B$12,Lists!R:S,2,0),1))</f>
        <v>2570</v>
      </c>
      <c r="I152" s="6">
        <f>IF(EVEN(ROUNDUP(E152/(H152*3/'Lifting System Input'!$B$11),0))=2,4,EVEN(ROUNDUP(E152/(H152*3/'Lifting System Input'!$B$11),0)))</f>
        <v>4</v>
      </c>
      <c r="J152" s="7">
        <f t="shared" si="13"/>
        <v>10280</v>
      </c>
      <c r="K152" s="6">
        <f t="shared" si="14"/>
        <v>3.6</v>
      </c>
      <c r="L152" s="4">
        <f>VLOOKUP(F152,Lists!A:B,2,0)*I152</f>
        <v>20500</v>
      </c>
      <c r="M152" s="6">
        <f t="shared" si="15"/>
        <v>2</v>
      </c>
      <c r="N152">
        <f t="shared" si="16"/>
        <v>13.3</v>
      </c>
      <c r="O152">
        <v>4</v>
      </c>
      <c r="P152" s="7">
        <f t="shared" si="17"/>
        <v>4288</v>
      </c>
      <c r="Q152" t="s">
        <v>54</v>
      </c>
      <c r="R152" t="s">
        <v>54</v>
      </c>
      <c r="S152">
        <v>10</v>
      </c>
    </row>
    <row r="153" spans="1:19" x14ac:dyDescent="0.25">
      <c r="A153" t="str">
        <f t="shared" si="12"/>
        <v>3/4"8'40'MLAY1000x12</v>
      </c>
      <c r="B153" s="5" t="s">
        <v>19</v>
      </c>
      <c r="C153" s="8" t="s">
        <v>12</v>
      </c>
      <c r="D153" s="6" t="s">
        <v>26</v>
      </c>
      <c r="E153" s="7">
        <v>9801</v>
      </c>
      <c r="F153" s="6" t="s">
        <v>33</v>
      </c>
      <c r="G153" s="7">
        <v>2570</v>
      </c>
      <c r="H153" s="7">
        <f>G153*(IFERROR(VLOOKUP('Lifting System Input'!$B$9,Lists!L:M,2,0),1)*IFERROR(VLOOKUP('Lifting System Input'!$B$10,Lists!O:P,2,0),1)*IFERROR(VLOOKUP('Lifting System Input'!$B$12,Lists!R:S,2,0),1))</f>
        <v>2570</v>
      </c>
      <c r="I153" s="6">
        <f>IF(EVEN(ROUNDUP(E153/(H153*3/'Lifting System Input'!$B$11),0))=2,4,EVEN(ROUNDUP(E153/(H153*3/'Lifting System Input'!$B$11),0)))</f>
        <v>4</v>
      </c>
      <c r="J153" s="7">
        <f t="shared" si="13"/>
        <v>10280</v>
      </c>
      <c r="K153" s="6">
        <f t="shared" si="14"/>
        <v>3.1</v>
      </c>
      <c r="L153" s="4">
        <f>VLOOKUP(F153,Lists!A:B,2,0)*I153</f>
        <v>20500</v>
      </c>
      <c r="M153" s="6">
        <f t="shared" si="15"/>
        <v>2</v>
      </c>
      <c r="N153">
        <f t="shared" si="16"/>
        <v>13.3</v>
      </c>
      <c r="O153">
        <v>4</v>
      </c>
      <c r="P153" s="7">
        <f t="shared" si="17"/>
        <v>4901</v>
      </c>
      <c r="Q153" t="s">
        <v>54</v>
      </c>
      <c r="R153" t="s">
        <v>54</v>
      </c>
      <c r="S153">
        <v>10</v>
      </c>
    </row>
    <row r="154" spans="1:19" x14ac:dyDescent="0.25">
      <c r="A154" t="str">
        <f t="shared" si="12"/>
        <v>3/4"9'40'MLAY1000x12</v>
      </c>
      <c r="B154" s="5" t="s">
        <v>19</v>
      </c>
      <c r="C154" s="8" t="s">
        <v>13</v>
      </c>
      <c r="D154" s="6" t="s">
        <v>26</v>
      </c>
      <c r="E154" s="7">
        <v>11026</v>
      </c>
      <c r="F154" s="6" t="s">
        <v>33</v>
      </c>
      <c r="G154" s="7">
        <v>2570</v>
      </c>
      <c r="H154" s="7">
        <f>G154*(IFERROR(VLOOKUP('Lifting System Input'!$B$9,Lists!L:M,2,0),1)*IFERROR(VLOOKUP('Lifting System Input'!$B$10,Lists!O:P,2,0),1)*IFERROR(VLOOKUP('Lifting System Input'!$B$12,Lists!R:S,2,0),1))</f>
        <v>2570</v>
      </c>
      <c r="I154" s="6">
        <f>IF(EVEN(ROUNDUP(E154/(H154*3/'Lifting System Input'!$B$11),0))=2,4,EVEN(ROUNDUP(E154/(H154*3/'Lifting System Input'!$B$11),0)))</f>
        <v>6</v>
      </c>
      <c r="J154" s="7">
        <f t="shared" si="13"/>
        <v>15420</v>
      </c>
      <c r="K154" s="6">
        <f t="shared" si="14"/>
        <v>4.2</v>
      </c>
      <c r="L154" s="4">
        <f>VLOOKUP(F154,Lists!A:B,2,0)*I154</f>
        <v>30750</v>
      </c>
      <c r="M154" s="6">
        <f t="shared" si="15"/>
        <v>3</v>
      </c>
      <c r="N154">
        <f t="shared" si="16"/>
        <v>10</v>
      </c>
      <c r="O154">
        <v>4</v>
      </c>
      <c r="P154" s="7">
        <f t="shared" si="17"/>
        <v>3675</v>
      </c>
      <c r="Q154" t="s">
        <v>54</v>
      </c>
      <c r="R154" t="s">
        <v>54</v>
      </c>
      <c r="S154">
        <v>10</v>
      </c>
    </row>
    <row r="155" spans="1:19" x14ac:dyDescent="0.25">
      <c r="A155" t="str">
        <f t="shared" si="12"/>
        <v>3/4"10'40'MLAY1000x12</v>
      </c>
      <c r="B155" s="5" t="s">
        <v>19</v>
      </c>
      <c r="C155" s="25" t="s">
        <v>14</v>
      </c>
      <c r="D155" s="6" t="s">
        <v>26</v>
      </c>
      <c r="E155" s="7">
        <v>12252</v>
      </c>
      <c r="F155" s="6" t="s">
        <v>33</v>
      </c>
      <c r="G155" s="7">
        <v>2570</v>
      </c>
      <c r="H155" s="7">
        <f>G155*(IFERROR(VLOOKUP('Lifting System Input'!$B$9,Lists!L:M,2,0),1)*IFERROR(VLOOKUP('Lifting System Input'!$B$10,Lists!O:P,2,0),1)*IFERROR(VLOOKUP('Lifting System Input'!$B$12,Lists!R:S,2,0),1))</f>
        <v>2570</v>
      </c>
      <c r="I155" s="6">
        <f>IF(EVEN(ROUNDUP(E155/(H155*3/'Lifting System Input'!$B$11),0))=2,4,EVEN(ROUNDUP(E155/(H155*3/'Lifting System Input'!$B$11),0)))</f>
        <v>6</v>
      </c>
      <c r="J155" s="7">
        <f t="shared" si="13"/>
        <v>15420</v>
      </c>
      <c r="K155" s="6">
        <f t="shared" si="14"/>
        <v>3.8</v>
      </c>
      <c r="L155" s="4">
        <f>VLOOKUP(F155,Lists!A:B,2,0)*I155</f>
        <v>30750</v>
      </c>
      <c r="M155" s="6">
        <f t="shared" si="15"/>
        <v>3</v>
      </c>
      <c r="N155">
        <f t="shared" si="16"/>
        <v>10</v>
      </c>
      <c r="O155">
        <v>4</v>
      </c>
      <c r="P155" s="7">
        <f t="shared" si="17"/>
        <v>4084</v>
      </c>
      <c r="Q155" t="s">
        <v>54</v>
      </c>
      <c r="R155" t="s">
        <v>54</v>
      </c>
      <c r="S155">
        <v>10</v>
      </c>
    </row>
    <row r="156" spans="1:19" x14ac:dyDescent="0.25">
      <c r="A156" t="str">
        <f t="shared" si="12"/>
        <v>7/8"6'10'MLAY1000x12</v>
      </c>
      <c r="B156" s="20" t="s">
        <v>61</v>
      </c>
      <c r="C156" s="8" t="s">
        <v>10</v>
      </c>
      <c r="D156" s="6" t="s">
        <v>14</v>
      </c>
      <c r="E156" s="7">
        <v>2144</v>
      </c>
      <c r="F156" s="6" t="s">
        <v>33</v>
      </c>
      <c r="G156" s="7">
        <v>2700</v>
      </c>
      <c r="H156" s="7">
        <f>G156*(IFERROR(VLOOKUP('Lifting System Input'!$B$9,Lists!L:M,2,0),1)*IFERROR(VLOOKUP('Lifting System Input'!$B$10,Lists!O:P,2,0),1)*IFERROR(VLOOKUP('Lifting System Input'!$B$12,Lists!R:S,2,0),1))</f>
        <v>2700</v>
      </c>
      <c r="I156" s="6">
        <f>IF(EVEN(ROUNDUP(E156/(H156*3/'Lifting System Input'!$B$11),0))=2,4,EVEN(ROUNDUP(E156/(H156*3/'Lifting System Input'!$B$11),0)))</f>
        <v>4</v>
      </c>
      <c r="J156" s="7">
        <f t="shared" si="13"/>
        <v>10800</v>
      </c>
      <c r="K156" s="6">
        <f t="shared" si="14"/>
        <v>15.1</v>
      </c>
      <c r="L156" s="4">
        <f>VLOOKUP(F156,Lists!A:B,2,0)*I156</f>
        <v>20500</v>
      </c>
      <c r="M156" s="6">
        <f t="shared" si="15"/>
        <v>2</v>
      </c>
      <c r="N156">
        <f t="shared" si="16"/>
        <v>3.3</v>
      </c>
      <c r="O156">
        <v>4</v>
      </c>
      <c r="P156" s="7">
        <f t="shared" si="17"/>
        <v>1072</v>
      </c>
      <c r="Q156" t="s">
        <v>54</v>
      </c>
      <c r="R156" t="s">
        <v>54</v>
      </c>
      <c r="S156">
        <v>11</v>
      </c>
    </row>
    <row r="157" spans="1:19" x14ac:dyDescent="0.25">
      <c r="A157" t="str">
        <f t="shared" si="12"/>
        <v>7/8"7'10'MLAY1000x12</v>
      </c>
      <c r="B157" s="20" t="s">
        <v>61</v>
      </c>
      <c r="C157" s="8" t="s">
        <v>11</v>
      </c>
      <c r="D157" s="6" t="s">
        <v>14</v>
      </c>
      <c r="E157" s="7">
        <v>2501</v>
      </c>
      <c r="F157" s="6" t="s">
        <v>33</v>
      </c>
      <c r="G157" s="7">
        <v>2700</v>
      </c>
      <c r="H157" s="7">
        <f>G157*(IFERROR(VLOOKUP('Lifting System Input'!$B$9,Lists!L:M,2,0),1)*IFERROR(VLOOKUP('Lifting System Input'!$B$10,Lists!O:P,2,0),1)*IFERROR(VLOOKUP('Lifting System Input'!$B$12,Lists!R:S,2,0),1))</f>
        <v>2700</v>
      </c>
      <c r="I157" s="6">
        <f>IF(EVEN(ROUNDUP(E157/(H157*3/'Lifting System Input'!$B$11),0))=2,4,EVEN(ROUNDUP(E157/(H157*3/'Lifting System Input'!$B$11),0)))</f>
        <v>4</v>
      </c>
      <c r="J157" s="7">
        <f t="shared" si="13"/>
        <v>10800</v>
      </c>
      <c r="K157" s="6">
        <f t="shared" si="14"/>
        <v>13</v>
      </c>
      <c r="L157" s="4">
        <f>VLOOKUP(F157,Lists!A:B,2,0)*I157</f>
        <v>20500</v>
      </c>
      <c r="M157" s="6">
        <f t="shared" si="15"/>
        <v>2</v>
      </c>
      <c r="N157">
        <f t="shared" si="16"/>
        <v>3.3</v>
      </c>
      <c r="O157">
        <v>4</v>
      </c>
      <c r="P157" s="7">
        <f t="shared" si="17"/>
        <v>1251</v>
      </c>
      <c r="Q157" t="s">
        <v>54</v>
      </c>
      <c r="R157" t="s">
        <v>54</v>
      </c>
      <c r="S157">
        <v>11</v>
      </c>
    </row>
    <row r="158" spans="1:19" x14ac:dyDescent="0.25">
      <c r="A158" t="str">
        <f t="shared" si="12"/>
        <v>7/8"8'10'MLAY1000x12</v>
      </c>
      <c r="B158" s="20" t="s">
        <v>61</v>
      </c>
      <c r="C158" s="8" t="s">
        <v>12</v>
      </c>
      <c r="D158" s="6" t="s">
        <v>14</v>
      </c>
      <c r="E158" s="7">
        <v>2859</v>
      </c>
      <c r="F158" s="6" t="s">
        <v>33</v>
      </c>
      <c r="G158" s="7">
        <v>2700</v>
      </c>
      <c r="H158" s="7">
        <f>G158*(IFERROR(VLOOKUP('Lifting System Input'!$B$9,Lists!L:M,2,0),1)*IFERROR(VLOOKUP('Lifting System Input'!$B$10,Lists!O:P,2,0),1)*IFERROR(VLOOKUP('Lifting System Input'!$B$12,Lists!R:S,2,0),1))</f>
        <v>2700</v>
      </c>
      <c r="I158" s="6">
        <f>IF(EVEN(ROUNDUP(E158/(H158*3/'Lifting System Input'!$B$11),0))=2,4,EVEN(ROUNDUP(E158/(H158*3/'Lifting System Input'!$B$11),0)))</f>
        <v>4</v>
      </c>
      <c r="J158" s="7">
        <f t="shared" si="13"/>
        <v>10800</v>
      </c>
      <c r="K158" s="6">
        <f t="shared" si="14"/>
        <v>11.3</v>
      </c>
      <c r="L158" s="4">
        <f>VLOOKUP(F158,Lists!A:B,2,0)*I158</f>
        <v>20500</v>
      </c>
      <c r="M158" s="6">
        <f t="shared" si="15"/>
        <v>2</v>
      </c>
      <c r="N158">
        <f t="shared" si="16"/>
        <v>3.3</v>
      </c>
      <c r="O158">
        <v>4</v>
      </c>
      <c r="P158" s="7">
        <f t="shared" si="17"/>
        <v>1430</v>
      </c>
      <c r="Q158" t="s">
        <v>54</v>
      </c>
      <c r="R158" t="s">
        <v>54</v>
      </c>
      <c r="S158">
        <v>11</v>
      </c>
    </row>
    <row r="159" spans="1:19" x14ac:dyDescent="0.25">
      <c r="A159" t="str">
        <f t="shared" si="12"/>
        <v>7/8"9'10'MLAY1000x12</v>
      </c>
      <c r="B159" s="20" t="s">
        <v>61</v>
      </c>
      <c r="C159" s="8" t="s">
        <v>13</v>
      </c>
      <c r="D159" s="6" t="s">
        <v>14</v>
      </c>
      <c r="E159" s="7">
        <v>3216</v>
      </c>
      <c r="F159" s="6" t="s">
        <v>33</v>
      </c>
      <c r="G159" s="7">
        <v>2700</v>
      </c>
      <c r="H159" s="7">
        <f>G159*(IFERROR(VLOOKUP('Lifting System Input'!$B$9,Lists!L:M,2,0),1)*IFERROR(VLOOKUP('Lifting System Input'!$B$10,Lists!O:P,2,0),1)*IFERROR(VLOOKUP('Lifting System Input'!$B$12,Lists!R:S,2,0),1))</f>
        <v>2700</v>
      </c>
      <c r="I159" s="6">
        <f>IF(EVEN(ROUNDUP(E159/(H159*3/'Lifting System Input'!$B$11),0))=2,4,EVEN(ROUNDUP(E159/(H159*3/'Lifting System Input'!$B$11),0)))</f>
        <v>4</v>
      </c>
      <c r="J159" s="7">
        <f t="shared" si="13"/>
        <v>10800</v>
      </c>
      <c r="K159" s="6">
        <f t="shared" si="14"/>
        <v>10.1</v>
      </c>
      <c r="L159" s="4">
        <f>VLOOKUP(F159,Lists!A:B,2,0)*I159</f>
        <v>20500</v>
      </c>
      <c r="M159" s="6">
        <f t="shared" si="15"/>
        <v>2</v>
      </c>
      <c r="N159">
        <f t="shared" si="16"/>
        <v>3.3</v>
      </c>
      <c r="O159">
        <v>4</v>
      </c>
      <c r="P159" s="7">
        <f t="shared" si="17"/>
        <v>1608</v>
      </c>
      <c r="Q159" t="s">
        <v>54</v>
      </c>
      <c r="R159" t="s">
        <v>54</v>
      </c>
      <c r="S159">
        <v>11</v>
      </c>
    </row>
    <row r="160" spans="1:19" x14ac:dyDescent="0.25">
      <c r="A160" t="str">
        <f t="shared" si="12"/>
        <v>7/8"10'10'MLAY1000x12</v>
      </c>
      <c r="B160" s="20" t="s">
        <v>61</v>
      </c>
      <c r="C160" s="25" t="s">
        <v>14</v>
      </c>
      <c r="D160" s="6" t="s">
        <v>14</v>
      </c>
      <c r="E160" s="7">
        <v>3573</v>
      </c>
      <c r="F160" s="6" t="s">
        <v>33</v>
      </c>
      <c r="G160" s="7">
        <v>2700</v>
      </c>
      <c r="H160" s="7">
        <f>G160*(IFERROR(VLOOKUP('Lifting System Input'!$B$9,Lists!L:M,2,0),1)*IFERROR(VLOOKUP('Lifting System Input'!$B$10,Lists!O:P,2,0),1)*IFERROR(VLOOKUP('Lifting System Input'!$B$12,Lists!R:S,2,0),1))</f>
        <v>2700</v>
      </c>
      <c r="I160" s="6">
        <f>IF(EVEN(ROUNDUP(E160/(H160*3/'Lifting System Input'!$B$11),0))=2,4,EVEN(ROUNDUP(E160/(H160*3/'Lifting System Input'!$B$11),0)))</f>
        <v>4</v>
      </c>
      <c r="J160" s="7">
        <f t="shared" si="13"/>
        <v>10800</v>
      </c>
      <c r="K160" s="6">
        <f t="shared" si="14"/>
        <v>9.1</v>
      </c>
      <c r="L160" s="4">
        <f>VLOOKUP(F160,Lists!A:B,2,0)*I160</f>
        <v>20500</v>
      </c>
      <c r="M160" s="6">
        <f t="shared" si="15"/>
        <v>2</v>
      </c>
      <c r="N160">
        <f t="shared" si="16"/>
        <v>3.3</v>
      </c>
      <c r="O160">
        <v>4</v>
      </c>
      <c r="P160" s="7">
        <f t="shared" si="17"/>
        <v>1787</v>
      </c>
      <c r="Q160" t="s">
        <v>54</v>
      </c>
      <c r="R160" t="s">
        <v>54</v>
      </c>
      <c r="S160">
        <v>11</v>
      </c>
    </row>
    <row r="161" spans="1:19" x14ac:dyDescent="0.25">
      <c r="A161" t="str">
        <f t="shared" si="12"/>
        <v>7/8"6'20'MLAY1000x12</v>
      </c>
      <c r="B161" s="20" t="s">
        <v>61</v>
      </c>
      <c r="C161" s="8" t="s">
        <v>10</v>
      </c>
      <c r="D161" s="6" t="s">
        <v>16</v>
      </c>
      <c r="E161" s="7">
        <v>4288</v>
      </c>
      <c r="F161" s="6" t="s">
        <v>33</v>
      </c>
      <c r="G161" s="7">
        <v>2700</v>
      </c>
      <c r="H161" s="7">
        <f>G161*(IFERROR(VLOOKUP('Lifting System Input'!$B$9,Lists!L:M,2,0),1)*IFERROR(VLOOKUP('Lifting System Input'!$B$10,Lists!O:P,2,0),1)*IFERROR(VLOOKUP('Lifting System Input'!$B$12,Lists!R:S,2,0),1))</f>
        <v>2700</v>
      </c>
      <c r="I161" s="6">
        <f>IF(EVEN(ROUNDUP(E161/(H161*3/'Lifting System Input'!$B$11),0))=2,4,EVEN(ROUNDUP(E161/(H161*3/'Lifting System Input'!$B$11),0)))</f>
        <v>4</v>
      </c>
      <c r="J161" s="7">
        <f t="shared" si="13"/>
        <v>10800</v>
      </c>
      <c r="K161" s="6">
        <f t="shared" si="14"/>
        <v>7.6</v>
      </c>
      <c r="L161" s="4">
        <f>VLOOKUP(F161,Lists!A:B,2,0)*I161</f>
        <v>20500</v>
      </c>
      <c r="M161" s="6">
        <f t="shared" si="15"/>
        <v>2</v>
      </c>
      <c r="N161">
        <f t="shared" si="16"/>
        <v>6.7</v>
      </c>
      <c r="O161">
        <v>4</v>
      </c>
      <c r="P161" s="7">
        <f t="shared" si="17"/>
        <v>2144</v>
      </c>
      <c r="Q161" t="s">
        <v>54</v>
      </c>
      <c r="R161" t="s">
        <v>54</v>
      </c>
      <c r="S161">
        <v>11</v>
      </c>
    </row>
    <row r="162" spans="1:19" x14ac:dyDescent="0.25">
      <c r="A162" t="str">
        <f t="shared" si="12"/>
        <v>7/8"7'20'MLAY1000x12</v>
      </c>
      <c r="B162" s="20" t="s">
        <v>61</v>
      </c>
      <c r="C162" s="8" t="s">
        <v>11</v>
      </c>
      <c r="D162" s="6" t="s">
        <v>16</v>
      </c>
      <c r="E162" s="7">
        <v>5003</v>
      </c>
      <c r="F162" s="6" t="s">
        <v>33</v>
      </c>
      <c r="G162" s="7">
        <v>2700</v>
      </c>
      <c r="H162" s="7">
        <f>G162*(IFERROR(VLOOKUP('Lifting System Input'!$B$9,Lists!L:M,2,0),1)*IFERROR(VLOOKUP('Lifting System Input'!$B$10,Lists!O:P,2,0),1)*IFERROR(VLOOKUP('Lifting System Input'!$B$12,Lists!R:S,2,0),1))</f>
        <v>2700</v>
      </c>
      <c r="I162" s="6">
        <f>IF(EVEN(ROUNDUP(E162/(H162*3/'Lifting System Input'!$B$11),0))=2,4,EVEN(ROUNDUP(E162/(H162*3/'Lifting System Input'!$B$11),0)))</f>
        <v>4</v>
      </c>
      <c r="J162" s="7">
        <f t="shared" si="13"/>
        <v>10800</v>
      </c>
      <c r="K162" s="6">
        <f t="shared" si="14"/>
        <v>6.5</v>
      </c>
      <c r="L162" s="4">
        <f>VLOOKUP(F162,Lists!A:B,2,0)*I162</f>
        <v>20500</v>
      </c>
      <c r="M162" s="6">
        <f t="shared" si="15"/>
        <v>2</v>
      </c>
      <c r="N162">
        <f t="shared" si="16"/>
        <v>6.7</v>
      </c>
      <c r="O162">
        <v>4</v>
      </c>
      <c r="P162" s="7">
        <f t="shared" si="17"/>
        <v>2502</v>
      </c>
      <c r="Q162" t="s">
        <v>54</v>
      </c>
      <c r="R162" t="s">
        <v>54</v>
      </c>
      <c r="S162">
        <v>11</v>
      </c>
    </row>
    <row r="163" spans="1:19" x14ac:dyDescent="0.25">
      <c r="A163" t="str">
        <f t="shared" si="12"/>
        <v>7/8"8'20'MLAY1000x12</v>
      </c>
      <c r="B163" s="20" t="s">
        <v>61</v>
      </c>
      <c r="C163" s="8" t="s">
        <v>12</v>
      </c>
      <c r="D163" s="6" t="s">
        <v>16</v>
      </c>
      <c r="E163" s="7">
        <v>5717</v>
      </c>
      <c r="F163" s="6" t="s">
        <v>33</v>
      </c>
      <c r="G163" s="7">
        <v>2700</v>
      </c>
      <c r="H163" s="7">
        <f>G163*(IFERROR(VLOOKUP('Lifting System Input'!$B$9,Lists!L:M,2,0),1)*IFERROR(VLOOKUP('Lifting System Input'!$B$10,Lists!O:P,2,0),1)*IFERROR(VLOOKUP('Lifting System Input'!$B$12,Lists!R:S,2,0),1))</f>
        <v>2700</v>
      </c>
      <c r="I163" s="6">
        <f>IF(EVEN(ROUNDUP(E163/(H163*3/'Lifting System Input'!$B$11),0))=2,4,EVEN(ROUNDUP(E163/(H163*3/'Lifting System Input'!$B$11),0)))</f>
        <v>4</v>
      </c>
      <c r="J163" s="7">
        <f t="shared" si="13"/>
        <v>10800</v>
      </c>
      <c r="K163" s="6">
        <f t="shared" si="14"/>
        <v>5.7</v>
      </c>
      <c r="L163" s="4">
        <f>VLOOKUP(F163,Lists!A:B,2,0)*I163</f>
        <v>20500</v>
      </c>
      <c r="M163" s="6">
        <f t="shared" si="15"/>
        <v>2</v>
      </c>
      <c r="N163">
        <f t="shared" si="16"/>
        <v>6.7</v>
      </c>
      <c r="O163">
        <v>4</v>
      </c>
      <c r="P163" s="7">
        <f t="shared" si="17"/>
        <v>2859</v>
      </c>
      <c r="Q163" t="s">
        <v>54</v>
      </c>
      <c r="R163" t="s">
        <v>54</v>
      </c>
      <c r="S163">
        <v>11</v>
      </c>
    </row>
    <row r="164" spans="1:19" x14ac:dyDescent="0.25">
      <c r="A164" t="str">
        <f t="shared" si="12"/>
        <v>7/8"9'20'MLAY1000x12</v>
      </c>
      <c r="B164" s="20" t="s">
        <v>61</v>
      </c>
      <c r="C164" s="8" t="s">
        <v>13</v>
      </c>
      <c r="D164" s="6" t="s">
        <v>16</v>
      </c>
      <c r="E164" s="7">
        <v>6432</v>
      </c>
      <c r="F164" s="6" t="s">
        <v>33</v>
      </c>
      <c r="G164" s="7">
        <v>2700</v>
      </c>
      <c r="H164" s="7">
        <f>G164*(IFERROR(VLOOKUP('Lifting System Input'!$B$9,Lists!L:M,2,0),1)*IFERROR(VLOOKUP('Lifting System Input'!$B$10,Lists!O:P,2,0),1)*IFERROR(VLOOKUP('Lifting System Input'!$B$12,Lists!R:S,2,0),1))</f>
        <v>2700</v>
      </c>
      <c r="I164" s="6">
        <f>IF(EVEN(ROUNDUP(E164/(H164*3/'Lifting System Input'!$B$11),0))=2,4,EVEN(ROUNDUP(E164/(H164*3/'Lifting System Input'!$B$11),0)))</f>
        <v>4</v>
      </c>
      <c r="J164" s="7">
        <f t="shared" si="13"/>
        <v>10800</v>
      </c>
      <c r="K164" s="6">
        <f t="shared" si="14"/>
        <v>5</v>
      </c>
      <c r="L164" s="4">
        <f>VLOOKUP(F164,Lists!A:B,2,0)*I164</f>
        <v>20500</v>
      </c>
      <c r="M164" s="6">
        <f t="shared" si="15"/>
        <v>2</v>
      </c>
      <c r="N164">
        <f t="shared" si="16"/>
        <v>6.7</v>
      </c>
      <c r="O164">
        <v>4</v>
      </c>
      <c r="P164" s="7">
        <f t="shared" si="17"/>
        <v>3216</v>
      </c>
      <c r="Q164" t="s">
        <v>54</v>
      </c>
      <c r="R164" t="s">
        <v>54</v>
      </c>
      <c r="S164">
        <v>11</v>
      </c>
    </row>
    <row r="165" spans="1:19" x14ac:dyDescent="0.25">
      <c r="A165" t="str">
        <f t="shared" si="12"/>
        <v>7/8"10'20'MLAY1000x12</v>
      </c>
      <c r="B165" s="20" t="s">
        <v>61</v>
      </c>
      <c r="C165" s="24" t="s">
        <v>14</v>
      </c>
      <c r="D165" s="6" t="s">
        <v>16</v>
      </c>
      <c r="E165" s="7">
        <v>7147</v>
      </c>
      <c r="F165" s="6" t="s">
        <v>33</v>
      </c>
      <c r="G165" s="7">
        <v>2700</v>
      </c>
      <c r="H165" s="7">
        <f>G165*(IFERROR(VLOOKUP('Lifting System Input'!$B$9,Lists!L:M,2,0),1)*IFERROR(VLOOKUP('Lifting System Input'!$B$10,Lists!O:P,2,0),1)*IFERROR(VLOOKUP('Lifting System Input'!$B$12,Lists!R:S,2,0),1))</f>
        <v>2700</v>
      </c>
      <c r="I165" s="6">
        <f>IF(EVEN(ROUNDUP(E165/(H165*3/'Lifting System Input'!$B$11),0))=2,4,EVEN(ROUNDUP(E165/(H165*3/'Lifting System Input'!$B$11),0)))</f>
        <v>4</v>
      </c>
      <c r="J165" s="7">
        <f t="shared" si="13"/>
        <v>10800</v>
      </c>
      <c r="K165" s="6">
        <f t="shared" si="14"/>
        <v>4.5</v>
      </c>
      <c r="L165" s="4">
        <f>VLOOKUP(F165,Lists!A:B,2,0)*I165</f>
        <v>20500</v>
      </c>
      <c r="M165" s="6">
        <f t="shared" si="15"/>
        <v>2</v>
      </c>
      <c r="N165">
        <f t="shared" si="16"/>
        <v>6.7</v>
      </c>
      <c r="O165">
        <v>4</v>
      </c>
      <c r="P165" s="7">
        <f t="shared" si="17"/>
        <v>3574</v>
      </c>
      <c r="Q165" t="s">
        <v>54</v>
      </c>
      <c r="R165" t="s">
        <v>54</v>
      </c>
      <c r="S165">
        <v>11</v>
      </c>
    </row>
    <row r="166" spans="1:19" x14ac:dyDescent="0.25">
      <c r="A166" t="str">
        <f t="shared" si="12"/>
        <v>7/8"6'40'MLAY1000x12</v>
      </c>
      <c r="B166" s="20" t="s">
        <v>61</v>
      </c>
      <c r="C166" s="8" t="s">
        <v>10</v>
      </c>
      <c r="D166" s="6" t="s">
        <v>26</v>
      </c>
      <c r="E166" s="7">
        <v>8576</v>
      </c>
      <c r="F166" s="6" t="s">
        <v>33</v>
      </c>
      <c r="G166" s="7">
        <v>2700</v>
      </c>
      <c r="H166" s="7">
        <f>G166*(IFERROR(VLOOKUP('Lifting System Input'!$B$9,Lists!L:M,2,0),1)*IFERROR(VLOOKUP('Lifting System Input'!$B$10,Lists!O:P,2,0),1)*IFERROR(VLOOKUP('Lifting System Input'!$B$12,Lists!R:S,2,0),1))</f>
        <v>2700</v>
      </c>
      <c r="I166" s="6">
        <f>IF(EVEN(ROUNDUP(E166/(H166*3/'Lifting System Input'!$B$11),0))=2,4,EVEN(ROUNDUP(E166/(H166*3/'Lifting System Input'!$B$11),0)))</f>
        <v>4</v>
      </c>
      <c r="J166" s="7">
        <f t="shared" si="13"/>
        <v>10800</v>
      </c>
      <c r="K166" s="6">
        <f t="shared" si="14"/>
        <v>3.8</v>
      </c>
      <c r="L166" s="4">
        <f>VLOOKUP(F166,Lists!A:B,2,0)*I166</f>
        <v>20500</v>
      </c>
      <c r="M166" s="6">
        <f t="shared" si="15"/>
        <v>2</v>
      </c>
      <c r="N166">
        <f t="shared" si="16"/>
        <v>13.3</v>
      </c>
      <c r="O166">
        <v>4</v>
      </c>
      <c r="P166" s="7">
        <f t="shared" si="17"/>
        <v>4288</v>
      </c>
      <c r="Q166" t="s">
        <v>54</v>
      </c>
      <c r="R166" t="s">
        <v>54</v>
      </c>
      <c r="S166">
        <v>11</v>
      </c>
    </row>
    <row r="167" spans="1:19" x14ac:dyDescent="0.25">
      <c r="A167" t="str">
        <f t="shared" si="12"/>
        <v>7/8"7'40'MLAY1000x12</v>
      </c>
      <c r="B167" s="20" t="s">
        <v>61</v>
      </c>
      <c r="C167" s="8" t="s">
        <v>11</v>
      </c>
      <c r="D167" s="6" t="s">
        <v>26</v>
      </c>
      <c r="E167" s="7">
        <v>10005</v>
      </c>
      <c r="F167" s="6" t="s">
        <v>33</v>
      </c>
      <c r="G167" s="7">
        <v>2700</v>
      </c>
      <c r="H167" s="7">
        <f>G167*(IFERROR(VLOOKUP('Lifting System Input'!$B$9,Lists!L:M,2,0),1)*IFERROR(VLOOKUP('Lifting System Input'!$B$10,Lists!O:P,2,0),1)*IFERROR(VLOOKUP('Lifting System Input'!$B$12,Lists!R:S,2,0),1))</f>
        <v>2700</v>
      </c>
      <c r="I167" s="6">
        <f>IF(EVEN(ROUNDUP(E167/(H167*3/'Lifting System Input'!$B$11),0))=2,4,EVEN(ROUNDUP(E167/(H167*3/'Lifting System Input'!$B$11),0)))</f>
        <v>4</v>
      </c>
      <c r="J167" s="7">
        <f t="shared" si="13"/>
        <v>10800</v>
      </c>
      <c r="K167" s="6">
        <f t="shared" si="14"/>
        <v>3.2</v>
      </c>
      <c r="L167" s="4">
        <f>VLOOKUP(F167,Lists!A:B,2,0)*I167</f>
        <v>20500</v>
      </c>
      <c r="M167" s="6">
        <f t="shared" si="15"/>
        <v>2</v>
      </c>
      <c r="N167">
        <f t="shared" si="16"/>
        <v>13.3</v>
      </c>
      <c r="O167">
        <v>4</v>
      </c>
      <c r="P167" s="7">
        <f t="shared" si="17"/>
        <v>5003</v>
      </c>
      <c r="Q167" t="s">
        <v>54</v>
      </c>
      <c r="R167" t="s">
        <v>54</v>
      </c>
      <c r="S167">
        <v>11</v>
      </c>
    </row>
    <row r="168" spans="1:19" x14ac:dyDescent="0.25">
      <c r="A168" t="str">
        <f t="shared" si="12"/>
        <v>7/8"8'40'MLAY1000x12</v>
      </c>
      <c r="B168" s="20" t="s">
        <v>61</v>
      </c>
      <c r="C168" s="8" t="s">
        <v>12</v>
      </c>
      <c r="D168" s="6" t="s">
        <v>26</v>
      </c>
      <c r="E168" s="7">
        <v>11435</v>
      </c>
      <c r="F168" s="6" t="s">
        <v>33</v>
      </c>
      <c r="G168" s="7">
        <v>2700</v>
      </c>
      <c r="H168" s="7">
        <f>G168*(IFERROR(VLOOKUP('Lifting System Input'!$B$9,Lists!L:M,2,0),1)*IFERROR(VLOOKUP('Lifting System Input'!$B$10,Lists!O:P,2,0),1)*IFERROR(VLOOKUP('Lifting System Input'!$B$12,Lists!R:S,2,0),1))</f>
        <v>2700</v>
      </c>
      <c r="I168" s="6">
        <f>IF(EVEN(ROUNDUP(E168/(H168*3/'Lifting System Input'!$B$11),0))=2,4,EVEN(ROUNDUP(E168/(H168*3/'Lifting System Input'!$B$11),0)))</f>
        <v>6</v>
      </c>
      <c r="J168" s="7">
        <f t="shared" si="13"/>
        <v>16200</v>
      </c>
      <c r="K168" s="6">
        <f t="shared" si="14"/>
        <v>4.3</v>
      </c>
      <c r="L168" s="4">
        <f>VLOOKUP(F168,Lists!A:B,2,0)*I168</f>
        <v>30750</v>
      </c>
      <c r="M168" s="6">
        <f t="shared" si="15"/>
        <v>3</v>
      </c>
      <c r="N168">
        <f t="shared" si="16"/>
        <v>10</v>
      </c>
      <c r="O168">
        <v>4</v>
      </c>
      <c r="P168" s="7">
        <f t="shared" si="17"/>
        <v>3812</v>
      </c>
      <c r="Q168" t="s">
        <v>54</v>
      </c>
      <c r="R168" t="s">
        <v>54</v>
      </c>
      <c r="S168">
        <v>11</v>
      </c>
    </row>
    <row r="169" spans="1:19" x14ac:dyDescent="0.25">
      <c r="A169" t="str">
        <f t="shared" si="12"/>
        <v>7/8"9'40'MLAY1000x12</v>
      </c>
      <c r="B169" s="20" t="s">
        <v>61</v>
      </c>
      <c r="C169" s="8" t="s">
        <v>13</v>
      </c>
      <c r="D169" s="6" t="s">
        <v>26</v>
      </c>
      <c r="E169" s="7">
        <v>12864</v>
      </c>
      <c r="F169" s="6" t="s">
        <v>33</v>
      </c>
      <c r="G169" s="7">
        <v>2700</v>
      </c>
      <c r="H169" s="7">
        <f>G169*(IFERROR(VLOOKUP('Lifting System Input'!$B$9,Lists!L:M,2,0),1)*IFERROR(VLOOKUP('Lifting System Input'!$B$10,Lists!O:P,2,0),1)*IFERROR(VLOOKUP('Lifting System Input'!$B$12,Lists!R:S,2,0),1))</f>
        <v>2700</v>
      </c>
      <c r="I169" s="6">
        <f>IF(EVEN(ROUNDUP(E169/(H169*3/'Lifting System Input'!$B$11),0))=2,4,EVEN(ROUNDUP(E169/(H169*3/'Lifting System Input'!$B$11),0)))</f>
        <v>6</v>
      </c>
      <c r="J169" s="7">
        <f t="shared" si="13"/>
        <v>16200</v>
      </c>
      <c r="K169" s="6">
        <f t="shared" si="14"/>
        <v>3.8</v>
      </c>
      <c r="L169" s="4">
        <f>VLOOKUP(F169,Lists!A:B,2,0)*I169</f>
        <v>30750</v>
      </c>
      <c r="M169" s="6">
        <f t="shared" si="15"/>
        <v>3</v>
      </c>
      <c r="N169">
        <f t="shared" si="16"/>
        <v>10</v>
      </c>
      <c r="O169">
        <v>4</v>
      </c>
      <c r="P169" s="7">
        <f t="shared" si="17"/>
        <v>4288</v>
      </c>
      <c r="Q169" t="s">
        <v>54</v>
      </c>
      <c r="R169" t="s">
        <v>54</v>
      </c>
      <c r="S169">
        <v>11</v>
      </c>
    </row>
    <row r="170" spans="1:19" x14ac:dyDescent="0.25">
      <c r="A170" t="str">
        <f t="shared" si="12"/>
        <v>7/8"10'40'MLAY1000x12</v>
      </c>
      <c r="B170" s="20" t="s">
        <v>61</v>
      </c>
      <c r="C170" s="25" t="s">
        <v>14</v>
      </c>
      <c r="D170" s="6" t="s">
        <v>26</v>
      </c>
      <c r="E170" s="7">
        <v>14293</v>
      </c>
      <c r="F170" s="6" t="s">
        <v>33</v>
      </c>
      <c r="G170" s="7">
        <v>2700</v>
      </c>
      <c r="H170" s="7">
        <f>G170*(IFERROR(VLOOKUP('Lifting System Input'!$B$9,Lists!L:M,2,0),1)*IFERROR(VLOOKUP('Lifting System Input'!$B$10,Lists!O:P,2,0),1)*IFERROR(VLOOKUP('Lifting System Input'!$B$12,Lists!R:S,2,0),1))</f>
        <v>2700</v>
      </c>
      <c r="I170" s="6">
        <f>IF(EVEN(ROUNDUP(E170/(H170*3/'Lifting System Input'!$B$11),0))=2,4,EVEN(ROUNDUP(E170/(H170*3/'Lifting System Input'!$B$11),0)))</f>
        <v>6</v>
      </c>
      <c r="J170" s="7">
        <f t="shared" si="13"/>
        <v>16200</v>
      </c>
      <c r="K170" s="6">
        <f t="shared" si="14"/>
        <v>3.4</v>
      </c>
      <c r="L170" s="4">
        <f>VLOOKUP(F170,Lists!A:B,2,0)*I170</f>
        <v>30750</v>
      </c>
      <c r="M170" s="6">
        <f t="shared" si="15"/>
        <v>3</v>
      </c>
      <c r="N170">
        <f t="shared" si="16"/>
        <v>10</v>
      </c>
      <c r="O170">
        <v>4</v>
      </c>
      <c r="P170" s="7">
        <f t="shared" si="17"/>
        <v>4764</v>
      </c>
      <c r="Q170" t="s">
        <v>54</v>
      </c>
      <c r="R170" t="s">
        <v>54</v>
      </c>
      <c r="S170">
        <v>11</v>
      </c>
    </row>
    <row r="171" spans="1:19" x14ac:dyDescent="0.25">
      <c r="A171" t="str">
        <f t="shared" si="12"/>
        <v>1"6'10'MLAY1000x12</v>
      </c>
      <c r="B171" s="5" t="s">
        <v>20</v>
      </c>
      <c r="C171" s="8" t="s">
        <v>10</v>
      </c>
      <c r="D171" s="6" t="s">
        <v>14</v>
      </c>
      <c r="E171" s="7">
        <v>2450</v>
      </c>
      <c r="F171" s="6" t="s">
        <v>33</v>
      </c>
      <c r="G171" s="7">
        <v>2732</v>
      </c>
      <c r="H171" s="7">
        <f>G171*(IFERROR(VLOOKUP('Lifting System Input'!$B$9,Lists!L:M,2,0),1)*IFERROR(VLOOKUP('Lifting System Input'!$B$10,Lists!O:P,2,0),1)*IFERROR(VLOOKUP('Lifting System Input'!$B$12,Lists!R:S,2,0),1))</f>
        <v>2732</v>
      </c>
      <c r="I171" s="6">
        <f>IF(EVEN(ROUNDUP(E171/(H171*3/'Lifting System Input'!$B$11),0))=2,4,EVEN(ROUNDUP(E171/(H171*3/'Lifting System Input'!$B$11),0)))</f>
        <v>4</v>
      </c>
      <c r="J171" s="7">
        <f t="shared" si="13"/>
        <v>10928</v>
      </c>
      <c r="K171" s="6">
        <f t="shared" si="14"/>
        <v>13.4</v>
      </c>
      <c r="L171" s="4">
        <f>VLOOKUP(F171,Lists!A:B,2,0)*I171</f>
        <v>20500</v>
      </c>
      <c r="M171" s="6">
        <f t="shared" si="15"/>
        <v>2</v>
      </c>
      <c r="N171">
        <f t="shared" si="16"/>
        <v>3.3</v>
      </c>
      <c r="O171">
        <v>4</v>
      </c>
      <c r="P171" s="7">
        <f t="shared" si="17"/>
        <v>1225</v>
      </c>
      <c r="Q171" t="s">
        <v>54</v>
      </c>
      <c r="R171" t="s">
        <v>54</v>
      </c>
      <c r="S171">
        <v>12</v>
      </c>
    </row>
    <row r="172" spans="1:19" x14ac:dyDescent="0.25">
      <c r="A172" t="str">
        <f t="shared" si="12"/>
        <v>1"7'10'MLAY1000x12</v>
      </c>
      <c r="B172" s="5" t="s">
        <v>20</v>
      </c>
      <c r="C172" s="8" t="s">
        <v>11</v>
      </c>
      <c r="D172" s="6" t="s">
        <v>14</v>
      </c>
      <c r="E172" s="7">
        <v>2859</v>
      </c>
      <c r="F172" s="6" t="s">
        <v>33</v>
      </c>
      <c r="G172" s="7">
        <v>2732</v>
      </c>
      <c r="H172" s="7">
        <f>G172*(IFERROR(VLOOKUP('Lifting System Input'!$B$9,Lists!L:M,2,0),1)*IFERROR(VLOOKUP('Lifting System Input'!$B$10,Lists!O:P,2,0),1)*IFERROR(VLOOKUP('Lifting System Input'!$B$12,Lists!R:S,2,0),1))</f>
        <v>2732</v>
      </c>
      <c r="I172" s="6">
        <f>IF(EVEN(ROUNDUP(E172/(H172*3/'Lifting System Input'!$B$11),0))=2,4,EVEN(ROUNDUP(E172/(H172*3/'Lifting System Input'!$B$11),0)))</f>
        <v>4</v>
      </c>
      <c r="J172" s="7">
        <f t="shared" si="13"/>
        <v>10928</v>
      </c>
      <c r="K172" s="6">
        <f t="shared" si="14"/>
        <v>11.5</v>
      </c>
      <c r="L172" s="4">
        <f>VLOOKUP(F172,Lists!A:B,2,0)*I172</f>
        <v>20500</v>
      </c>
      <c r="M172" s="6">
        <f t="shared" si="15"/>
        <v>2</v>
      </c>
      <c r="N172">
        <f t="shared" si="16"/>
        <v>3.3</v>
      </c>
      <c r="O172">
        <v>4</v>
      </c>
      <c r="P172" s="7">
        <f t="shared" si="17"/>
        <v>1430</v>
      </c>
      <c r="Q172" t="s">
        <v>54</v>
      </c>
      <c r="R172" t="s">
        <v>54</v>
      </c>
      <c r="S172">
        <v>12</v>
      </c>
    </row>
    <row r="173" spans="1:19" x14ac:dyDescent="0.25">
      <c r="A173" t="str">
        <f t="shared" si="12"/>
        <v>1"8'10'MLAY1000x12</v>
      </c>
      <c r="B173" s="5" t="s">
        <v>20</v>
      </c>
      <c r="C173" s="8" t="s">
        <v>12</v>
      </c>
      <c r="D173" s="6" t="s">
        <v>14</v>
      </c>
      <c r="E173" s="7">
        <v>3267</v>
      </c>
      <c r="F173" s="6" t="s">
        <v>33</v>
      </c>
      <c r="G173" s="7">
        <v>2732</v>
      </c>
      <c r="H173" s="7">
        <f>G173*(IFERROR(VLOOKUP('Lifting System Input'!$B$9,Lists!L:M,2,0),1)*IFERROR(VLOOKUP('Lifting System Input'!$B$10,Lists!O:P,2,0),1)*IFERROR(VLOOKUP('Lifting System Input'!$B$12,Lists!R:S,2,0),1))</f>
        <v>2732</v>
      </c>
      <c r="I173" s="6">
        <f>IF(EVEN(ROUNDUP(E173/(H173*3/'Lifting System Input'!$B$11),0))=2,4,EVEN(ROUNDUP(E173/(H173*3/'Lifting System Input'!$B$11),0)))</f>
        <v>4</v>
      </c>
      <c r="J173" s="7">
        <f t="shared" si="13"/>
        <v>10928</v>
      </c>
      <c r="K173" s="6">
        <f t="shared" si="14"/>
        <v>10</v>
      </c>
      <c r="L173" s="4">
        <f>VLOOKUP(F173,Lists!A:B,2,0)*I173</f>
        <v>20500</v>
      </c>
      <c r="M173" s="6">
        <f t="shared" si="15"/>
        <v>2</v>
      </c>
      <c r="N173">
        <f t="shared" si="16"/>
        <v>3.3</v>
      </c>
      <c r="O173">
        <v>4</v>
      </c>
      <c r="P173" s="7">
        <f t="shared" si="17"/>
        <v>1634</v>
      </c>
      <c r="Q173" t="s">
        <v>54</v>
      </c>
      <c r="R173" t="s">
        <v>54</v>
      </c>
      <c r="S173">
        <v>12</v>
      </c>
    </row>
    <row r="174" spans="1:19" x14ac:dyDescent="0.25">
      <c r="A174" t="str">
        <f t="shared" si="12"/>
        <v>1"9'10'MLAY1000x12</v>
      </c>
      <c r="B174" s="5" t="s">
        <v>20</v>
      </c>
      <c r="C174" s="8" t="s">
        <v>13</v>
      </c>
      <c r="D174" s="6" t="s">
        <v>14</v>
      </c>
      <c r="E174" s="7">
        <v>3675</v>
      </c>
      <c r="F174" s="6" t="s">
        <v>33</v>
      </c>
      <c r="G174" s="7">
        <v>2732</v>
      </c>
      <c r="H174" s="7">
        <f>G174*(IFERROR(VLOOKUP('Lifting System Input'!$B$9,Lists!L:M,2,0),1)*IFERROR(VLOOKUP('Lifting System Input'!$B$10,Lists!O:P,2,0),1)*IFERROR(VLOOKUP('Lifting System Input'!$B$12,Lists!R:S,2,0),1))</f>
        <v>2732</v>
      </c>
      <c r="I174" s="6">
        <f>IF(EVEN(ROUNDUP(E174/(H174*3/'Lifting System Input'!$B$11),0))=2,4,EVEN(ROUNDUP(E174/(H174*3/'Lifting System Input'!$B$11),0)))</f>
        <v>4</v>
      </c>
      <c r="J174" s="7">
        <f t="shared" si="13"/>
        <v>10928</v>
      </c>
      <c r="K174" s="6">
        <f t="shared" si="14"/>
        <v>8.9</v>
      </c>
      <c r="L174" s="4">
        <f>VLOOKUP(F174,Lists!A:B,2,0)*I174</f>
        <v>20500</v>
      </c>
      <c r="M174" s="6">
        <f t="shared" si="15"/>
        <v>2</v>
      </c>
      <c r="N174">
        <f t="shared" si="16"/>
        <v>3.3</v>
      </c>
      <c r="O174">
        <v>4</v>
      </c>
      <c r="P174" s="7">
        <f t="shared" si="17"/>
        <v>1838</v>
      </c>
      <c r="Q174" t="s">
        <v>54</v>
      </c>
      <c r="R174" t="s">
        <v>54</v>
      </c>
      <c r="S174">
        <v>12</v>
      </c>
    </row>
    <row r="175" spans="1:19" x14ac:dyDescent="0.25">
      <c r="A175" t="str">
        <f t="shared" si="12"/>
        <v>1"10'10'MLAY1000x12</v>
      </c>
      <c r="B175" s="5" t="s">
        <v>20</v>
      </c>
      <c r="C175" s="25" t="s">
        <v>14</v>
      </c>
      <c r="D175" s="6" t="s">
        <v>14</v>
      </c>
      <c r="E175" s="7">
        <v>4084</v>
      </c>
      <c r="F175" s="6" t="s">
        <v>33</v>
      </c>
      <c r="G175" s="7">
        <v>2732</v>
      </c>
      <c r="H175" s="7">
        <f>G175*(IFERROR(VLOOKUP('Lifting System Input'!$B$9,Lists!L:M,2,0),1)*IFERROR(VLOOKUP('Lifting System Input'!$B$10,Lists!O:P,2,0),1)*IFERROR(VLOOKUP('Lifting System Input'!$B$12,Lists!R:S,2,0),1))</f>
        <v>2732</v>
      </c>
      <c r="I175" s="6">
        <f>IF(EVEN(ROUNDUP(E175/(H175*3/'Lifting System Input'!$B$11),0))=2,4,EVEN(ROUNDUP(E175/(H175*3/'Lifting System Input'!$B$11),0)))</f>
        <v>4</v>
      </c>
      <c r="J175" s="7">
        <f t="shared" si="13"/>
        <v>10928</v>
      </c>
      <c r="K175" s="6">
        <f t="shared" si="14"/>
        <v>8</v>
      </c>
      <c r="L175" s="4">
        <f>VLOOKUP(F175,Lists!A:B,2,0)*I175</f>
        <v>20500</v>
      </c>
      <c r="M175" s="6">
        <f t="shared" si="15"/>
        <v>2</v>
      </c>
      <c r="N175">
        <f t="shared" si="16"/>
        <v>3.3</v>
      </c>
      <c r="O175">
        <v>4</v>
      </c>
      <c r="P175" s="7">
        <f t="shared" si="17"/>
        <v>2042</v>
      </c>
      <c r="Q175" t="s">
        <v>54</v>
      </c>
      <c r="R175" t="s">
        <v>54</v>
      </c>
      <c r="S175">
        <v>12</v>
      </c>
    </row>
    <row r="176" spans="1:19" x14ac:dyDescent="0.25">
      <c r="A176" t="str">
        <f t="shared" si="12"/>
        <v>1"6'20'MLAY1000x12</v>
      </c>
      <c r="B176" s="5" t="s">
        <v>20</v>
      </c>
      <c r="C176" s="8" t="s">
        <v>10</v>
      </c>
      <c r="D176" s="6" t="s">
        <v>16</v>
      </c>
      <c r="E176" s="7">
        <v>4901</v>
      </c>
      <c r="F176" s="6" t="s">
        <v>33</v>
      </c>
      <c r="G176" s="7">
        <v>2732</v>
      </c>
      <c r="H176" s="7">
        <f>G176*(IFERROR(VLOOKUP('Lifting System Input'!$B$9,Lists!L:M,2,0),1)*IFERROR(VLOOKUP('Lifting System Input'!$B$10,Lists!O:P,2,0),1)*IFERROR(VLOOKUP('Lifting System Input'!$B$12,Lists!R:S,2,0),1))</f>
        <v>2732</v>
      </c>
      <c r="I176" s="6">
        <f>IF(EVEN(ROUNDUP(E176/(H176*3/'Lifting System Input'!$B$11),0))=2,4,EVEN(ROUNDUP(E176/(H176*3/'Lifting System Input'!$B$11),0)))</f>
        <v>4</v>
      </c>
      <c r="J176" s="7">
        <f t="shared" si="13"/>
        <v>10928</v>
      </c>
      <c r="K176" s="6">
        <f t="shared" si="14"/>
        <v>6.7</v>
      </c>
      <c r="L176" s="4">
        <f>VLOOKUP(F176,Lists!A:B,2,0)*I176</f>
        <v>20500</v>
      </c>
      <c r="M176" s="6">
        <f t="shared" si="15"/>
        <v>2</v>
      </c>
      <c r="N176">
        <f t="shared" si="16"/>
        <v>6.7</v>
      </c>
      <c r="O176">
        <v>4</v>
      </c>
      <c r="P176" s="7">
        <f t="shared" si="17"/>
        <v>2451</v>
      </c>
      <c r="Q176" t="s">
        <v>54</v>
      </c>
      <c r="R176" t="s">
        <v>54</v>
      </c>
      <c r="S176">
        <v>12</v>
      </c>
    </row>
    <row r="177" spans="1:19" x14ac:dyDescent="0.25">
      <c r="A177" t="str">
        <f t="shared" si="12"/>
        <v>1"7'20'MLAY1000x12</v>
      </c>
      <c r="B177" s="5" t="s">
        <v>20</v>
      </c>
      <c r="C177" s="8" t="s">
        <v>11</v>
      </c>
      <c r="D177" s="6" t="s">
        <v>16</v>
      </c>
      <c r="E177" s="7">
        <v>5717</v>
      </c>
      <c r="F177" s="6" t="s">
        <v>33</v>
      </c>
      <c r="G177" s="7">
        <v>2732</v>
      </c>
      <c r="H177" s="7">
        <f>G177*(IFERROR(VLOOKUP('Lifting System Input'!$B$9,Lists!L:M,2,0),1)*IFERROR(VLOOKUP('Lifting System Input'!$B$10,Lists!O:P,2,0),1)*IFERROR(VLOOKUP('Lifting System Input'!$B$12,Lists!R:S,2,0),1))</f>
        <v>2732</v>
      </c>
      <c r="I177" s="6">
        <f>IF(EVEN(ROUNDUP(E177/(H177*3/'Lifting System Input'!$B$11),0))=2,4,EVEN(ROUNDUP(E177/(H177*3/'Lifting System Input'!$B$11),0)))</f>
        <v>4</v>
      </c>
      <c r="J177" s="7">
        <f t="shared" si="13"/>
        <v>10928</v>
      </c>
      <c r="K177" s="6">
        <f t="shared" si="14"/>
        <v>5.7</v>
      </c>
      <c r="L177" s="4">
        <f>VLOOKUP(F177,Lists!A:B,2,0)*I177</f>
        <v>20500</v>
      </c>
      <c r="M177" s="6">
        <f t="shared" si="15"/>
        <v>2</v>
      </c>
      <c r="N177">
        <f t="shared" si="16"/>
        <v>6.7</v>
      </c>
      <c r="O177">
        <v>4</v>
      </c>
      <c r="P177" s="7">
        <f t="shared" si="17"/>
        <v>2859</v>
      </c>
      <c r="Q177" t="s">
        <v>54</v>
      </c>
      <c r="R177" t="s">
        <v>54</v>
      </c>
      <c r="S177">
        <v>12</v>
      </c>
    </row>
    <row r="178" spans="1:19" x14ac:dyDescent="0.25">
      <c r="A178" t="str">
        <f t="shared" si="12"/>
        <v>1"8'20'MLAY1000x12</v>
      </c>
      <c r="B178" s="5" t="s">
        <v>20</v>
      </c>
      <c r="C178" s="8" t="s">
        <v>12</v>
      </c>
      <c r="D178" s="6" t="s">
        <v>16</v>
      </c>
      <c r="E178" s="7">
        <v>6534</v>
      </c>
      <c r="F178" s="6" t="s">
        <v>33</v>
      </c>
      <c r="G178" s="7">
        <v>2732</v>
      </c>
      <c r="H178" s="7">
        <f>G178*(IFERROR(VLOOKUP('Lifting System Input'!$B$9,Lists!L:M,2,0),1)*IFERROR(VLOOKUP('Lifting System Input'!$B$10,Lists!O:P,2,0),1)*IFERROR(VLOOKUP('Lifting System Input'!$B$12,Lists!R:S,2,0),1))</f>
        <v>2732</v>
      </c>
      <c r="I178" s="6">
        <f>IF(EVEN(ROUNDUP(E178/(H178*3/'Lifting System Input'!$B$11),0))=2,4,EVEN(ROUNDUP(E178/(H178*3/'Lifting System Input'!$B$11),0)))</f>
        <v>4</v>
      </c>
      <c r="J178" s="7">
        <f t="shared" si="13"/>
        <v>10928</v>
      </c>
      <c r="K178" s="6">
        <f t="shared" si="14"/>
        <v>5</v>
      </c>
      <c r="L178" s="4">
        <f>VLOOKUP(F178,Lists!A:B,2,0)*I178</f>
        <v>20500</v>
      </c>
      <c r="M178" s="6">
        <f t="shared" si="15"/>
        <v>2</v>
      </c>
      <c r="N178">
        <f t="shared" si="16"/>
        <v>6.7</v>
      </c>
      <c r="O178">
        <v>4</v>
      </c>
      <c r="P178" s="7">
        <f t="shared" si="17"/>
        <v>3267</v>
      </c>
      <c r="Q178" t="s">
        <v>54</v>
      </c>
      <c r="R178" t="s">
        <v>54</v>
      </c>
      <c r="S178">
        <v>12</v>
      </c>
    </row>
    <row r="179" spans="1:19" x14ac:dyDescent="0.25">
      <c r="A179" t="str">
        <f t="shared" si="12"/>
        <v>1"9'20'MLAY1000x12</v>
      </c>
      <c r="B179" s="5" t="s">
        <v>20</v>
      </c>
      <c r="C179" s="8" t="s">
        <v>13</v>
      </c>
      <c r="D179" s="6" t="s">
        <v>16</v>
      </c>
      <c r="E179" s="7">
        <v>7351</v>
      </c>
      <c r="F179" s="6" t="s">
        <v>33</v>
      </c>
      <c r="G179" s="7">
        <v>2732</v>
      </c>
      <c r="H179" s="7">
        <f>G179*(IFERROR(VLOOKUP('Lifting System Input'!$B$9,Lists!L:M,2,0),1)*IFERROR(VLOOKUP('Lifting System Input'!$B$10,Lists!O:P,2,0),1)*IFERROR(VLOOKUP('Lifting System Input'!$B$12,Lists!R:S,2,0),1))</f>
        <v>2732</v>
      </c>
      <c r="I179" s="6">
        <f>IF(EVEN(ROUNDUP(E179/(H179*3/'Lifting System Input'!$B$11),0))=2,4,EVEN(ROUNDUP(E179/(H179*3/'Lifting System Input'!$B$11),0)))</f>
        <v>4</v>
      </c>
      <c r="J179" s="7">
        <f t="shared" si="13"/>
        <v>10928</v>
      </c>
      <c r="K179" s="6">
        <f t="shared" si="14"/>
        <v>4.5</v>
      </c>
      <c r="L179" s="4">
        <f>VLOOKUP(F179,Lists!A:B,2,0)*I179</f>
        <v>20500</v>
      </c>
      <c r="M179" s="6">
        <f t="shared" si="15"/>
        <v>2</v>
      </c>
      <c r="N179">
        <f t="shared" si="16"/>
        <v>6.7</v>
      </c>
      <c r="O179">
        <v>4</v>
      </c>
      <c r="P179" s="7">
        <f t="shared" si="17"/>
        <v>3676</v>
      </c>
      <c r="Q179" t="s">
        <v>54</v>
      </c>
      <c r="R179" t="s">
        <v>54</v>
      </c>
      <c r="S179">
        <v>12</v>
      </c>
    </row>
    <row r="180" spans="1:19" x14ac:dyDescent="0.25">
      <c r="A180" t="str">
        <f t="shared" si="12"/>
        <v>1"10'20'MLAY1000x12</v>
      </c>
      <c r="B180" s="5" t="s">
        <v>20</v>
      </c>
      <c r="C180" s="25" t="s">
        <v>14</v>
      </c>
      <c r="D180" s="6" t="s">
        <v>16</v>
      </c>
      <c r="E180" s="7">
        <v>8168</v>
      </c>
      <c r="F180" s="6" t="s">
        <v>33</v>
      </c>
      <c r="G180" s="7">
        <v>2732</v>
      </c>
      <c r="H180" s="7">
        <f>G180*(IFERROR(VLOOKUP('Lifting System Input'!$B$9,Lists!L:M,2,0),1)*IFERROR(VLOOKUP('Lifting System Input'!$B$10,Lists!O:P,2,0),1)*IFERROR(VLOOKUP('Lifting System Input'!$B$12,Lists!R:S,2,0),1))</f>
        <v>2732</v>
      </c>
      <c r="I180" s="6">
        <f>IF(EVEN(ROUNDUP(E180/(H180*3/'Lifting System Input'!$B$11),0))=2,4,EVEN(ROUNDUP(E180/(H180*3/'Lifting System Input'!$B$11),0)))</f>
        <v>4</v>
      </c>
      <c r="J180" s="7">
        <f t="shared" si="13"/>
        <v>10928</v>
      </c>
      <c r="K180" s="6">
        <f t="shared" si="14"/>
        <v>4</v>
      </c>
      <c r="L180" s="4">
        <f>VLOOKUP(F180,Lists!A:B,2,0)*I180</f>
        <v>20500</v>
      </c>
      <c r="M180" s="6">
        <f t="shared" si="15"/>
        <v>2</v>
      </c>
      <c r="N180">
        <f t="shared" si="16"/>
        <v>6.7</v>
      </c>
      <c r="O180">
        <v>4</v>
      </c>
      <c r="P180" s="7">
        <f t="shared" si="17"/>
        <v>4084</v>
      </c>
      <c r="Q180" t="s">
        <v>54</v>
      </c>
      <c r="R180" t="s">
        <v>54</v>
      </c>
      <c r="S180">
        <v>12</v>
      </c>
    </row>
    <row r="181" spans="1:19" x14ac:dyDescent="0.25">
      <c r="A181" t="str">
        <f t="shared" si="12"/>
        <v>1"6'40'MLAY1000x12</v>
      </c>
      <c r="B181" s="5" t="s">
        <v>20</v>
      </c>
      <c r="C181" s="8" t="s">
        <v>10</v>
      </c>
      <c r="D181" s="6" t="s">
        <v>26</v>
      </c>
      <c r="E181" s="7">
        <v>9801</v>
      </c>
      <c r="F181" s="6" t="s">
        <v>33</v>
      </c>
      <c r="G181" s="7">
        <v>2732</v>
      </c>
      <c r="H181" s="7">
        <f>G181*(IFERROR(VLOOKUP('Lifting System Input'!$B$9,Lists!L:M,2,0),1)*IFERROR(VLOOKUP('Lifting System Input'!$B$10,Lists!O:P,2,0),1)*IFERROR(VLOOKUP('Lifting System Input'!$B$12,Lists!R:S,2,0),1))</f>
        <v>2732</v>
      </c>
      <c r="I181" s="6">
        <f>IF(EVEN(ROUNDUP(E181/(H181*3/'Lifting System Input'!$B$11),0))=2,4,EVEN(ROUNDUP(E181/(H181*3/'Lifting System Input'!$B$11),0)))</f>
        <v>4</v>
      </c>
      <c r="J181" s="7">
        <f t="shared" si="13"/>
        <v>10928</v>
      </c>
      <c r="K181" s="6">
        <f t="shared" si="14"/>
        <v>3.3</v>
      </c>
      <c r="L181" s="4">
        <f>VLOOKUP(F181,Lists!A:B,2,0)*I181</f>
        <v>20500</v>
      </c>
      <c r="M181" s="6">
        <f t="shared" si="15"/>
        <v>2</v>
      </c>
      <c r="N181">
        <f t="shared" si="16"/>
        <v>13.3</v>
      </c>
      <c r="O181">
        <v>4</v>
      </c>
      <c r="P181" s="7">
        <f t="shared" si="17"/>
        <v>4901</v>
      </c>
      <c r="Q181" t="s">
        <v>54</v>
      </c>
      <c r="R181" t="s">
        <v>54</v>
      </c>
      <c r="S181">
        <v>12</v>
      </c>
    </row>
    <row r="182" spans="1:19" x14ac:dyDescent="0.25">
      <c r="A182" t="str">
        <f t="shared" si="12"/>
        <v>1"7'40'MLAY1000x12</v>
      </c>
      <c r="B182" s="5" t="s">
        <v>20</v>
      </c>
      <c r="C182" s="8" t="s">
        <v>11</v>
      </c>
      <c r="D182" s="6" t="s">
        <v>26</v>
      </c>
      <c r="E182" s="7">
        <v>11435</v>
      </c>
      <c r="F182" s="6" t="s">
        <v>33</v>
      </c>
      <c r="G182" s="7">
        <v>2732</v>
      </c>
      <c r="H182" s="7">
        <f>G182*(IFERROR(VLOOKUP('Lifting System Input'!$B$9,Lists!L:M,2,0),1)*IFERROR(VLOOKUP('Lifting System Input'!$B$10,Lists!O:P,2,0),1)*IFERROR(VLOOKUP('Lifting System Input'!$B$12,Lists!R:S,2,0),1))</f>
        <v>2732</v>
      </c>
      <c r="I182" s="6">
        <f>IF(EVEN(ROUNDUP(E182/(H182*3/'Lifting System Input'!$B$11),0))=2,4,EVEN(ROUNDUP(E182/(H182*3/'Lifting System Input'!$B$11),0)))</f>
        <v>6</v>
      </c>
      <c r="J182" s="7">
        <f t="shared" si="13"/>
        <v>16392</v>
      </c>
      <c r="K182" s="6">
        <f t="shared" si="14"/>
        <v>4.3</v>
      </c>
      <c r="L182" s="4">
        <f>VLOOKUP(F182,Lists!A:B,2,0)*I182</f>
        <v>30750</v>
      </c>
      <c r="M182" s="6">
        <f t="shared" si="15"/>
        <v>3</v>
      </c>
      <c r="N182">
        <f t="shared" si="16"/>
        <v>10</v>
      </c>
      <c r="O182">
        <v>4</v>
      </c>
      <c r="P182" s="7">
        <f t="shared" si="17"/>
        <v>3812</v>
      </c>
      <c r="Q182" t="s">
        <v>54</v>
      </c>
      <c r="R182" t="s">
        <v>54</v>
      </c>
      <c r="S182">
        <v>12</v>
      </c>
    </row>
    <row r="183" spans="1:19" x14ac:dyDescent="0.25">
      <c r="A183" t="str">
        <f t="shared" si="12"/>
        <v>1"8'40'MLAY1000x12</v>
      </c>
      <c r="B183" s="5" t="s">
        <v>20</v>
      </c>
      <c r="C183" s="8" t="s">
        <v>12</v>
      </c>
      <c r="D183" s="6" t="s">
        <v>26</v>
      </c>
      <c r="E183" s="7">
        <v>13068</v>
      </c>
      <c r="F183" s="6" t="s">
        <v>33</v>
      </c>
      <c r="G183" s="7">
        <v>2732</v>
      </c>
      <c r="H183" s="7">
        <f>G183*(IFERROR(VLOOKUP('Lifting System Input'!$B$9,Lists!L:M,2,0),1)*IFERROR(VLOOKUP('Lifting System Input'!$B$10,Lists!O:P,2,0),1)*IFERROR(VLOOKUP('Lifting System Input'!$B$12,Lists!R:S,2,0),1))</f>
        <v>2732</v>
      </c>
      <c r="I183" s="6">
        <f>IF(EVEN(ROUNDUP(E183/(H183*3/'Lifting System Input'!$B$11),0))=2,4,EVEN(ROUNDUP(E183/(H183*3/'Lifting System Input'!$B$11),0)))</f>
        <v>6</v>
      </c>
      <c r="J183" s="7">
        <f t="shared" si="13"/>
        <v>16392</v>
      </c>
      <c r="K183" s="6">
        <f t="shared" si="14"/>
        <v>3.8</v>
      </c>
      <c r="L183" s="4">
        <f>VLOOKUP(F183,Lists!A:B,2,0)*I183</f>
        <v>30750</v>
      </c>
      <c r="M183" s="6">
        <f t="shared" si="15"/>
        <v>3</v>
      </c>
      <c r="N183">
        <f t="shared" si="16"/>
        <v>10</v>
      </c>
      <c r="O183">
        <v>4</v>
      </c>
      <c r="P183" s="7">
        <f t="shared" si="17"/>
        <v>4356</v>
      </c>
      <c r="Q183" t="s">
        <v>54</v>
      </c>
      <c r="R183" t="s">
        <v>54</v>
      </c>
      <c r="S183">
        <v>12</v>
      </c>
    </row>
    <row r="184" spans="1:19" x14ac:dyDescent="0.25">
      <c r="A184" t="str">
        <f t="shared" si="12"/>
        <v>1"9'40'MLAY1000x12</v>
      </c>
      <c r="B184" s="5" t="s">
        <v>20</v>
      </c>
      <c r="C184" s="8" t="s">
        <v>13</v>
      </c>
      <c r="D184" s="6" t="s">
        <v>26</v>
      </c>
      <c r="E184" s="7">
        <v>14702</v>
      </c>
      <c r="F184" s="6" t="s">
        <v>33</v>
      </c>
      <c r="G184" s="7">
        <v>2732</v>
      </c>
      <c r="H184" s="7">
        <f>G184*(IFERROR(VLOOKUP('Lifting System Input'!$B$9,Lists!L:M,2,0),1)*IFERROR(VLOOKUP('Lifting System Input'!$B$10,Lists!O:P,2,0),1)*IFERROR(VLOOKUP('Lifting System Input'!$B$12,Lists!R:S,2,0),1))</f>
        <v>2732</v>
      </c>
      <c r="I184" s="6">
        <f>IF(EVEN(ROUNDUP(E184/(H184*3/'Lifting System Input'!$B$11),0))=2,4,EVEN(ROUNDUP(E184/(H184*3/'Lifting System Input'!$B$11),0)))</f>
        <v>6</v>
      </c>
      <c r="J184" s="7">
        <f t="shared" si="13"/>
        <v>16392</v>
      </c>
      <c r="K184" s="6">
        <f t="shared" si="14"/>
        <v>3.3</v>
      </c>
      <c r="L184" s="4">
        <f>VLOOKUP(F184,Lists!A:B,2,0)*I184</f>
        <v>30750</v>
      </c>
      <c r="M184" s="6">
        <f t="shared" si="15"/>
        <v>3</v>
      </c>
      <c r="N184">
        <f t="shared" si="16"/>
        <v>10</v>
      </c>
      <c r="O184">
        <v>4</v>
      </c>
      <c r="P184" s="7">
        <f t="shared" si="17"/>
        <v>4901</v>
      </c>
      <c r="Q184" t="s">
        <v>54</v>
      </c>
      <c r="R184" t="s">
        <v>54</v>
      </c>
      <c r="S184">
        <v>12</v>
      </c>
    </row>
    <row r="185" spans="1:19" x14ac:dyDescent="0.25">
      <c r="A185" t="str">
        <f t="shared" si="12"/>
        <v>1"10'40'MLAY1000x12</v>
      </c>
      <c r="B185" s="5" t="s">
        <v>20</v>
      </c>
      <c r="C185" s="24" t="s">
        <v>14</v>
      </c>
      <c r="D185" s="6" t="s">
        <v>26</v>
      </c>
      <c r="E185" s="7">
        <v>16335</v>
      </c>
      <c r="F185" s="6" t="s">
        <v>33</v>
      </c>
      <c r="G185" s="7">
        <v>2732</v>
      </c>
      <c r="H185" s="7">
        <f>G185*(IFERROR(VLOOKUP('Lifting System Input'!$B$9,Lists!L:M,2,0),1)*IFERROR(VLOOKUP('Lifting System Input'!$B$10,Lists!O:P,2,0),1)*IFERROR(VLOOKUP('Lifting System Input'!$B$12,Lists!R:S,2,0),1))</f>
        <v>2732</v>
      </c>
      <c r="I185" s="6">
        <f>IF(EVEN(ROUNDUP(E185/(H185*3/'Lifting System Input'!$B$11),0))=2,4,EVEN(ROUNDUP(E185/(H185*3/'Lifting System Input'!$B$11),0)))</f>
        <v>6</v>
      </c>
      <c r="J185" s="7">
        <f t="shared" si="13"/>
        <v>16392</v>
      </c>
      <c r="K185" s="6">
        <f t="shared" si="14"/>
        <v>3</v>
      </c>
      <c r="L185" s="4">
        <f>VLOOKUP(F185,Lists!A:B,2,0)*I185</f>
        <v>30750</v>
      </c>
      <c r="M185" s="6">
        <f t="shared" si="15"/>
        <v>3</v>
      </c>
      <c r="N185">
        <f t="shared" si="16"/>
        <v>10</v>
      </c>
      <c r="O185">
        <v>4</v>
      </c>
      <c r="P185" s="7">
        <f t="shared" si="17"/>
        <v>5445</v>
      </c>
      <c r="Q185" t="s">
        <v>54</v>
      </c>
      <c r="R185" t="s">
        <v>54</v>
      </c>
      <c r="S185">
        <v>12</v>
      </c>
    </row>
    <row r="186" spans="1:19" x14ac:dyDescent="0.25">
      <c r="A186" t="str">
        <f t="shared" si="12"/>
        <v>1-1/4"6'10'MLAY1000x12</v>
      </c>
      <c r="B186" s="5" t="s">
        <v>21</v>
      </c>
      <c r="C186" s="8" t="s">
        <v>10</v>
      </c>
      <c r="D186" s="6" t="s">
        <v>14</v>
      </c>
      <c r="E186" s="7">
        <v>3063</v>
      </c>
      <c r="F186" s="6" t="s">
        <v>33</v>
      </c>
      <c r="G186" s="7">
        <v>3400</v>
      </c>
      <c r="H186" s="7">
        <f>G186*(IFERROR(VLOOKUP('Lifting System Input'!$B$9,Lists!L:M,2,0),1)*IFERROR(VLOOKUP('Lifting System Input'!$B$10,Lists!O:P,2,0),1)*IFERROR(VLOOKUP('Lifting System Input'!$B$12,Lists!R:S,2,0),1))</f>
        <v>3400</v>
      </c>
      <c r="I186" s="6">
        <f>IF(EVEN(ROUNDUP(E186/(H186*3/'Lifting System Input'!$B$11),0))=2,4,EVEN(ROUNDUP(E186/(H186*3/'Lifting System Input'!$B$11),0)))</f>
        <v>4</v>
      </c>
      <c r="J186" s="7">
        <f t="shared" si="13"/>
        <v>13600</v>
      </c>
      <c r="K186" s="6">
        <f t="shared" si="14"/>
        <v>13.3</v>
      </c>
      <c r="L186" s="4">
        <f>VLOOKUP(F186,Lists!A:B,2,0)*I186</f>
        <v>20500</v>
      </c>
      <c r="M186" s="6">
        <f t="shared" si="15"/>
        <v>2</v>
      </c>
      <c r="N186">
        <f t="shared" si="16"/>
        <v>3.3</v>
      </c>
      <c r="O186">
        <v>4</v>
      </c>
      <c r="P186" s="7">
        <f t="shared" si="17"/>
        <v>1532</v>
      </c>
      <c r="Q186" t="s">
        <v>54</v>
      </c>
      <c r="R186" t="s">
        <v>54</v>
      </c>
      <c r="S186">
        <v>13</v>
      </c>
    </row>
    <row r="187" spans="1:19" x14ac:dyDescent="0.25">
      <c r="A187" t="str">
        <f t="shared" si="12"/>
        <v>1-1/4"7'10'MLAY1000x12</v>
      </c>
      <c r="B187" s="5" t="s">
        <v>21</v>
      </c>
      <c r="C187" s="8" t="s">
        <v>11</v>
      </c>
      <c r="D187" s="6" t="s">
        <v>14</v>
      </c>
      <c r="E187" s="7">
        <v>3573</v>
      </c>
      <c r="F187" s="6" t="s">
        <v>33</v>
      </c>
      <c r="G187" s="7">
        <v>3400</v>
      </c>
      <c r="H187" s="7">
        <f>G187*(IFERROR(VLOOKUP('Lifting System Input'!$B$9,Lists!L:M,2,0),1)*IFERROR(VLOOKUP('Lifting System Input'!$B$10,Lists!O:P,2,0),1)*IFERROR(VLOOKUP('Lifting System Input'!$B$12,Lists!R:S,2,0),1))</f>
        <v>3400</v>
      </c>
      <c r="I187" s="6">
        <f>IF(EVEN(ROUNDUP(E187/(H187*3/'Lifting System Input'!$B$11),0))=2,4,EVEN(ROUNDUP(E187/(H187*3/'Lifting System Input'!$B$11),0)))</f>
        <v>4</v>
      </c>
      <c r="J187" s="7">
        <f t="shared" si="13"/>
        <v>13600</v>
      </c>
      <c r="K187" s="6">
        <f t="shared" si="14"/>
        <v>11.4</v>
      </c>
      <c r="L187" s="4">
        <f>VLOOKUP(F187,Lists!A:B,2,0)*I187</f>
        <v>20500</v>
      </c>
      <c r="M187" s="6">
        <f t="shared" si="15"/>
        <v>2</v>
      </c>
      <c r="N187">
        <f t="shared" si="16"/>
        <v>3.3</v>
      </c>
      <c r="O187">
        <v>4</v>
      </c>
      <c r="P187" s="7">
        <f t="shared" si="17"/>
        <v>1787</v>
      </c>
      <c r="Q187" t="s">
        <v>54</v>
      </c>
      <c r="R187" t="s">
        <v>54</v>
      </c>
      <c r="S187">
        <v>13</v>
      </c>
    </row>
    <row r="188" spans="1:19" x14ac:dyDescent="0.25">
      <c r="A188" t="str">
        <f t="shared" si="12"/>
        <v>1-1/4"8'10'MLAY1000x12</v>
      </c>
      <c r="B188" s="5" t="s">
        <v>21</v>
      </c>
      <c r="C188" s="8" t="s">
        <v>12</v>
      </c>
      <c r="D188" s="6" t="s">
        <v>14</v>
      </c>
      <c r="E188" s="7">
        <v>4084</v>
      </c>
      <c r="F188" s="6" t="s">
        <v>33</v>
      </c>
      <c r="G188" s="7">
        <v>3400</v>
      </c>
      <c r="H188" s="7">
        <f>G188*(IFERROR(VLOOKUP('Lifting System Input'!$B$9,Lists!L:M,2,0),1)*IFERROR(VLOOKUP('Lifting System Input'!$B$10,Lists!O:P,2,0),1)*IFERROR(VLOOKUP('Lifting System Input'!$B$12,Lists!R:S,2,0),1))</f>
        <v>3400</v>
      </c>
      <c r="I188" s="6">
        <f>IF(EVEN(ROUNDUP(E188/(H188*3/'Lifting System Input'!$B$11),0))=2,4,EVEN(ROUNDUP(E188/(H188*3/'Lifting System Input'!$B$11),0)))</f>
        <v>4</v>
      </c>
      <c r="J188" s="7">
        <f t="shared" si="13"/>
        <v>13600</v>
      </c>
      <c r="K188" s="6">
        <f t="shared" si="14"/>
        <v>10</v>
      </c>
      <c r="L188" s="4">
        <f>VLOOKUP(F188,Lists!A:B,2,0)*I188</f>
        <v>20500</v>
      </c>
      <c r="M188" s="6">
        <f t="shared" si="15"/>
        <v>2</v>
      </c>
      <c r="N188">
        <f t="shared" si="16"/>
        <v>3.3</v>
      </c>
      <c r="O188">
        <v>4</v>
      </c>
      <c r="P188" s="7">
        <f t="shared" si="17"/>
        <v>2042</v>
      </c>
      <c r="Q188" t="s">
        <v>54</v>
      </c>
      <c r="R188" t="s">
        <v>54</v>
      </c>
      <c r="S188">
        <v>13</v>
      </c>
    </row>
    <row r="189" spans="1:19" x14ac:dyDescent="0.25">
      <c r="A189" t="str">
        <f t="shared" si="12"/>
        <v>1-1/4"9'10'MLAY1000x12</v>
      </c>
      <c r="B189" s="5" t="s">
        <v>21</v>
      </c>
      <c r="C189" s="8" t="s">
        <v>13</v>
      </c>
      <c r="D189" s="6" t="s">
        <v>14</v>
      </c>
      <c r="E189" s="7">
        <v>4594</v>
      </c>
      <c r="F189" s="6" t="s">
        <v>33</v>
      </c>
      <c r="G189" s="7">
        <v>3400</v>
      </c>
      <c r="H189" s="7">
        <f>G189*(IFERROR(VLOOKUP('Lifting System Input'!$B$9,Lists!L:M,2,0),1)*IFERROR(VLOOKUP('Lifting System Input'!$B$10,Lists!O:P,2,0),1)*IFERROR(VLOOKUP('Lifting System Input'!$B$12,Lists!R:S,2,0),1))</f>
        <v>3400</v>
      </c>
      <c r="I189" s="6">
        <f>IF(EVEN(ROUNDUP(E189/(H189*3/'Lifting System Input'!$B$11),0))=2,4,EVEN(ROUNDUP(E189/(H189*3/'Lifting System Input'!$B$11),0)))</f>
        <v>4</v>
      </c>
      <c r="J189" s="7">
        <f t="shared" si="13"/>
        <v>13600</v>
      </c>
      <c r="K189" s="6">
        <f t="shared" si="14"/>
        <v>8.9</v>
      </c>
      <c r="L189" s="4">
        <f>VLOOKUP(F189,Lists!A:B,2,0)*I189</f>
        <v>20500</v>
      </c>
      <c r="M189" s="6">
        <f t="shared" si="15"/>
        <v>2</v>
      </c>
      <c r="N189">
        <f t="shared" si="16"/>
        <v>3.3</v>
      </c>
      <c r="O189">
        <v>4</v>
      </c>
      <c r="P189" s="7">
        <f t="shared" si="17"/>
        <v>2297</v>
      </c>
      <c r="Q189" t="s">
        <v>54</v>
      </c>
      <c r="R189" t="s">
        <v>54</v>
      </c>
      <c r="S189">
        <v>13</v>
      </c>
    </row>
    <row r="190" spans="1:19" x14ac:dyDescent="0.25">
      <c r="A190" t="str">
        <f t="shared" si="12"/>
        <v>1-1/4"10'10'MLAY1000x12</v>
      </c>
      <c r="B190" s="5" t="s">
        <v>21</v>
      </c>
      <c r="C190" s="25" t="s">
        <v>14</v>
      </c>
      <c r="D190" s="6" t="s">
        <v>14</v>
      </c>
      <c r="E190" s="7">
        <v>5105</v>
      </c>
      <c r="F190" s="6" t="s">
        <v>33</v>
      </c>
      <c r="G190" s="7">
        <v>3400</v>
      </c>
      <c r="H190" s="7">
        <f>G190*(IFERROR(VLOOKUP('Lifting System Input'!$B$9,Lists!L:M,2,0),1)*IFERROR(VLOOKUP('Lifting System Input'!$B$10,Lists!O:P,2,0),1)*IFERROR(VLOOKUP('Lifting System Input'!$B$12,Lists!R:S,2,0),1))</f>
        <v>3400</v>
      </c>
      <c r="I190" s="6">
        <f>IF(EVEN(ROUNDUP(E190/(H190*3/'Lifting System Input'!$B$11),0))=2,4,EVEN(ROUNDUP(E190/(H190*3/'Lifting System Input'!$B$11),0)))</f>
        <v>4</v>
      </c>
      <c r="J190" s="7">
        <f t="shared" si="13"/>
        <v>13600</v>
      </c>
      <c r="K190" s="6">
        <f t="shared" si="14"/>
        <v>8</v>
      </c>
      <c r="L190" s="4">
        <f>VLOOKUP(F190,Lists!A:B,2,0)*I190</f>
        <v>20500</v>
      </c>
      <c r="M190" s="6">
        <f t="shared" si="15"/>
        <v>2</v>
      </c>
      <c r="N190">
        <f t="shared" si="16"/>
        <v>3.3</v>
      </c>
      <c r="O190">
        <v>4</v>
      </c>
      <c r="P190" s="7">
        <f t="shared" si="17"/>
        <v>2553</v>
      </c>
      <c r="Q190" t="s">
        <v>54</v>
      </c>
      <c r="R190" t="s">
        <v>54</v>
      </c>
      <c r="S190">
        <v>13</v>
      </c>
    </row>
    <row r="191" spans="1:19" x14ac:dyDescent="0.25">
      <c r="A191" t="str">
        <f t="shared" si="12"/>
        <v>1-1/4"6'20'MLAY1000x12</v>
      </c>
      <c r="B191" s="5" t="s">
        <v>21</v>
      </c>
      <c r="C191" s="8" t="s">
        <v>10</v>
      </c>
      <c r="D191" s="6" t="s">
        <v>16</v>
      </c>
      <c r="E191" s="7">
        <v>6126</v>
      </c>
      <c r="F191" s="6" t="s">
        <v>33</v>
      </c>
      <c r="G191" s="7">
        <v>3400</v>
      </c>
      <c r="H191" s="7">
        <f>G191*(IFERROR(VLOOKUP('Lifting System Input'!$B$9,Lists!L:M,2,0),1)*IFERROR(VLOOKUP('Lifting System Input'!$B$10,Lists!O:P,2,0),1)*IFERROR(VLOOKUP('Lifting System Input'!$B$12,Lists!R:S,2,0),1))</f>
        <v>3400</v>
      </c>
      <c r="I191" s="6">
        <f>IF(EVEN(ROUNDUP(E191/(H191*3/'Lifting System Input'!$B$11),0))=2,4,EVEN(ROUNDUP(E191/(H191*3/'Lifting System Input'!$B$11),0)))</f>
        <v>4</v>
      </c>
      <c r="J191" s="7">
        <f t="shared" si="13"/>
        <v>13600</v>
      </c>
      <c r="K191" s="6">
        <f t="shared" si="14"/>
        <v>6.7</v>
      </c>
      <c r="L191" s="4">
        <f>VLOOKUP(F191,Lists!A:B,2,0)*I191</f>
        <v>20500</v>
      </c>
      <c r="M191" s="6">
        <f t="shared" si="15"/>
        <v>2</v>
      </c>
      <c r="N191">
        <f t="shared" si="16"/>
        <v>6.7</v>
      </c>
      <c r="O191">
        <v>4</v>
      </c>
      <c r="P191" s="7">
        <f t="shared" si="17"/>
        <v>3063</v>
      </c>
      <c r="Q191" t="s">
        <v>54</v>
      </c>
      <c r="R191" t="s">
        <v>54</v>
      </c>
      <c r="S191">
        <v>13</v>
      </c>
    </row>
    <row r="192" spans="1:19" x14ac:dyDescent="0.25">
      <c r="A192" t="str">
        <f t="shared" si="12"/>
        <v>1-1/4"7'20'MLAY1000x12</v>
      </c>
      <c r="B192" s="5" t="s">
        <v>21</v>
      </c>
      <c r="C192" s="8" t="s">
        <v>11</v>
      </c>
      <c r="D192" s="6" t="s">
        <v>16</v>
      </c>
      <c r="E192" s="7">
        <v>7147</v>
      </c>
      <c r="F192" s="6" t="s">
        <v>33</v>
      </c>
      <c r="G192" s="7">
        <v>3400</v>
      </c>
      <c r="H192" s="7">
        <f>G192*(IFERROR(VLOOKUP('Lifting System Input'!$B$9,Lists!L:M,2,0),1)*IFERROR(VLOOKUP('Lifting System Input'!$B$10,Lists!O:P,2,0),1)*IFERROR(VLOOKUP('Lifting System Input'!$B$12,Lists!R:S,2,0),1))</f>
        <v>3400</v>
      </c>
      <c r="I192" s="6">
        <f>IF(EVEN(ROUNDUP(E192/(H192*3/'Lifting System Input'!$B$11),0))=2,4,EVEN(ROUNDUP(E192/(H192*3/'Lifting System Input'!$B$11),0)))</f>
        <v>4</v>
      </c>
      <c r="J192" s="7">
        <f t="shared" si="13"/>
        <v>13600</v>
      </c>
      <c r="K192" s="6">
        <f t="shared" si="14"/>
        <v>5.7</v>
      </c>
      <c r="L192" s="4">
        <f>VLOOKUP(F192,Lists!A:B,2,0)*I192</f>
        <v>20500</v>
      </c>
      <c r="M192" s="6">
        <f t="shared" si="15"/>
        <v>2</v>
      </c>
      <c r="N192">
        <f t="shared" si="16"/>
        <v>6.7</v>
      </c>
      <c r="O192">
        <v>4</v>
      </c>
      <c r="P192" s="7">
        <f t="shared" si="17"/>
        <v>3574</v>
      </c>
      <c r="Q192" t="s">
        <v>54</v>
      </c>
      <c r="R192" t="s">
        <v>54</v>
      </c>
      <c r="S192">
        <v>13</v>
      </c>
    </row>
    <row r="193" spans="1:19" x14ac:dyDescent="0.25">
      <c r="A193" t="str">
        <f t="shared" si="12"/>
        <v>1-1/4"8'20'MLAY1000x12</v>
      </c>
      <c r="B193" s="5" t="s">
        <v>21</v>
      </c>
      <c r="C193" s="8" t="s">
        <v>12</v>
      </c>
      <c r="D193" s="6" t="s">
        <v>16</v>
      </c>
      <c r="E193" s="7">
        <v>8168</v>
      </c>
      <c r="F193" s="6" t="s">
        <v>33</v>
      </c>
      <c r="G193" s="7">
        <v>3400</v>
      </c>
      <c r="H193" s="7">
        <f>G193*(IFERROR(VLOOKUP('Lifting System Input'!$B$9,Lists!L:M,2,0),1)*IFERROR(VLOOKUP('Lifting System Input'!$B$10,Lists!O:P,2,0),1)*IFERROR(VLOOKUP('Lifting System Input'!$B$12,Lists!R:S,2,0),1))</f>
        <v>3400</v>
      </c>
      <c r="I193" s="6">
        <f>IF(EVEN(ROUNDUP(E193/(H193*3/'Lifting System Input'!$B$11),0))=2,4,EVEN(ROUNDUP(E193/(H193*3/'Lifting System Input'!$B$11),0)))</f>
        <v>4</v>
      </c>
      <c r="J193" s="7">
        <f t="shared" si="13"/>
        <v>13600</v>
      </c>
      <c r="K193" s="6">
        <f t="shared" si="14"/>
        <v>5</v>
      </c>
      <c r="L193" s="4">
        <f>VLOOKUP(F193,Lists!A:B,2,0)*I193</f>
        <v>20500</v>
      </c>
      <c r="M193" s="6">
        <f t="shared" si="15"/>
        <v>2</v>
      </c>
      <c r="N193">
        <f t="shared" si="16"/>
        <v>6.7</v>
      </c>
      <c r="O193">
        <v>4</v>
      </c>
      <c r="P193" s="7">
        <f t="shared" si="17"/>
        <v>4084</v>
      </c>
      <c r="Q193" t="s">
        <v>54</v>
      </c>
      <c r="R193" t="s">
        <v>54</v>
      </c>
      <c r="S193">
        <v>13</v>
      </c>
    </row>
    <row r="194" spans="1:19" x14ac:dyDescent="0.25">
      <c r="A194" t="str">
        <f t="shared" si="12"/>
        <v>1-1/4"9'20'MLAY1000x12</v>
      </c>
      <c r="B194" s="5" t="s">
        <v>21</v>
      </c>
      <c r="C194" s="8" t="s">
        <v>13</v>
      </c>
      <c r="D194" s="6" t="s">
        <v>16</v>
      </c>
      <c r="E194" s="7">
        <v>9189</v>
      </c>
      <c r="F194" s="6" t="s">
        <v>33</v>
      </c>
      <c r="G194" s="7">
        <v>3400</v>
      </c>
      <c r="H194" s="7">
        <f>G194*(IFERROR(VLOOKUP('Lifting System Input'!$B$9,Lists!L:M,2,0),1)*IFERROR(VLOOKUP('Lifting System Input'!$B$10,Lists!O:P,2,0),1)*IFERROR(VLOOKUP('Lifting System Input'!$B$12,Lists!R:S,2,0),1))</f>
        <v>3400</v>
      </c>
      <c r="I194" s="6">
        <f>IF(EVEN(ROUNDUP(E194/(H194*3/'Lifting System Input'!$B$11),0))=2,4,EVEN(ROUNDUP(E194/(H194*3/'Lifting System Input'!$B$11),0)))</f>
        <v>4</v>
      </c>
      <c r="J194" s="7">
        <f t="shared" si="13"/>
        <v>13600</v>
      </c>
      <c r="K194" s="6">
        <f t="shared" si="14"/>
        <v>4.4000000000000004</v>
      </c>
      <c r="L194" s="4">
        <f>VLOOKUP(F194,Lists!A:B,2,0)*I194</f>
        <v>20500</v>
      </c>
      <c r="M194" s="6">
        <f t="shared" si="15"/>
        <v>2</v>
      </c>
      <c r="N194">
        <f t="shared" si="16"/>
        <v>6.7</v>
      </c>
      <c r="O194">
        <v>4</v>
      </c>
      <c r="P194" s="7">
        <f t="shared" si="17"/>
        <v>4595</v>
      </c>
      <c r="Q194" t="s">
        <v>54</v>
      </c>
      <c r="R194" t="s">
        <v>54</v>
      </c>
      <c r="S194">
        <v>13</v>
      </c>
    </row>
    <row r="195" spans="1:19" x14ac:dyDescent="0.25">
      <c r="A195" t="str">
        <f t="shared" si="12"/>
        <v>1-1/4"10'20'MLAY1000x12</v>
      </c>
      <c r="B195" s="5" t="s">
        <v>21</v>
      </c>
      <c r="C195" s="25" t="s">
        <v>14</v>
      </c>
      <c r="D195" s="6" t="s">
        <v>16</v>
      </c>
      <c r="E195" s="7">
        <v>10210</v>
      </c>
      <c r="F195" s="6" t="s">
        <v>33</v>
      </c>
      <c r="G195" s="7">
        <v>3400</v>
      </c>
      <c r="H195" s="7">
        <f>G195*(IFERROR(VLOOKUP('Lifting System Input'!$B$9,Lists!L:M,2,0),1)*IFERROR(VLOOKUP('Lifting System Input'!$B$10,Lists!O:P,2,0),1)*IFERROR(VLOOKUP('Lifting System Input'!$B$12,Lists!R:S,2,0),1))</f>
        <v>3400</v>
      </c>
      <c r="I195" s="6">
        <f>IF(EVEN(ROUNDUP(E195/(H195*3/'Lifting System Input'!$B$11),0))=2,4,EVEN(ROUNDUP(E195/(H195*3/'Lifting System Input'!$B$11),0)))</f>
        <v>4</v>
      </c>
      <c r="J195" s="7">
        <f t="shared" si="13"/>
        <v>13600</v>
      </c>
      <c r="K195" s="6">
        <f t="shared" si="14"/>
        <v>4</v>
      </c>
      <c r="L195" s="4">
        <f>VLOOKUP(F195,Lists!A:B,2,0)*I195</f>
        <v>20500</v>
      </c>
      <c r="M195" s="6">
        <f t="shared" si="15"/>
        <v>2</v>
      </c>
      <c r="N195">
        <f t="shared" si="16"/>
        <v>6.7</v>
      </c>
      <c r="O195">
        <v>4</v>
      </c>
      <c r="P195" s="7">
        <f t="shared" si="17"/>
        <v>5105</v>
      </c>
      <c r="Q195" t="s">
        <v>54</v>
      </c>
      <c r="R195" t="s">
        <v>54</v>
      </c>
      <c r="S195">
        <v>13</v>
      </c>
    </row>
    <row r="196" spans="1:19" x14ac:dyDescent="0.25">
      <c r="A196" t="str">
        <f t="shared" si="12"/>
        <v>1-1/4"6'40'MLAY1000x12</v>
      </c>
      <c r="B196" s="5" t="s">
        <v>21</v>
      </c>
      <c r="C196" s="8" t="s">
        <v>10</v>
      </c>
      <c r="D196" s="6" t="s">
        <v>26</v>
      </c>
      <c r="E196" s="7">
        <v>12252</v>
      </c>
      <c r="F196" s="6" t="s">
        <v>33</v>
      </c>
      <c r="G196" s="7">
        <v>3400</v>
      </c>
      <c r="H196" s="7">
        <f>G196*(IFERROR(VLOOKUP('Lifting System Input'!$B$9,Lists!L:M,2,0),1)*IFERROR(VLOOKUP('Lifting System Input'!$B$10,Lists!O:P,2,0),1)*IFERROR(VLOOKUP('Lifting System Input'!$B$12,Lists!R:S,2,0),1))</f>
        <v>3400</v>
      </c>
      <c r="I196" s="6">
        <f>IF(EVEN(ROUNDUP(E196/(H196*3/'Lifting System Input'!$B$11),0))=2,4,EVEN(ROUNDUP(E196/(H196*3/'Lifting System Input'!$B$11),0)))</f>
        <v>4</v>
      </c>
      <c r="J196" s="7">
        <f t="shared" si="13"/>
        <v>13600</v>
      </c>
      <c r="K196" s="6">
        <f t="shared" si="14"/>
        <v>3.3</v>
      </c>
      <c r="L196" s="4">
        <f>VLOOKUP(F196,Lists!A:B,2,0)*I196</f>
        <v>20500</v>
      </c>
      <c r="M196" s="6">
        <f t="shared" si="15"/>
        <v>2</v>
      </c>
      <c r="N196">
        <f t="shared" si="16"/>
        <v>13.3</v>
      </c>
      <c r="O196">
        <v>4</v>
      </c>
      <c r="P196" s="7">
        <f t="shared" si="17"/>
        <v>6126</v>
      </c>
      <c r="Q196" t="s">
        <v>54</v>
      </c>
      <c r="R196" t="s">
        <v>54</v>
      </c>
      <c r="S196">
        <v>13</v>
      </c>
    </row>
    <row r="197" spans="1:19" x14ac:dyDescent="0.25">
      <c r="A197" t="str">
        <f t="shared" si="12"/>
        <v>1-1/4"7'40'MLAY1000x12</v>
      </c>
      <c r="B197" s="5" t="s">
        <v>21</v>
      </c>
      <c r="C197" s="8" t="s">
        <v>11</v>
      </c>
      <c r="D197" s="6" t="s">
        <v>26</v>
      </c>
      <c r="E197" s="7">
        <v>14293</v>
      </c>
      <c r="F197" s="6" t="s">
        <v>33</v>
      </c>
      <c r="G197" s="7">
        <v>3400</v>
      </c>
      <c r="H197" s="7">
        <f>G197*(IFERROR(VLOOKUP('Lifting System Input'!$B$9,Lists!L:M,2,0),1)*IFERROR(VLOOKUP('Lifting System Input'!$B$10,Lists!O:P,2,0),1)*IFERROR(VLOOKUP('Lifting System Input'!$B$12,Lists!R:S,2,0),1))</f>
        <v>3400</v>
      </c>
      <c r="I197" s="6">
        <f>IF(EVEN(ROUNDUP(E197/(H197*3/'Lifting System Input'!$B$11),0))=2,4,EVEN(ROUNDUP(E197/(H197*3/'Lifting System Input'!$B$11),0)))</f>
        <v>6</v>
      </c>
      <c r="J197" s="7">
        <f t="shared" si="13"/>
        <v>20400</v>
      </c>
      <c r="K197" s="6">
        <f t="shared" si="14"/>
        <v>4.3</v>
      </c>
      <c r="L197" s="4">
        <f>VLOOKUP(F197,Lists!A:B,2,0)*I197</f>
        <v>30750</v>
      </c>
      <c r="M197" s="6">
        <f t="shared" si="15"/>
        <v>3</v>
      </c>
      <c r="N197">
        <f t="shared" si="16"/>
        <v>10</v>
      </c>
      <c r="O197">
        <v>4</v>
      </c>
      <c r="P197" s="7">
        <f t="shared" si="17"/>
        <v>4764</v>
      </c>
      <c r="Q197" t="s">
        <v>54</v>
      </c>
      <c r="R197" t="s">
        <v>54</v>
      </c>
      <c r="S197">
        <v>13</v>
      </c>
    </row>
    <row r="198" spans="1:19" x14ac:dyDescent="0.25">
      <c r="A198" t="str">
        <f t="shared" ref="A198:A261" si="18">B198&amp;C198&amp;D198&amp;F198</f>
        <v>1-1/4"8'40'MLAY1000x12</v>
      </c>
      <c r="B198" s="5" t="s">
        <v>21</v>
      </c>
      <c r="C198" s="8" t="s">
        <v>12</v>
      </c>
      <c r="D198" s="6" t="s">
        <v>26</v>
      </c>
      <c r="E198" s="7">
        <v>16335</v>
      </c>
      <c r="F198" s="6" t="s">
        <v>33</v>
      </c>
      <c r="G198" s="7">
        <v>3400</v>
      </c>
      <c r="H198" s="7">
        <f>G198*(IFERROR(VLOOKUP('Lifting System Input'!$B$9,Lists!L:M,2,0),1)*IFERROR(VLOOKUP('Lifting System Input'!$B$10,Lists!O:P,2,0),1)*IFERROR(VLOOKUP('Lifting System Input'!$B$12,Lists!R:S,2,0),1))</f>
        <v>3400</v>
      </c>
      <c r="I198" s="6">
        <f>IF(EVEN(ROUNDUP(E198/(H198*3/'Lifting System Input'!$B$11),0))=2,4,EVEN(ROUNDUP(E198/(H198*3/'Lifting System Input'!$B$11),0)))</f>
        <v>6</v>
      </c>
      <c r="J198" s="7">
        <f t="shared" ref="J198:J261" si="19">I198*H198</f>
        <v>20400</v>
      </c>
      <c r="K198" s="6">
        <f t="shared" ref="K198:K261" si="20">ROUND(J198*3/E198,1)</f>
        <v>3.7</v>
      </c>
      <c r="L198" s="4">
        <f>VLOOKUP(F198,Lists!A:B,2,0)*I198</f>
        <v>30750</v>
      </c>
      <c r="M198" s="6">
        <f t="shared" ref="M198:M261" si="21">I198/2</f>
        <v>3</v>
      </c>
      <c r="N198">
        <f t="shared" ref="N198:N261" si="22">ROUND(LEFT(D198,2)/(M198+1),1)</f>
        <v>10</v>
      </c>
      <c r="O198">
        <v>4</v>
      </c>
      <c r="P198" s="7">
        <f t="shared" ref="P198:P261" si="23">ROUND(E198/M198,0)</f>
        <v>5445</v>
      </c>
      <c r="Q198" t="s">
        <v>54</v>
      </c>
      <c r="R198" t="s">
        <v>54</v>
      </c>
      <c r="S198">
        <v>13</v>
      </c>
    </row>
    <row r="199" spans="1:19" x14ac:dyDescent="0.25">
      <c r="A199" t="str">
        <f t="shared" si="18"/>
        <v>1-1/4"9'40'MLAY1000x12</v>
      </c>
      <c r="B199" s="5" t="s">
        <v>21</v>
      </c>
      <c r="C199" s="8" t="s">
        <v>13</v>
      </c>
      <c r="D199" s="6" t="s">
        <v>26</v>
      </c>
      <c r="E199" s="7">
        <v>18377</v>
      </c>
      <c r="F199" s="6" t="s">
        <v>33</v>
      </c>
      <c r="G199" s="7">
        <v>3400</v>
      </c>
      <c r="H199" s="7">
        <f>G199*(IFERROR(VLOOKUP('Lifting System Input'!$B$9,Lists!L:M,2,0),1)*IFERROR(VLOOKUP('Lifting System Input'!$B$10,Lists!O:P,2,0),1)*IFERROR(VLOOKUP('Lifting System Input'!$B$12,Lists!R:S,2,0),1))</f>
        <v>3400</v>
      </c>
      <c r="I199" s="6">
        <f>IF(EVEN(ROUNDUP(E199/(H199*3/'Lifting System Input'!$B$11),0))=2,4,EVEN(ROUNDUP(E199/(H199*3/'Lifting System Input'!$B$11),0)))</f>
        <v>6</v>
      </c>
      <c r="J199" s="7">
        <f t="shared" si="19"/>
        <v>20400</v>
      </c>
      <c r="K199" s="6">
        <f t="shared" si="20"/>
        <v>3.3</v>
      </c>
      <c r="L199" s="4">
        <f>VLOOKUP(F199,Lists!A:B,2,0)*I199</f>
        <v>30750</v>
      </c>
      <c r="M199" s="6">
        <f t="shared" si="21"/>
        <v>3</v>
      </c>
      <c r="N199">
        <f t="shared" si="22"/>
        <v>10</v>
      </c>
      <c r="O199">
        <v>4</v>
      </c>
      <c r="P199" s="7">
        <f t="shared" si="23"/>
        <v>6126</v>
      </c>
      <c r="Q199" t="s">
        <v>54</v>
      </c>
      <c r="R199" t="s">
        <v>54</v>
      </c>
      <c r="S199">
        <v>13</v>
      </c>
    </row>
    <row r="200" spans="1:19" x14ac:dyDescent="0.25">
      <c r="A200" t="str">
        <f t="shared" si="18"/>
        <v>1-1/4"10'40'MLAY1000x12</v>
      </c>
      <c r="B200" s="5" t="s">
        <v>21</v>
      </c>
      <c r="C200" s="25" t="s">
        <v>14</v>
      </c>
      <c r="D200" s="6" t="s">
        <v>26</v>
      </c>
      <c r="E200" s="7">
        <v>20419</v>
      </c>
      <c r="F200" s="6" t="s">
        <v>33</v>
      </c>
      <c r="G200" s="7">
        <v>3400</v>
      </c>
      <c r="H200" s="7">
        <f>G200*(IFERROR(VLOOKUP('Lifting System Input'!$B$9,Lists!L:M,2,0),1)*IFERROR(VLOOKUP('Lifting System Input'!$B$10,Lists!O:P,2,0),1)*IFERROR(VLOOKUP('Lifting System Input'!$B$12,Lists!R:S,2,0),1))</f>
        <v>3400</v>
      </c>
      <c r="I200" s="6">
        <f>IF(EVEN(ROUNDUP(E200/(H200*3/'Lifting System Input'!$B$11),0))=2,4,EVEN(ROUNDUP(E200/(H200*3/'Lifting System Input'!$B$11),0)))</f>
        <v>8</v>
      </c>
      <c r="J200" s="7">
        <f t="shared" si="19"/>
        <v>27200</v>
      </c>
      <c r="K200" s="6">
        <f t="shared" si="20"/>
        <v>4</v>
      </c>
      <c r="L200" s="4">
        <f>VLOOKUP(F200,Lists!A:B,2,0)*I200</f>
        <v>41000</v>
      </c>
      <c r="M200" s="6">
        <f t="shared" si="21"/>
        <v>4</v>
      </c>
      <c r="N200">
        <f t="shared" si="22"/>
        <v>8</v>
      </c>
      <c r="O200">
        <v>4</v>
      </c>
      <c r="P200" s="7">
        <f t="shared" si="23"/>
        <v>5105</v>
      </c>
      <c r="Q200" t="s">
        <v>54</v>
      </c>
      <c r="R200" t="s">
        <v>54</v>
      </c>
      <c r="S200">
        <v>13</v>
      </c>
    </row>
    <row r="201" spans="1:19" x14ac:dyDescent="0.25">
      <c r="A201" t="str">
        <f t="shared" si="18"/>
        <v>1-3/8"6'10'MLAY1000x12</v>
      </c>
      <c r="B201" s="5" t="s">
        <v>22</v>
      </c>
      <c r="C201" s="8" t="s">
        <v>10</v>
      </c>
      <c r="D201" s="6" t="s">
        <v>14</v>
      </c>
      <c r="E201" s="7">
        <v>3369</v>
      </c>
      <c r="F201" s="6" t="s">
        <v>33</v>
      </c>
      <c r="G201" s="7">
        <v>3600</v>
      </c>
      <c r="H201" s="7">
        <f>G201*(IFERROR(VLOOKUP('Lifting System Input'!$B$9,Lists!L:M,2,0),1)*IFERROR(VLOOKUP('Lifting System Input'!$B$10,Lists!O:P,2,0),1)*IFERROR(VLOOKUP('Lifting System Input'!$B$12,Lists!R:S,2,0),1))</f>
        <v>3600</v>
      </c>
      <c r="I201" s="6">
        <f>IF(EVEN(ROUNDUP(E201/(H201*3/'Lifting System Input'!$B$11),0))=2,4,EVEN(ROUNDUP(E201/(H201*3/'Lifting System Input'!$B$11),0)))</f>
        <v>4</v>
      </c>
      <c r="J201" s="7">
        <f t="shared" si="19"/>
        <v>14400</v>
      </c>
      <c r="K201" s="6">
        <f t="shared" si="20"/>
        <v>12.8</v>
      </c>
      <c r="L201" s="4">
        <f>VLOOKUP(F201,Lists!A:B,2,0)*I201</f>
        <v>20500</v>
      </c>
      <c r="M201" s="6">
        <f t="shared" si="21"/>
        <v>2</v>
      </c>
      <c r="N201">
        <f t="shared" si="22"/>
        <v>3.3</v>
      </c>
      <c r="O201">
        <v>4</v>
      </c>
      <c r="P201" s="7">
        <f t="shared" si="23"/>
        <v>1685</v>
      </c>
      <c r="Q201" t="s">
        <v>54</v>
      </c>
      <c r="R201" t="s">
        <v>54</v>
      </c>
      <c r="S201">
        <v>14</v>
      </c>
    </row>
    <row r="202" spans="1:19" x14ac:dyDescent="0.25">
      <c r="A202" t="str">
        <f t="shared" si="18"/>
        <v>1-3/8"7'10'MLAY1000x12</v>
      </c>
      <c r="B202" s="5" t="s">
        <v>22</v>
      </c>
      <c r="C202" s="8" t="s">
        <v>11</v>
      </c>
      <c r="D202" s="6" t="s">
        <v>14</v>
      </c>
      <c r="E202" s="7">
        <v>3931</v>
      </c>
      <c r="F202" s="6" t="s">
        <v>33</v>
      </c>
      <c r="G202" s="7">
        <v>3600</v>
      </c>
      <c r="H202" s="7">
        <f>G202*(IFERROR(VLOOKUP('Lifting System Input'!$B$9,Lists!L:M,2,0),1)*IFERROR(VLOOKUP('Lifting System Input'!$B$10,Lists!O:P,2,0),1)*IFERROR(VLOOKUP('Lifting System Input'!$B$12,Lists!R:S,2,0),1))</f>
        <v>3600</v>
      </c>
      <c r="I202" s="6">
        <f>IF(EVEN(ROUNDUP(E202/(H202*3/'Lifting System Input'!$B$11),0))=2,4,EVEN(ROUNDUP(E202/(H202*3/'Lifting System Input'!$B$11),0)))</f>
        <v>4</v>
      </c>
      <c r="J202" s="7">
        <f t="shared" si="19"/>
        <v>14400</v>
      </c>
      <c r="K202" s="6">
        <f t="shared" si="20"/>
        <v>11</v>
      </c>
      <c r="L202" s="4">
        <f>VLOOKUP(F202,Lists!A:B,2,0)*I202</f>
        <v>20500</v>
      </c>
      <c r="M202" s="6">
        <f t="shared" si="21"/>
        <v>2</v>
      </c>
      <c r="N202">
        <f t="shared" si="22"/>
        <v>3.3</v>
      </c>
      <c r="O202">
        <v>4</v>
      </c>
      <c r="P202" s="7">
        <f t="shared" si="23"/>
        <v>1966</v>
      </c>
      <c r="Q202" t="s">
        <v>54</v>
      </c>
      <c r="R202" t="s">
        <v>54</v>
      </c>
      <c r="S202">
        <v>14</v>
      </c>
    </row>
    <row r="203" spans="1:19" x14ac:dyDescent="0.25">
      <c r="A203" t="str">
        <f t="shared" si="18"/>
        <v>1-3/8"8'10'MLAY1000x12</v>
      </c>
      <c r="B203" s="5" t="s">
        <v>22</v>
      </c>
      <c r="C203" s="8" t="s">
        <v>12</v>
      </c>
      <c r="D203" s="6" t="s">
        <v>14</v>
      </c>
      <c r="E203" s="7">
        <v>4492</v>
      </c>
      <c r="F203" s="6" t="s">
        <v>33</v>
      </c>
      <c r="G203" s="7">
        <v>3600</v>
      </c>
      <c r="H203" s="7">
        <f>G203*(IFERROR(VLOOKUP('Lifting System Input'!$B$9,Lists!L:M,2,0),1)*IFERROR(VLOOKUP('Lifting System Input'!$B$10,Lists!O:P,2,0),1)*IFERROR(VLOOKUP('Lifting System Input'!$B$12,Lists!R:S,2,0),1))</f>
        <v>3600</v>
      </c>
      <c r="I203" s="6">
        <f>IF(EVEN(ROUNDUP(E203/(H203*3/'Lifting System Input'!$B$11),0))=2,4,EVEN(ROUNDUP(E203/(H203*3/'Lifting System Input'!$B$11),0)))</f>
        <v>4</v>
      </c>
      <c r="J203" s="7">
        <f t="shared" si="19"/>
        <v>14400</v>
      </c>
      <c r="K203" s="6">
        <f t="shared" si="20"/>
        <v>9.6</v>
      </c>
      <c r="L203" s="4">
        <f>VLOOKUP(F203,Lists!A:B,2,0)*I203</f>
        <v>20500</v>
      </c>
      <c r="M203" s="6">
        <f t="shared" si="21"/>
        <v>2</v>
      </c>
      <c r="N203">
        <f t="shared" si="22"/>
        <v>3.3</v>
      </c>
      <c r="O203">
        <v>4</v>
      </c>
      <c r="P203" s="7">
        <f t="shared" si="23"/>
        <v>2246</v>
      </c>
      <c r="Q203" t="s">
        <v>54</v>
      </c>
      <c r="R203" t="s">
        <v>54</v>
      </c>
      <c r="S203">
        <v>14</v>
      </c>
    </row>
    <row r="204" spans="1:19" x14ac:dyDescent="0.25">
      <c r="A204" t="str">
        <f t="shared" si="18"/>
        <v>1-3/8"9'10'MLAY1000x12</v>
      </c>
      <c r="B204" s="5" t="s">
        <v>22</v>
      </c>
      <c r="C204" s="8" t="s">
        <v>13</v>
      </c>
      <c r="D204" s="6" t="s">
        <v>14</v>
      </c>
      <c r="E204" s="7">
        <v>5054</v>
      </c>
      <c r="F204" s="6" t="s">
        <v>33</v>
      </c>
      <c r="G204" s="7">
        <v>3600</v>
      </c>
      <c r="H204" s="7">
        <f>G204*(IFERROR(VLOOKUP('Lifting System Input'!$B$9,Lists!L:M,2,0),1)*IFERROR(VLOOKUP('Lifting System Input'!$B$10,Lists!O:P,2,0),1)*IFERROR(VLOOKUP('Lifting System Input'!$B$12,Lists!R:S,2,0),1))</f>
        <v>3600</v>
      </c>
      <c r="I204" s="6">
        <f>IF(EVEN(ROUNDUP(E204/(H204*3/'Lifting System Input'!$B$11),0))=2,4,EVEN(ROUNDUP(E204/(H204*3/'Lifting System Input'!$B$11),0)))</f>
        <v>4</v>
      </c>
      <c r="J204" s="7">
        <f t="shared" si="19"/>
        <v>14400</v>
      </c>
      <c r="K204" s="6">
        <f t="shared" si="20"/>
        <v>8.5</v>
      </c>
      <c r="L204" s="4">
        <f>VLOOKUP(F204,Lists!A:B,2,0)*I204</f>
        <v>20500</v>
      </c>
      <c r="M204" s="6">
        <f t="shared" si="21"/>
        <v>2</v>
      </c>
      <c r="N204">
        <f t="shared" si="22"/>
        <v>3.3</v>
      </c>
      <c r="O204">
        <v>4</v>
      </c>
      <c r="P204" s="7">
        <f t="shared" si="23"/>
        <v>2527</v>
      </c>
      <c r="Q204" t="s">
        <v>54</v>
      </c>
      <c r="R204" t="s">
        <v>54</v>
      </c>
      <c r="S204">
        <v>14</v>
      </c>
    </row>
    <row r="205" spans="1:19" x14ac:dyDescent="0.25">
      <c r="A205" t="str">
        <f t="shared" si="18"/>
        <v>1-3/8"10'10'MLAY1000x12</v>
      </c>
      <c r="B205" s="5" t="s">
        <v>22</v>
      </c>
      <c r="C205" s="24" t="s">
        <v>14</v>
      </c>
      <c r="D205" s="6" t="s">
        <v>14</v>
      </c>
      <c r="E205" s="7">
        <v>5615</v>
      </c>
      <c r="F205" s="6" t="s">
        <v>33</v>
      </c>
      <c r="G205" s="7">
        <v>3600</v>
      </c>
      <c r="H205" s="7">
        <f>G205*(IFERROR(VLOOKUP('Lifting System Input'!$B$9,Lists!L:M,2,0),1)*IFERROR(VLOOKUP('Lifting System Input'!$B$10,Lists!O:P,2,0),1)*IFERROR(VLOOKUP('Lifting System Input'!$B$12,Lists!R:S,2,0),1))</f>
        <v>3600</v>
      </c>
      <c r="I205" s="6">
        <f>IF(EVEN(ROUNDUP(E205/(H205*3/'Lifting System Input'!$B$11),0))=2,4,EVEN(ROUNDUP(E205/(H205*3/'Lifting System Input'!$B$11),0)))</f>
        <v>4</v>
      </c>
      <c r="J205" s="7">
        <f t="shared" si="19"/>
        <v>14400</v>
      </c>
      <c r="K205" s="6">
        <f t="shared" si="20"/>
        <v>7.7</v>
      </c>
      <c r="L205" s="4">
        <f>VLOOKUP(F205,Lists!A:B,2,0)*I205</f>
        <v>20500</v>
      </c>
      <c r="M205" s="6">
        <f t="shared" si="21"/>
        <v>2</v>
      </c>
      <c r="N205">
        <f t="shared" si="22"/>
        <v>3.3</v>
      </c>
      <c r="O205">
        <v>4</v>
      </c>
      <c r="P205" s="7">
        <f t="shared" si="23"/>
        <v>2808</v>
      </c>
      <c r="Q205" t="s">
        <v>54</v>
      </c>
      <c r="R205" t="s">
        <v>54</v>
      </c>
      <c r="S205">
        <v>14</v>
      </c>
    </row>
    <row r="206" spans="1:19" x14ac:dyDescent="0.25">
      <c r="A206" t="str">
        <f t="shared" si="18"/>
        <v>1-3/8"6'20'MLAY1000x12</v>
      </c>
      <c r="B206" s="5" t="s">
        <v>22</v>
      </c>
      <c r="C206" s="8" t="s">
        <v>10</v>
      </c>
      <c r="D206" s="6" t="s">
        <v>16</v>
      </c>
      <c r="E206" s="7">
        <v>6738</v>
      </c>
      <c r="F206" s="6" t="s">
        <v>33</v>
      </c>
      <c r="G206" s="7">
        <v>3600</v>
      </c>
      <c r="H206" s="7">
        <f>G206*(IFERROR(VLOOKUP('Lifting System Input'!$B$9,Lists!L:M,2,0),1)*IFERROR(VLOOKUP('Lifting System Input'!$B$10,Lists!O:P,2,0),1)*IFERROR(VLOOKUP('Lifting System Input'!$B$12,Lists!R:S,2,0),1))</f>
        <v>3600</v>
      </c>
      <c r="I206" s="6">
        <f>IF(EVEN(ROUNDUP(E206/(H206*3/'Lifting System Input'!$B$11),0))=2,4,EVEN(ROUNDUP(E206/(H206*3/'Lifting System Input'!$B$11),0)))</f>
        <v>4</v>
      </c>
      <c r="J206" s="7">
        <f t="shared" si="19"/>
        <v>14400</v>
      </c>
      <c r="K206" s="6">
        <f t="shared" si="20"/>
        <v>6.4</v>
      </c>
      <c r="L206" s="4">
        <f>VLOOKUP(F206,Lists!A:B,2,0)*I206</f>
        <v>20500</v>
      </c>
      <c r="M206" s="6">
        <f t="shared" si="21"/>
        <v>2</v>
      </c>
      <c r="N206">
        <f t="shared" si="22"/>
        <v>6.7</v>
      </c>
      <c r="O206">
        <v>4</v>
      </c>
      <c r="P206" s="7">
        <f t="shared" si="23"/>
        <v>3369</v>
      </c>
      <c r="Q206" t="s">
        <v>54</v>
      </c>
      <c r="R206" t="s">
        <v>54</v>
      </c>
      <c r="S206">
        <v>14</v>
      </c>
    </row>
    <row r="207" spans="1:19" x14ac:dyDescent="0.25">
      <c r="A207" t="str">
        <f t="shared" si="18"/>
        <v>1-3/8"7'20'MLAY1000x12</v>
      </c>
      <c r="B207" s="5" t="s">
        <v>22</v>
      </c>
      <c r="C207" s="8" t="s">
        <v>11</v>
      </c>
      <c r="D207" s="6" t="s">
        <v>16</v>
      </c>
      <c r="E207" s="7">
        <v>7861</v>
      </c>
      <c r="F207" s="6" t="s">
        <v>33</v>
      </c>
      <c r="G207" s="7">
        <v>3600</v>
      </c>
      <c r="H207" s="7">
        <f>G207*(IFERROR(VLOOKUP('Lifting System Input'!$B$9,Lists!L:M,2,0),1)*IFERROR(VLOOKUP('Lifting System Input'!$B$10,Lists!O:P,2,0),1)*IFERROR(VLOOKUP('Lifting System Input'!$B$12,Lists!R:S,2,0),1))</f>
        <v>3600</v>
      </c>
      <c r="I207" s="6">
        <f>IF(EVEN(ROUNDUP(E207/(H207*3/'Lifting System Input'!$B$11),0))=2,4,EVEN(ROUNDUP(E207/(H207*3/'Lifting System Input'!$B$11),0)))</f>
        <v>4</v>
      </c>
      <c r="J207" s="7">
        <f t="shared" si="19"/>
        <v>14400</v>
      </c>
      <c r="K207" s="6">
        <f t="shared" si="20"/>
        <v>5.5</v>
      </c>
      <c r="L207" s="4">
        <f>VLOOKUP(F207,Lists!A:B,2,0)*I207</f>
        <v>20500</v>
      </c>
      <c r="M207" s="6">
        <f t="shared" si="21"/>
        <v>2</v>
      </c>
      <c r="N207">
        <f t="shared" si="22"/>
        <v>6.7</v>
      </c>
      <c r="O207">
        <v>4</v>
      </c>
      <c r="P207" s="7">
        <f t="shared" si="23"/>
        <v>3931</v>
      </c>
      <c r="Q207" t="s">
        <v>54</v>
      </c>
      <c r="R207" t="s">
        <v>54</v>
      </c>
      <c r="S207">
        <v>14</v>
      </c>
    </row>
    <row r="208" spans="1:19" x14ac:dyDescent="0.25">
      <c r="A208" t="str">
        <f t="shared" si="18"/>
        <v>1-3/8"8'20'MLAY1000x12</v>
      </c>
      <c r="B208" s="5" t="s">
        <v>22</v>
      </c>
      <c r="C208" s="8" t="s">
        <v>12</v>
      </c>
      <c r="D208" s="6" t="s">
        <v>16</v>
      </c>
      <c r="E208" s="7">
        <v>8984</v>
      </c>
      <c r="F208" s="6" t="s">
        <v>33</v>
      </c>
      <c r="G208" s="7">
        <v>3600</v>
      </c>
      <c r="H208" s="7">
        <f>G208*(IFERROR(VLOOKUP('Lifting System Input'!$B$9,Lists!L:M,2,0),1)*IFERROR(VLOOKUP('Lifting System Input'!$B$10,Lists!O:P,2,0),1)*IFERROR(VLOOKUP('Lifting System Input'!$B$12,Lists!R:S,2,0),1))</f>
        <v>3600</v>
      </c>
      <c r="I208" s="6">
        <f>IF(EVEN(ROUNDUP(E208/(H208*3/'Lifting System Input'!$B$11),0))=2,4,EVEN(ROUNDUP(E208/(H208*3/'Lifting System Input'!$B$11),0)))</f>
        <v>4</v>
      </c>
      <c r="J208" s="7">
        <f t="shared" si="19"/>
        <v>14400</v>
      </c>
      <c r="K208" s="6">
        <f t="shared" si="20"/>
        <v>4.8</v>
      </c>
      <c r="L208" s="4">
        <f>VLOOKUP(F208,Lists!A:B,2,0)*I208</f>
        <v>20500</v>
      </c>
      <c r="M208" s="6">
        <f t="shared" si="21"/>
        <v>2</v>
      </c>
      <c r="N208">
        <f t="shared" si="22"/>
        <v>6.7</v>
      </c>
      <c r="O208">
        <v>4</v>
      </c>
      <c r="P208" s="7">
        <f t="shared" si="23"/>
        <v>4492</v>
      </c>
      <c r="Q208" t="s">
        <v>54</v>
      </c>
      <c r="R208" t="s">
        <v>54</v>
      </c>
      <c r="S208">
        <v>14</v>
      </c>
    </row>
    <row r="209" spans="1:19" x14ac:dyDescent="0.25">
      <c r="A209" t="str">
        <f t="shared" si="18"/>
        <v>1-3/8"9'20'MLAY1000x12</v>
      </c>
      <c r="B209" s="5" t="s">
        <v>22</v>
      </c>
      <c r="C209" s="8" t="s">
        <v>13</v>
      </c>
      <c r="D209" s="6" t="s">
        <v>16</v>
      </c>
      <c r="E209" s="7">
        <v>10108</v>
      </c>
      <c r="F209" s="6" t="s">
        <v>33</v>
      </c>
      <c r="G209" s="7">
        <v>3600</v>
      </c>
      <c r="H209" s="7">
        <f>G209*(IFERROR(VLOOKUP('Lifting System Input'!$B$9,Lists!L:M,2,0),1)*IFERROR(VLOOKUP('Lifting System Input'!$B$10,Lists!O:P,2,0),1)*IFERROR(VLOOKUP('Lifting System Input'!$B$12,Lists!R:S,2,0),1))</f>
        <v>3600</v>
      </c>
      <c r="I209" s="6">
        <f>IF(EVEN(ROUNDUP(E209/(H209*3/'Lifting System Input'!$B$11),0))=2,4,EVEN(ROUNDUP(E209/(H209*3/'Lifting System Input'!$B$11),0)))</f>
        <v>4</v>
      </c>
      <c r="J209" s="7">
        <f t="shared" si="19"/>
        <v>14400</v>
      </c>
      <c r="K209" s="6">
        <f t="shared" si="20"/>
        <v>4.3</v>
      </c>
      <c r="L209" s="4">
        <f>VLOOKUP(F209,Lists!A:B,2,0)*I209</f>
        <v>20500</v>
      </c>
      <c r="M209" s="6">
        <f t="shared" si="21"/>
        <v>2</v>
      </c>
      <c r="N209">
        <f t="shared" si="22"/>
        <v>6.7</v>
      </c>
      <c r="O209">
        <v>4</v>
      </c>
      <c r="P209" s="7">
        <f t="shared" si="23"/>
        <v>5054</v>
      </c>
      <c r="Q209" t="s">
        <v>54</v>
      </c>
      <c r="R209" t="s">
        <v>54</v>
      </c>
      <c r="S209">
        <v>14</v>
      </c>
    </row>
    <row r="210" spans="1:19" x14ac:dyDescent="0.25">
      <c r="A210" t="str">
        <f t="shared" si="18"/>
        <v>1-3/8"10'20'MLAY1000x12</v>
      </c>
      <c r="B210" s="5" t="s">
        <v>22</v>
      </c>
      <c r="C210" s="25" t="s">
        <v>14</v>
      </c>
      <c r="D210" s="6" t="s">
        <v>16</v>
      </c>
      <c r="E210" s="7">
        <v>11231</v>
      </c>
      <c r="F210" s="6" t="s">
        <v>33</v>
      </c>
      <c r="G210" s="7">
        <v>3600</v>
      </c>
      <c r="H210" s="7">
        <f>G210*(IFERROR(VLOOKUP('Lifting System Input'!$B$9,Lists!L:M,2,0),1)*IFERROR(VLOOKUP('Lifting System Input'!$B$10,Lists!O:P,2,0),1)*IFERROR(VLOOKUP('Lifting System Input'!$B$12,Lists!R:S,2,0),1))</f>
        <v>3600</v>
      </c>
      <c r="I210" s="6">
        <f>IF(EVEN(ROUNDUP(E210/(H210*3/'Lifting System Input'!$B$11),0))=2,4,EVEN(ROUNDUP(E210/(H210*3/'Lifting System Input'!$B$11),0)))</f>
        <v>4</v>
      </c>
      <c r="J210" s="7">
        <f t="shared" si="19"/>
        <v>14400</v>
      </c>
      <c r="K210" s="6">
        <f t="shared" si="20"/>
        <v>3.8</v>
      </c>
      <c r="L210" s="4">
        <f>VLOOKUP(F210,Lists!A:B,2,0)*I210</f>
        <v>20500</v>
      </c>
      <c r="M210" s="6">
        <f t="shared" si="21"/>
        <v>2</v>
      </c>
      <c r="N210">
        <f t="shared" si="22"/>
        <v>6.7</v>
      </c>
      <c r="O210">
        <v>4</v>
      </c>
      <c r="P210" s="7">
        <f t="shared" si="23"/>
        <v>5616</v>
      </c>
      <c r="Q210" t="s">
        <v>54</v>
      </c>
      <c r="R210" t="s">
        <v>54</v>
      </c>
      <c r="S210">
        <v>14</v>
      </c>
    </row>
    <row r="211" spans="1:19" x14ac:dyDescent="0.25">
      <c r="A211" t="str">
        <f t="shared" si="18"/>
        <v>1-3/8"6'40'MLAY1000x12</v>
      </c>
      <c r="B211" s="5" t="s">
        <v>22</v>
      </c>
      <c r="C211" s="8" t="s">
        <v>10</v>
      </c>
      <c r="D211" s="6" t="s">
        <v>26</v>
      </c>
      <c r="E211" s="7">
        <v>13477</v>
      </c>
      <c r="F211" s="6" t="s">
        <v>33</v>
      </c>
      <c r="G211" s="7">
        <v>3600</v>
      </c>
      <c r="H211" s="7">
        <f>G211*(IFERROR(VLOOKUP('Lifting System Input'!$B$9,Lists!L:M,2,0),1)*IFERROR(VLOOKUP('Lifting System Input'!$B$10,Lists!O:P,2,0),1)*IFERROR(VLOOKUP('Lifting System Input'!$B$12,Lists!R:S,2,0),1))</f>
        <v>3600</v>
      </c>
      <c r="I211" s="6">
        <f>IF(EVEN(ROUNDUP(E211/(H211*3/'Lifting System Input'!$B$11),0))=2,4,EVEN(ROUNDUP(E211/(H211*3/'Lifting System Input'!$B$11),0)))</f>
        <v>4</v>
      </c>
      <c r="J211" s="7">
        <f t="shared" si="19"/>
        <v>14400</v>
      </c>
      <c r="K211" s="6">
        <f t="shared" si="20"/>
        <v>3.2</v>
      </c>
      <c r="L211" s="4">
        <f>VLOOKUP(F211,Lists!A:B,2,0)*I211</f>
        <v>20500</v>
      </c>
      <c r="M211" s="6">
        <f t="shared" si="21"/>
        <v>2</v>
      </c>
      <c r="N211">
        <f t="shared" si="22"/>
        <v>13.3</v>
      </c>
      <c r="O211">
        <v>4</v>
      </c>
      <c r="P211" s="7">
        <f t="shared" si="23"/>
        <v>6739</v>
      </c>
      <c r="Q211" t="s">
        <v>54</v>
      </c>
      <c r="R211" t="s">
        <v>54</v>
      </c>
      <c r="S211">
        <v>14</v>
      </c>
    </row>
    <row r="212" spans="1:19" x14ac:dyDescent="0.25">
      <c r="A212" t="str">
        <f t="shared" si="18"/>
        <v>1-3/8"7'40'MLAY1000x12</v>
      </c>
      <c r="B212" s="5" t="s">
        <v>22</v>
      </c>
      <c r="C212" s="8" t="s">
        <v>11</v>
      </c>
      <c r="D212" s="6" t="s">
        <v>26</v>
      </c>
      <c r="E212" s="7">
        <v>15723</v>
      </c>
      <c r="F212" s="6" t="s">
        <v>33</v>
      </c>
      <c r="G212" s="7">
        <v>3600</v>
      </c>
      <c r="H212" s="7">
        <f>G212*(IFERROR(VLOOKUP('Lifting System Input'!$B$9,Lists!L:M,2,0),1)*IFERROR(VLOOKUP('Lifting System Input'!$B$10,Lists!O:P,2,0),1)*IFERROR(VLOOKUP('Lifting System Input'!$B$12,Lists!R:S,2,0),1))</f>
        <v>3600</v>
      </c>
      <c r="I212" s="6">
        <f>IF(EVEN(ROUNDUP(E212/(H212*3/'Lifting System Input'!$B$11),0))=2,4,EVEN(ROUNDUP(E212/(H212*3/'Lifting System Input'!$B$11),0)))</f>
        <v>6</v>
      </c>
      <c r="J212" s="7">
        <f t="shared" si="19"/>
        <v>21600</v>
      </c>
      <c r="K212" s="6">
        <f t="shared" si="20"/>
        <v>4.0999999999999996</v>
      </c>
      <c r="L212" s="4">
        <f>VLOOKUP(F212,Lists!A:B,2,0)*I212</f>
        <v>30750</v>
      </c>
      <c r="M212" s="6">
        <f t="shared" si="21"/>
        <v>3</v>
      </c>
      <c r="N212">
        <f t="shared" si="22"/>
        <v>10</v>
      </c>
      <c r="O212">
        <v>4</v>
      </c>
      <c r="P212" s="7">
        <f t="shared" si="23"/>
        <v>5241</v>
      </c>
      <c r="Q212" t="s">
        <v>54</v>
      </c>
      <c r="R212" t="s">
        <v>54</v>
      </c>
      <c r="S212">
        <v>14</v>
      </c>
    </row>
    <row r="213" spans="1:19" x14ac:dyDescent="0.25">
      <c r="A213" t="str">
        <f t="shared" si="18"/>
        <v>1-3/8"8'40'MLAY1000x12</v>
      </c>
      <c r="B213" s="5" t="s">
        <v>22</v>
      </c>
      <c r="C213" s="8" t="s">
        <v>12</v>
      </c>
      <c r="D213" s="6" t="s">
        <v>26</v>
      </c>
      <c r="E213" s="7">
        <v>17969</v>
      </c>
      <c r="F213" s="6" t="s">
        <v>33</v>
      </c>
      <c r="G213" s="7">
        <v>3600</v>
      </c>
      <c r="H213" s="7">
        <f>G213*(IFERROR(VLOOKUP('Lifting System Input'!$B$9,Lists!L:M,2,0),1)*IFERROR(VLOOKUP('Lifting System Input'!$B$10,Lists!O:P,2,0),1)*IFERROR(VLOOKUP('Lifting System Input'!$B$12,Lists!R:S,2,0),1))</f>
        <v>3600</v>
      </c>
      <c r="I213" s="6">
        <f>IF(EVEN(ROUNDUP(E213/(H213*3/'Lifting System Input'!$B$11),0))=2,4,EVEN(ROUNDUP(E213/(H213*3/'Lifting System Input'!$B$11),0)))</f>
        <v>6</v>
      </c>
      <c r="J213" s="7">
        <f t="shared" si="19"/>
        <v>21600</v>
      </c>
      <c r="K213" s="6">
        <f t="shared" si="20"/>
        <v>3.6</v>
      </c>
      <c r="L213" s="4">
        <f>VLOOKUP(F213,Lists!A:B,2,0)*I213</f>
        <v>30750</v>
      </c>
      <c r="M213" s="6">
        <f t="shared" si="21"/>
        <v>3</v>
      </c>
      <c r="N213">
        <f t="shared" si="22"/>
        <v>10</v>
      </c>
      <c r="O213">
        <v>4</v>
      </c>
      <c r="P213" s="7">
        <f t="shared" si="23"/>
        <v>5990</v>
      </c>
      <c r="Q213" t="s">
        <v>54</v>
      </c>
      <c r="R213" t="s">
        <v>54</v>
      </c>
      <c r="S213">
        <v>14</v>
      </c>
    </row>
    <row r="214" spans="1:19" x14ac:dyDescent="0.25">
      <c r="A214" t="str">
        <f t="shared" si="18"/>
        <v>1-3/8"9'40'MLAY1000x12</v>
      </c>
      <c r="B214" s="5" t="s">
        <v>22</v>
      </c>
      <c r="C214" s="8" t="s">
        <v>13</v>
      </c>
      <c r="D214" s="6" t="s">
        <v>26</v>
      </c>
      <c r="E214" s="7">
        <v>20215</v>
      </c>
      <c r="F214" s="6" t="s">
        <v>33</v>
      </c>
      <c r="G214" s="7">
        <v>3600</v>
      </c>
      <c r="H214" s="7">
        <f>G214*(IFERROR(VLOOKUP('Lifting System Input'!$B$9,Lists!L:M,2,0),1)*IFERROR(VLOOKUP('Lifting System Input'!$B$10,Lists!O:P,2,0),1)*IFERROR(VLOOKUP('Lifting System Input'!$B$12,Lists!R:S,2,0),1))</f>
        <v>3600</v>
      </c>
      <c r="I214" s="6">
        <f>IF(EVEN(ROUNDUP(E214/(H214*3/'Lifting System Input'!$B$11),0))=2,4,EVEN(ROUNDUP(E214/(H214*3/'Lifting System Input'!$B$11),0)))</f>
        <v>6</v>
      </c>
      <c r="J214" s="7">
        <f t="shared" si="19"/>
        <v>21600</v>
      </c>
      <c r="K214" s="6">
        <f t="shared" si="20"/>
        <v>3.2</v>
      </c>
      <c r="L214" s="4">
        <f>VLOOKUP(F214,Lists!A:B,2,0)*I214</f>
        <v>30750</v>
      </c>
      <c r="M214" s="6">
        <f t="shared" si="21"/>
        <v>3</v>
      </c>
      <c r="N214">
        <f t="shared" si="22"/>
        <v>10</v>
      </c>
      <c r="O214">
        <v>4</v>
      </c>
      <c r="P214" s="7">
        <f t="shared" si="23"/>
        <v>6738</v>
      </c>
      <c r="Q214" t="s">
        <v>54</v>
      </c>
      <c r="R214" t="s">
        <v>54</v>
      </c>
      <c r="S214">
        <v>14</v>
      </c>
    </row>
    <row r="215" spans="1:19" x14ac:dyDescent="0.25">
      <c r="A215" t="str">
        <f t="shared" si="18"/>
        <v>1-3/8"10'40'MLAY1000x12</v>
      </c>
      <c r="B215" s="5" t="s">
        <v>22</v>
      </c>
      <c r="C215" s="25" t="s">
        <v>14</v>
      </c>
      <c r="D215" s="6" t="s">
        <v>26</v>
      </c>
      <c r="E215" s="7">
        <v>22461</v>
      </c>
      <c r="F215" s="6" t="s">
        <v>33</v>
      </c>
      <c r="G215" s="7">
        <v>3600</v>
      </c>
      <c r="H215" s="7">
        <f>G215*(IFERROR(VLOOKUP('Lifting System Input'!$B$9,Lists!L:M,2,0),1)*IFERROR(VLOOKUP('Lifting System Input'!$B$10,Lists!O:P,2,0),1)*IFERROR(VLOOKUP('Lifting System Input'!$B$12,Lists!R:S,2,0),1))</f>
        <v>3600</v>
      </c>
      <c r="I215" s="6">
        <f>IF(EVEN(ROUNDUP(E215/(H215*3/'Lifting System Input'!$B$11),0))=2,4,EVEN(ROUNDUP(E215/(H215*3/'Lifting System Input'!$B$11),0)))</f>
        <v>8</v>
      </c>
      <c r="J215" s="7">
        <f t="shared" si="19"/>
        <v>28800</v>
      </c>
      <c r="K215" s="6">
        <f t="shared" si="20"/>
        <v>3.8</v>
      </c>
      <c r="L215" s="4">
        <f>VLOOKUP(F215,Lists!A:B,2,0)*I215</f>
        <v>41000</v>
      </c>
      <c r="M215" s="6">
        <f t="shared" si="21"/>
        <v>4</v>
      </c>
      <c r="N215">
        <f t="shared" si="22"/>
        <v>8</v>
      </c>
      <c r="O215">
        <v>4</v>
      </c>
      <c r="P215" s="7">
        <f t="shared" si="23"/>
        <v>5615</v>
      </c>
      <c r="Q215" t="s">
        <v>54</v>
      </c>
      <c r="R215" t="s">
        <v>54</v>
      </c>
      <c r="S215">
        <v>14</v>
      </c>
    </row>
    <row r="216" spans="1:19" x14ac:dyDescent="0.25">
      <c r="A216" t="str">
        <f t="shared" si="18"/>
        <v>1-1/2"6'10'MLAY1000x12</v>
      </c>
      <c r="B216" s="5" t="s">
        <v>23</v>
      </c>
      <c r="C216" s="8" t="s">
        <v>10</v>
      </c>
      <c r="D216" s="6" t="s">
        <v>14</v>
      </c>
      <c r="E216" s="7">
        <v>3675</v>
      </c>
      <c r="F216" s="6" t="s">
        <v>33</v>
      </c>
      <c r="G216" s="7">
        <v>3800</v>
      </c>
      <c r="H216" s="7">
        <f>G216*(IFERROR(VLOOKUP('Lifting System Input'!$B$9,Lists!L:M,2,0),1)*IFERROR(VLOOKUP('Lifting System Input'!$B$10,Lists!O:P,2,0),1)*IFERROR(VLOOKUP('Lifting System Input'!$B$12,Lists!R:S,2,0),1))</f>
        <v>3800</v>
      </c>
      <c r="I216" s="6">
        <f>IF(EVEN(ROUNDUP(E216/(H216*3/'Lifting System Input'!$B$11),0))=2,4,EVEN(ROUNDUP(E216/(H216*3/'Lifting System Input'!$B$11),0)))</f>
        <v>4</v>
      </c>
      <c r="J216" s="7">
        <f t="shared" si="19"/>
        <v>15200</v>
      </c>
      <c r="K216" s="6">
        <f t="shared" si="20"/>
        <v>12.4</v>
      </c>
      <c r="L216" s="4">
        <f>VLOOKUP(F216,Lists!A:B,2,0)*I216</f>
        <v>20500</v>
      </c>
      <c r="M216" s="6">
        <f t="shared" si="21"/>
        <v>2</v>
      </c>
      <c r="N216">
        <f t="shared" si="22"/>
        <v>3.3</v>
      </c>
      <c r="O216">
        <v>4</v>
      </c>
      <c r="P216" s="7">
        <f t="shared" si="23"/>
        <v>1838</v>
      </c>
      <c r="Q216" t="s">
        <v>54</v>
      </c>
      <c r="R216" t="s">
        <v>54</v>
      </c>
      <c r="S216">
        <v>15</v>
      </c>
    </row>
    <row r="217" spans="1:19" x14ac:dyDescent="0.25">
      <c r="A217" t="str">
        <f t="shared" si="18"/>
        <v>1-1/2"7'10'MLAY1000x12</v>
      </c>
      <c r="B217" s="5" t="s">
        <v>23</v>
      </c>
      <c r="C217" s="8" t="s">
        <v>11</v>
      </c>
      <c r="D217" s="6" t="s">
        <v>14</v>
      </c>
      <c r="E217" s="7">
        <v>4288</v>
      </c>
      <c r="F217" s="6" t="s">
        <v>33</v>
      </c>
      <c r="G217" s="7">
        <v>3800</v>
      </c>
      <c r="H217" s="7">
        <f>G217*(IFERROR(VLOOKUP('Lifting System Input'!$B$9,Lists!L:M,2,0),1)*IFERROR(VLOOKUP('Lifting System Input'!$B$10,Lists!O:P,2,0),1)*IFERROR(VLOOKUP('Lifting System Input'!$B$12,Lists!R:S,2,0),1))</f>
        <v>3800</v>
      </c>
      <c r="I217" s="6">
        <f>IF(EVEN(ROUNDUP(E217/(H217*3/'Lifting System Input'!$B$11),0))=2,4,EVEN(ROUNDUP(E217/(H217*3/'Lifting System Input'!$B$11),0)))</f>
        <v>4</v>
      </c>
      <c r="J217" s="7">
        <f t="shared" si="19"/>
        <v>15200</v>
      </c>
      <c r="K217" s="6">
        <f t="shared" si="20"/>
        <v>10.6</v>
      </c>
      <c r="L217" s="4">
        <f>VLOOKUP(F217,Lists!A:B,2,0)*I217</f>
        <v>20500</v>
      </c>
      <c r="M217" s="6">
        <f t="shared" si="21"/>
        <v>2</v>
      </c>
      <c r="N217">
        <f t="shared" si="22"/>
        <v>3.3</v>
      </c>
      <c r="O217">
        <v>4</v>
      </c>
      <c r="P217" s="7">
        <f t="shared" si="23"/>
        <v>2144</v>
      </c>
      <c r="Q217" t="s">
        <v>54</v>
      </c>
      <c r="R217" t="s">
        <v>54</v>
      </c>
      <c r="S217">
        <v>15</v>
      </c>
    </row>
    <row r="218" spans="1:19" x14ac:dyDescent="0.25">
      <c r="A218" t="str">
        <f t="shared" si="18"/>
        <v>1-1/2"8'10'MLAY1000x12</v>
      </c>
      <c r="B218" s="5" t="s">
        <v>23</v>
      </c>
      <c r="C218" s="8" t="s">
        <v>12</v>
      </c>
      <c r="D218" s="6" t="s">
        <v>14</v>
      </c>
      <c r="E218" s="7">
        <v>4901</v>
      </c>
      <c r="F218" s="6" t="s">
        <v>33</v>
      </c>
      <c r="G218" s="7">
        <v>3800</v>
      </c>
      <c r="H218" s="7">
        <f>G218*(IFERROR(VLOOKUP('Lifting System Input'!$B$9,Lists!L:M,2,0),1)*IFERROR(VLOOKUP('Lifting System Input'!$B$10,Lists!O:P,2,0),1)*IFERROR(VLOOKUP('Lifting System Input'!$B$12,Lists!R:S,2,0),1))</f>
        <v>3800</v>
      </c>
      <c r="I218" s="6">
        <f>IF(EVEN(ROUNDUP(E218/(H218*3/'Lifting System Input'!$B$11),0))=2,4,EVEN(ROUNDUP(E218/(H218*3/'Lifting System Input'!$B$11),0)))</f>
        <v>4</v>
      </c>
      <c r="J218" s="7">
        <f t="shared" si="19"/>
        <v>15200</v>
      </c>
      <c r="K218" s="6">
        <f t="shared" si="20"/>
        <v>9.3000000000000007</v>
      </c>
      <c r="L218" s="4">
        <f>VLOOKUP(F218,Lists!A:B,2,0)*I218</f>
        <v>20500</v>
      </c>
      <c r="M218" s="6">
        <f t="shared" si="21"/>
        <v>2</v>
      </c>
      <c r="N218">
        <f t="shared" si="22"/>
        <v>3.3</v>
      </c>
      <c r="O218">
        <v>4</v>
      </c>
      <c r="P218" s="7">
        <f t="shared" si="23"/>
        <v>2451</v>
      </c>
      <c r="Q218" t="s">
        <v>54</v>
      </c>
      <c r="R218" t="s">
        <v>54</v>
      </c>
      <c r="S218">
        <v>15</v>
      </c>
    </row>
    <row r="219" spans="1:19" x14ac:dyDescent="0.25">
      <c r="A219" t="str">
        <f t="shared" si="18"/>
        <v>1-1/2"9'10'MLAY1000x12</v>
      </c>
      <c r="B219" s="5" t="s">
        <v>23</v>
      </c>
      <c r="C219" s="8" t="s">
        <v>13</v>
      </c>
      <c r="D219" s="6" t="s">
        <v>14</v>
      </c>
      <c r="E219" s="7">
        <v>5513</v>
      </c>
      <c r="F219" s="6" t="s">
        <v>33</v>
      </c>
      <c r="G219" s="7">
        <v>3800</v>
      </c>
      <c r="H219" s="7">
        <f>G219*(IFERROR(VLOOKUP('Lifting System Input'!$B$9,Lists!L:M,2,0),1)*IFERROR(VLOOKUP('Lifting System Input'!$B$10,Lists!O:P,2,0),1)*IFERROR(VLOOKUP('Lifting System Input'!$B$12,Lists!R:S,2,0),1))</f>
        <v>3800</v>
      </c>
      <c r="I219" s="6">
        <f>IF(EVEN(ROUNDUP(E219/(H219*3/'Lifting System Input'!$B$11),0))=2,4,EVEN(ROUNDUP(E219/(H219*3/'Lifting System Input'!$B$11),0)))</f>
        <v>4</v>
      </c>
      <c r="J219" s="7">
        <f t="shared" si="19"/>
        <v>15200</v>
      </c>
      <c r="K219" s="6">
        <f t="shared" si="20"/>
        <v>8.3000000000000007</v>
      </c>
      <c r="L219" s="4">
        <f>VLOOKUP(F219,Lists!A:B,2,0)*I219</f>
        <v>20500</v>
      </c>
      <c r="M219" s="6">
        <f t="shared" si="21"/>
        <v>2</v>
      </c>
      <c r="N219">
        <f t="shared" si="22"/>
        <v>3.3</v>
      </c>
      <c r="O219">
        <v>4</v>
      </c>
      <c r="P219" s="7">
        <f t="shared" si="23"/>
        <v>2757</v>
      </c>
      <c r="Q219" t="s">
        <v>54</v>
      </c>
      <c r="R219" t="s">
        <v>54</v>
      </c>
      <c r="S219">
        <v>15</v>
      </c>
    </row>
    <row r="220" spans="1:19" x14ac:dyDescent="0.25">
      <c r="A220" t="str">
        <f t="shared" si="18"/>
        <v>1-1/2"10'10'MLAY1000x12</v>
      </c>
      <c r="B220" s="5" t="s">
        <v>23</v>
      </c>
      <c r="C220" s="25" t="s">
        <v>14</v>
      </c>
      <c r="D220" s="6" t="s">
        <v>14</v>
      </c>
      <c r="E220" s="7">
        <v>6126</v>
      </c>
      <c r="F220" s="6" t="s">
        <v>33</v>
      </c>
      <c r="G220" s="7">
        <v>3800</v>
      </c>
      <c r="H220" s="7">
        <f>G220*(IFERROR(VLOOKUP('Lifting System Input'!$B$9,Lists!L:M,2,0),1)*IFERROR(VLOOKUP('Lifting System Input'!$B$10,Lists!O:P,2,0),1)*IFERROR(VLOOKUP('Lifting System Input'!$B$12,Lists!R:S,2,0),1))</f>
        <v>3800</v>
      </c>
      <c r="I220" s="6">
        <f>IF(EVEN(ROUNDUP(E220/(H220*3/'Lifting System Input'!$B$11),0))=2,4,EVEN(ROUNDUP(E220/(H220*3/'Lifting System Input'!$B$11),0)))</f>
        <v>4</v>
      </c>
      <c r="J220" s="7">
        <f t="shared" si="19"/>
        <v>15200</v>
      </c>
      <c r="K220" s="6">
        <f t="shared" si="20"/>
        <v>7.4</v>
      </c>
      <c r="L220" s="4">
        <f>VLOOKUP(F220,Lists!A:B,2,0)*I220</f>
        <v>20500</v>
      </c>
      <c r="M220" s="6">
        <f t="shared" si="21"/>
        <v>2</v>
      </c>
      <c r="N220">
        <f t="shared" si="22"/>
        <v>3.3</v>
      </c>
      <c r="O220">
        <v>4</v>
      </c>
      <c r="P220" s="7">
        <f t="shared" si="23"/>
        <v>3063</v>
      </c>
      <c r="Q220" t="s">
        <v>54</v>
      </c>
      <c r="R220" t="s">
        <v>54</v>
      </c>
      <c r="S220">
        <v>15</v>
      </c>
    </row>
    <row r="221" spans="1:19" x14ac:dyDescent="0.25">
      <c r="A221" t="str">
        <f t="shared" si="18"/>
        <v>1-1/2"6'20'MLAY1000x12</v>
      </c>
      <c r="B221" s="5" t="s">
        <v>23</v>
      </c>
      <c r="C221" s="8" t="s">
        <v>10</v>
      </c>
      <c r="D221" s="6" t="s">
        <v>16</v>
      </c>
      <c r="E221" s="7">
        <v>7351</v>
      </c>
      <c r="F221" s="6" t="s">
        <v>33</v>
      </c>
      <c r="G221" s="7">
        <v>3800</v>
      </c>
      <c r="H221" s="7">
        <f>G221*(IFERROR(VLOOKUP('Lifting System Input'!$B$9,Lists!L:M,2,0),1)*IFERROR(VLOOKUP('Lifting System Input'!$B$10,Lists!O:P,2,0),1)*IFERROR(VLOOKUP('Lifting System Input'!$B$12,Lists!R:S,2,0),1))</f>
        <v>3800</v>
      </c>
      <c r="I221" s="6">
        <f>IF(EVEN(ROUNDUP(E221/(H221*3/'Lifting System Input'!$B$11),0))=2,4,EVEN(ROUNDUP(E221/(H221*3/'Lifting System Input'!$B$11),0)))</f>
        <v>4</v>
      </c>
      <c r="J221" s="7">
        <f t="shared" si="19"/>
        <v>15200</v>
      </c>
      <c r="K221" s="6">
        <f t="shared" si="20"/>
        <v>6.2</v>
      </c>
      <c r="L221" s="4">
        <f>VLOOKUP(F221,Lists!A:B,2,0)*I221</f>
        <v>20500</v>
      </c>
      <c r="M221" s="6">
        <f t="shared" si="21"/>
        <v>2</v>
      </c>
      <c r="N221">
        <f t="shared" si="22"/>
        <v>6.7</v>
      </c>
      <c r="O221">
        <v>4</v>
      </c>
      <c r="P221" s="7">
        <f t="shared" si="23"/>
        <v>3676</v>
      </c>
      <c r="Q221" t="s">
        <v>54</v>
      </c>
      <c r="R221" t="s">
        <v>54</v>
      </c>
      <c r="S221">
        <v>15</v>
      </c>
    </row>
    <row r="222" spans="1:19" x14ac:dyDescent="0.25">
      <c r="A222" t="str">
        <f t="shared" si="18"/>
        <v>1-1/2"7'20'MLAY1000x12</v>
      </c>
      <c r="B222" s="5" t="s">
        <v>23</v>
      </c>
      <c r="C222" s="8" t="s">
        <v>11</v>
      </c>
      <c r="D222" s="6" t="s">
        <v>16</v>
      </c>
      <c r="E222" s="7">
        <v>8576</v>
      </c>
      <c r="F222" s="6" t="s">
        <v>33</v>
      </c>
      <c r="G222" s="7">
        <v>3800</v>
      </c>
      <c r="H222" s="7">
        <f>G222*(IFERROR(VLOOKUP('Lifting System Input'!$B$9,Lists!L:M,2,0),1)*IFERROR(VLOOKUP('Lifting System Input'!$B$10,Lists!O:P,2,0),1)*IFERROR(VLOOKUP('Lifting System Input'!$B$12,Lists!R:S,2,0),1))</f>
        <v>3800</v>
      </c>
      <c r="I222" s="6">
        <f>IF(EVEN(ROUNDUP(E222/(H222*3/'Lifting System Input'!$B$11),0))=2,4,EVEN(ROUNDUP(E222/(H222*3/'Lifting System Input'!$B$11),0)))</f>
        <v>4</v>
      </c>
      <c r="J222" s="7">
        <f t="shared" si="19"/>
        <v>15200</v>
      </c>
      <c r="K222" s="6">
        <f t="shared" si="20"/>
        <v>5.3</v>
      </c>
      <c r="L222" s="4">
        <f>VLOOKUP(F222,Lists!A:B,2,0)*I222</f>
        <v>20500</v>
      </c>
      <c r="M222" s="6">
        <f t="shared" si="21"/>
        <v>2</v>
      </c>
      <c r="N222">
        <f t="shared" si="22"/>
        <v>6.7</v>
      </c>
      <c r="O222">
        <v>4</v>
      </c>
      <c r="P222" s="7">
        <f t="shared" si="23"/>
        <v>4288</v>
      </c>
      <c r="Q222" t="s">
        <v>54</v>
      </c>
      <c r="R222" t="s">
        <v>54</v>
      </c>
      <c r="S222">
        <v>15</v>
      </c>
    </row>
    <row r="223" spans="1:19" x14ac:dyDescent="0.25">
      <c r="A223" t="str">
        <f t="shared" si="18"/>
        <v>1-1/2"8'20'MLAY1000x12</v>
      </c>
      <c r="B223" s="5" t="s">
        <v>23</v>
      </c>
      <c r="C223" s="8" t="s">
        <v>12</v>
      </c>
      <c r="D223" s="6" t="s">
        <v>16</v>
      </c>
      <c r="E223" s="7">
        <v>9801</v>
      </c>
      <c r="F223" s="6" t="s">
        <v>33</v>
      </c>
      <c r="G223" s="7">
        <v>3800</v>
      </c>
      <c r="H223" s="7">
        <f>G223*(IFERROR(VLOOKUP('Lifting System Input'!$B$9,Lists!L:M,2,0),1)*IFERROR(VLOOKUP('Lifting System Input'!$B$10,Lists!O:P,2,0),1)*IFERROR(VLOOKUP('Lifting System Input'!$B$12,Lists!R:S,2,0),1))</f>
        <v>3800</v>
      </c>
      <c r="I223" s="6">
        <f>IF(EVEN(ROUNDUP(E223/(H223*3/'Lifting System Input'!$B$11),0))=2,4,EVEN(ROUNDUP(E223/(H223*3/'Lifting System Input'!$B$11),0)))</f>
        <v>4</v>
      </c>
      <c r="J223" s="7">
        <f t="shared" si="19"/>
        <v>15200</v>
      </c>
      <c r="K223" s="6">
        <f t="shared" si="20"/>
        <v>4.7</v>
      </c>
      <c r="L223" s="4">
        <f>VLOOKUP(F223,Lists!A:B,2,0)*I223</f>
        <v>20500</v>
      </c>
      <c r="M223" s="6">
        <f t="shared" si="21"/>
        <v>2</v>
      </c>
      <c r="N223">
        <f t="shared" si="22"/>
        <v>6.7</v>
      </c>
      <c r="O223">
        <v>4</v>
      </c>
      <c r="P223" s="7">
        <f t="shared" si="23"/>
        <v>4901</v>
      </c>
      <c r="Q223" t="s">
        <v>54</v>
      </c>
      <c r="R223" t="s">
        <v>54</v>
      </c>
      <c r="S223">
        <v>15</v>
      </c>
    </row>
    <row r="224" spans="1:19" x14ac:dyDescent="0.25">
      <c r="A224" t="str">
        <f t="shared" si="18"/>
        <v>1-1/2"9'20'MLAY1000x12</v>
      </c>
      <c r="B224" s="5" t="s">
        <v>23</v>
      </c>
      <c r="C224" s="8" t="s">
        <v>13</v>
      </c>
      <c r="D224" s="6" t="s">
        <v>16</v>
      </c>
      <c r="E224" s="7">
        <v>11026</v>
      </c>
      <c r="F224" s="6" t="s">
        <v>33</v>
      </c>
      <c r="G224" s="7">
        <v>3800</v>
      </c>
      <c r="H224" s="7">
        <f>G224*(IFERROR(VLOOKUP('Lifting System Input'!$B$9,Lists!L:M,2,0),1)*IFERROR(VLOOKUP('Lifting System Input'!$B$10,Lists!O:P,2,0),1)*IFERROR(VLOOKUP('Lifting System Input'!$B$12,Lists!R:S,2,0),1))</f>
        <v>3800</v>
      </c>
      <c r="I224" s="6">
        <f>IF(EVEN(ROUNDUP(E224/(H224*3/'Lifting System Input'!$B$11),0))=2,4,EVEN(ROUNDUP(E224/(H224*3/'Lifting System Input'!$B$11),0)))</f>
        <v>4</v>
      </c>
      <c r="J224" s="7">
        <f t="shared" si="19"/>
        <v>15200</v>
      </c>
      <c r="K224" s="6">
        <f t="shared" si="20"/>
        <v>4.0999999999999996</v>
      </c>
      <c r="L224" s="4">
        <f>VLOOKUP(F224,Lists!A:B,2,0)*I224</f>
        <v>20500</v>
      </c>
      <c r="M224" s="6">
        <f t="shared" si="21"/>
        <v>2</v>
      </c>
      <c r="N224">
        <f t="shared" si="22"/>
        <v>6.7</v>
      </c>
      <c r="O224">
        <v>4</v>
      </c>
      <c r="P224" s="7">
        <f t="shared" si="23"/>
        <v>5513</v>
      </c>
      <c r="Q224" t="s">
        <v>54</v>
      </c>
      <c r="R224" t="s">
        <v>54</v>
      </c>
      <c r="S224">
        <v>15</v>
      </c>
    </row>
    <row r="225" spans="1:19" x14ac:dyDescent="0.25">
      <c r="A225" t="str">
        <f t="shared" si="18"/>
        <v>1-1/2"10'20'MLAY1000x12</v>
      </c>
      <c r="B225" s="5" t="s">
        <v>23</v>
      </c>
      <c r="C225" s="24" t="s">
        <v>14</v>
      </c>
      <c r="D225" s="6" t="s">
        <v>16</v>
      </c>
      <c r="E225" s="7">
        <v>12252</v>
      </c>
      <c r="F225" s="6" t="s">
        <v>33</v>
      </c>
      <c r="G225" s="7">
        <v>3800</v>
      </c>
      <c r="H225" s="7">
        <f>G225*(IFERROR(VLOOKUP('Lifting System Input'!$B$9,Lists!L:M,2,0),1)*IFERROR(VLOOKUP('Lifting System Input'!$B$10,Lists!O:P,2,0),1)*IFERROR(VLOOKUP('Lifting System Input'!$B$12,Lists!R:S,2,0),1))</f>
        <v>3800</v>
      </c>
      <c r="I225" s="6">
        <f>IF(EVEN(ROUNDUP(E225/(H225*3/'Lifting System Input'!$B$11),0))=2,4,EVEN(ROUNDUP(E225/(H225*3/'Lifting System Input'!$B$11),0)))</f>
        <v>4</v>
      </c>
      <c r="J225" s="7">
        <f t="shared" si="19"/>
        <v>15200</v>
      </c>
      <c r="K225" s="6">
        <f t="shared" si="20"/>
        <v>3.7</v>
      </c>
      <c r="L225" s="4">
        <f>VLOOKUP(F225,Lists!A:B,2,0)*I225</f>
        <v>20500</v>
      </c>
      <c r="M225" s="6">
        <f t="shared" si="21"/>
        <v>2</v>
      </c>
      <c r="N225">
        <f t="shared" si="22"/>
        <v>6.7</v>
      </c>
      <c r="O225">
        <v>4</v>
      </c>
      <c r="P225" s="7">
        <f t="shared" si="23"/>
        <v>6126</v>
      </c>
      <c r="Q225" t="s">
        <v>54</v>
      </c>
      <c r="R225" t="s">
        <v>54</v>
      </c>
      <c r="S225">
        <v>15</v>
      </c>
    </row>
    <row r="226" spans="1:19" x14ac:dyDescent="0.25">
      <c r="A226" t="str">
        <f t="shared" si="18"/>
        <v>1-1/2"6'40'MLAY1000x12</v>
      </c>
      <c r="B226" s="5" t="s">
        <v>23</v>
      </c>
      <c r="C226" s="8" t="s">
        <v>10</v>
      </c>
      <c r="D226" s="6" t="s">
        <v>26</v>
      </c>
      <c r="E226" s="7">
        <v>14702</v>
      </c>
      <c r="F226" s="6" t="s">
        <v>33</v>
      </c>
      <c r="G226" s="7">
        <v>3800</v>
      </c>
      <c r="H226" s="7">
        <f>G226*(IFERROR(VLOOKUP('Lifting System Input'!$B$9,Lists!L:M,2,0),1)*IFERROR(VLOOKUP('Lifting System Input'!$B$10,Lists!O:P,2,0),1)*IFERROR(VLOOKUP('Lifting System Input'!$B$12,Lists!R:S,2,0),1))</f>
        <v>3800</v>
      </c>
      <c r="I226" s="6">
        <f>IF(EVEN(ROUNDUP(E226/(H226*3/'Lifting System Input'!$B$11),0))=2,4,EVEN(ROUNDUP(E226/(H226*3/'Lifting System Input'!$B$11),0)))</f>
        <v>4</v>
      </c>
      <c r="J226" s="7">
        <f t="shared" si="19"/>
        <v>15200</v>
      </c>
      <c r="K226" s="6">
        <f t="shared" si="20"/>
        <v>3.1</v>
      </c>
      <c r="L226" s="4">
        <f>VLOOKUP(F226,Lists!A:B,2,0)*I226</f>
        <v>20500</v>
      </c>
      <c r="M226" s="6">
        <f t="shared" si="21"/>
        <v>2</v>
      </c>
      <c r="N226">
        <f t="shared" si="22"/>
        <v>13.3</v>
      </c>
      <c r="O226">
        <v>4</v>
      </c>
      <c r="P226" s="7">
        <f t="shared" si="23"/>
        <v>7351</v>
      </c>
      <c r="Q226" t="s">
        <v>54</v>
      </c>
      <c r="R226" t="s">
        <v>54</v>
      </c>
      <c r="S226">
        <v>15</v>
      </c>
    </row>
    <row r="227" spans="1:19" x14ac:dyDescent="0.25">
      <c r="A227" t="str">
        <f t="shared" si="18"/>
        <v>1-1/2"7'40'MLAY1000x12</v>
      </c>
      <c r="B227" s="5" t="s">
        <v>23</v>
      </c>
      <c r="C227" s="8" t="s">
        <v>11</v>
      </c>
      <c r="D227" s="6" t="s">
        <v>26</v>
      </c>
      <c r="E227" s="7">
        <v>17152</v>
      </c>
      <c r="F227" s="6" t="s">
        <v>33</v>
      </c>
      <c r="G227" s="7">
        <v>3800</v>
      </c>
      <c r="H227" s="7">
        <f>G227*(IFERROR(VLOOKUP('Lifting System Input'!$B$9,Lists!L:M,2,0),1)*IFERROR(VLOOKUP('Lifting System Input'!$B$10,Lists!O:P,2,0),1)*IFERROR(VLOOKUP('Lifting System Input'!$B$12,Lists!R:S,2,0),1))</f>
        <v>3800</v>
      </c>
      <c r="I227" s="6">
        <f>IF(EVEN(ROUNDUP(E227/(H227*3/'Lifting System Input'!$B$11),0))=2,4,EVEN(ROUNDUP(E227/(H227*3/'Lifting System Input'!$B$11),0)))</f>
        <v>6</v>
      </c>
      <c r="J227" s="7">
        <f t="shared" si="19"/>
        <v>22800</v>
      </c>
      <c r="K227" s="6">
        <f t="shared" si="20"/>
        <v>4</v>
      </c>
      <c r="L227" s="4">
        <f>VLOOKUP(F227,Lists!A:B,2,0)*I227</f>
        <v>30750</v>
      </c>
      <c r="M227" s="6">
        <f t="shared" si="21"/>
        <v>3</v>
      </c>
      <c r="N227">
        <f t="shared" si="22"/>
        <v>10</v>
      </c>
      <c r="O227">
        <v>4</v>
      </c>
      <c r="P227" s="7">
        <f t="shared" si="23"/>
        <v>5717</v>
      </c>
      <c r="Q227" t="s">
        <v>54</v>
      </c>
      <c r="R227" t="s">
        <v>54</v>
      </c>
      <c r="S227">
        <v>15</v>
      </c>
    </row>
    <row r="228" spans="1:19" x14ac:dyDescent="0.25">
      <c r="A228" t="str">
        <f t="shared" si="18"/>
        <v>1-1/2"8'40'MLAY1000x12</v>
      </c>
      <c r="B228" s="5" t="s">
        <v>23</v>
      </c>
      <c r="C228" s="8" t="s">
        <v>12</v>
      </c>
      <c r="D228" s="6" t="s">
        <v>26</v>
      </c>
      <c r="E228" s="7">
        <v>19602</v>
      </c>
      <c r="F228" s="6" t="s">
        <v>33</v>
      </c>
      <c r="G228" s="7">
        <v>3800</v>
      </c>
      <c r="H228" s="7">
        <f>G228*(IFERROR(VLOOKUP('Lifting System Input'!$B$9,Lists!L:M,2,0),1)*IFERROR(VLOOKUP('Lifting System Input'!$B$10,Lists!O:P,2,0),1)*IFERROR(VLOOKUP('Lifting System Input'!$B$12,Lists!R:S,2,0),1))</f>
        <v>3800</v>
      </c>
      <c r="I228" s="6">
        <f>IF(EVEN(ROUNDUP(E228/(H228*3/'Lifting System Input'!$B$11),0))=2,4,EVEN(ROUNDUP(E228/(H228*3/'Lifting System Input'!$B$11),0)))</f>
        <v>6</v>
      </c>
      <c r="J228" s="7">
        <f t="shared" si="19"/>
        <v>22800</v>
      </c>
      <c r="K228" s="6">
        <f t="shared" si="20"/>
        <v>3.5</v>
      </c>
      <c r="L228" s="4">
        <f>VLOOKUP(F228,Lists!A:B,2,0)*I228</f>
        <v>30750</v>
      </c>
      <c r="M228" s="6">
        <f t="shared" si="21"/>
        <v>3</v>
      </c>
      <c r="N228">
        <f t="shared" si="22"/>
        <v>10</v>
      </c>
      <c r="O228">
        <v>4</v>
      </c>
      <c r="P228" s="7">
        <f t="shared" si="23"/>
        <v>6534</v>
      </c>
      <c r="Q228" t="s">
        <v>54</v>
      </c>
      <c r="R228" t="s">
        <v>54</v>
      </c>
      <c r="S228">
        <v>15</v>
      </c>
    </row>
    <row r="229" spans="1:19" x14ac:dyDescent="0.25">
      <c r="A229" t="str">
        <f t="shared" si="18"/>
        <v>1-1/2"9'40'MLAY1000x12</v>
      </c>
      <c r="B229" s="5" t="s">
        <v>23</v>
      </c>
      <c r="C229" s="8" t="s">
        <v>13</v>
      </c>
      <c r="D229" s="6" t="s">
        <v>26</v>
      </c>
      <c r="E229" s="7">
        <v>22053</v>
      </c>
      <c r="F229" s="6" t="s">
        <v>33</v>
      </c>
      <c r="G229" s="7">
        <v>3800</v>
      </c>
      <c r="H229" s="7">
        <f>G229*(IFERROR(VLOOKUP('Lifting System Input'!$B$9,Lists!L:M,2,0),1)*IFERROR(VLOOKUP('Lifting System Input'!$B$10,Lists!O:P,2,0),1)*IFERROR(VLOOKUP('Lifting System Input'!$B$12,Lists!R:S,2,0),1))</f>
        <v>3800</v>
      </c>
      <c r="I229" s="6">
        <f>IF(EVEN(ROUNDUP(E229/(H229*3/'Lifting System Input'!$B$11),0))=2,4,EVEN(ROUNDUP(E229/(H229*3/'Lifting System Input'!$B$11),0)))</f>
        <v>6</v>
      </c>
      <c r="J229" s="7">
        <f t="shared" si="19"/>
        <v>22800</v>
      </c>
      <c r="K229" s="6">
        <f t="shared" si="20"/>
        <v>3.1</v>
      </c>
      <c r="L229" s="4">
        <f>VLOOKUP(F229,Lists!A:B,2,0)*I229</f>
        <v>30750</v>
      </c>
      <c r="M229" s="6">
        <f t="shared" si="21"/>
        <v>3</v>
      </c>
      <c r="N229">
        <f t="shared" si="22"/>
        <v>10</v>
      </c>
      <c r="O229">
        <v>4</v>
      </c>
      <c r="P229" s="7">
        <f t="shared" si="23"/>
        <v>7351</v>
      </c>
      <c r="Q229" t="s">
        <v>54</v>
      </c>
      <c r="R229" t="s">
        <v>54</v>
      </c>
      <c r="S229">
        <v>15</v>
      </c>
    </row>
    <row r="230" spans="1:19" x14ac:dyDescent="0.25">
      <c r="A230" t="str">
        <f t="shared" si="18"/>
        <v>1-1/2"10'40'MLAY1000x12</v>
      </c>
      <c r="B230" s="5" t="s">
        <v>23</v>
      </c>
      <c r="C230" s="25" t="s">
        <v>14</v>
      </c>
      <c r="D230" s="6" t="s">
        <v>26</v>
      </c>
      <c r="E230" s="7">
        <v>24503</v>
      </c>
      <c r="F230" s="6" t="s">
        <v>33</v>
      </c>
      <c r="G230" s="7">
        <v>3800</v>
      </c>
      <c r="H230" s="7">
        <f>G230*(IFERROR(VLOOKUP('Lifting System Input'!$B$9,Lists!L:M,2,0),1)*IFERROR(VLOOKUP('Lifting System Input'!$B$10,Lists!O:P,2,0),1)*IFERROR(VLOOKUP('Lifting System Input'!$B$12,Lists!R:S,2,0),1))</f>
        <v>3800</v>
      </c>
      <c r="I230" s="6">
        <f>IF(EVEN(ROUNDUP(E230/(H230*3/'Lifting System Input'!$B$11),0))=2,4,EVEN(ROUNDUP(E230/(H230*3/'Lifting System Input'!$B$11),0)))</f>
        <v>8</v>
      </c>
      <c r="J230" s="7">
        <f t="shared" si="19"/>
        <v>30400</v>
      </c>
      <c r="K230" s="6">
        <f t="shared" si="20"/>
        <v>3.7</v>
      </c>
      <c r="L230" s="4">
        <f>VLOOKUP(F230,Lists!A:B,2,0)*I230</f>
        <v>41000</v>
      </c>
      <c r="M230" s="6">
        <f t="shared" si="21"/>
        <v>4</v>
      </c>
      <c r="N230">
        <f t="shared" si="22"/>
        <v>8</v>
      </c>
      <c r="O230">
        <v>4</v>
      </c>
      <c r="P230" s="7">
        <f t="shared" si="23"/>
        <v>6126</v>
      </c>
      <c r="Q230" t="s">
        <v>54</v>
      </c>
      <c r="R230" t="s">
        <v>54</v>
      </c>
      <c r="S230">
        <v>15</v>
      </c>
    </row>
    <row r="231" spans="1:19" x14ac:dyDescent="0.25">
      <c r="A231" t="str">
        <f t="shared" si="18"/>
        <v>1-3/4"6'10'MLAY1000x12</v>
      </c>
      <c r="B231" s="5" t="s">
        <v>24</v>
      </c>
      <c r="C231" s="8" t="s">
        <v>10</v>
      </c>
      <c r="D231" s="6" t="s">
        <v>14</v>
      </c>
      <c r="E231" s="7">
        <v>4288</v>
      </c>
      <c r="F231" s="6" t="s">
        <v>33</v>
      </c>
      <c r="G231" s="7">
        <v>4004</v>
      </c>
      <c r="H231" s="7">
        <f>G231*(IFERROR(VLOOKUP('Lifting System Input'!$B$9,Lists!L:M,2,0),1)*IFERROR(VLOOKUP('Lifting System Input'!$B$10,Lists!O:P,2,0),1)*IFERROR(VLOOKUP('Lifting System Input'!$B$12,Lists!R:S,2,0),1))</f>
        <v>4004</v>
      </c>
      <c r="I231" s="6">
        <f>IF(EVEN(ROUNDUP(E231/(H231*3/'Lifting System Input'!$B$11),0))=2,4,EVEN(ROUNDUP(E231/(H231*3/'Lifting System Input'!$B$11),0)))</f>
        <v>4</v>
      </c>
      <c r="J231" s="7">
        <f t="shared" si="19"/>
        <v>16016</v>
      </c>
      <c r="K231" s="6">
        <f t="shared" si="20"/>
        <v>11.2</v>
      </c>
      <c r="L231" s="4">
        <f>VLOOKUP(F231,Lists!A:B,2,0)*I231</f>
        <v>20500</v>
      </c>
      <c r="M231" s="6">
        <f t="shared" si="21"/>
        <v>2</v>
      </c>
      <c r="N231">
        <f t="shared" si="22"/>
        <v>3.3</v>
      </c>
      <c r="O231">
        <v>4</v>
      </c>
      <c r="P231" s="7">
        <f t="shared" si="23"/>
        <v>2144</v>
      </c>
      <c r="Q231" t="s">
        <v>54</v>
      </c>
      <c r="R231" t="s">
        <v>54</v>
      </c>
      <c r="S231">
        <v>16</v>
      </c>
    </row>
    <row r="232" spans="1:19" x14ac:dyDescent="0.25">
      <c r="A232" t="str">
        <f t="shared" si="18"/>
        <v>1-3/4"7'10'MLAY1000x12</v>
      </c>
      <c r="B232" s="5" t="s">
        <v>24</v>
      </c>
      <c r="C232" s="8" t="s">
        <v>11</v>
      </c>
      <c r="D232" s="6" t="s">
        <v>14</v>
      </c>
      <c r="E232" s="7">
        <v>5003</v>
      </c>
      <c r="F232" s="6" t="s">
        <v>33</v>
      </c>
      <c r="G232" s="7">
        <v>4004</v>
      </c>
      <c r="H232" s="7">
        <f>G232*(IFERROR(VLOOKUP('Lifting System Input'!$B$9,Lists!L:M,2,0),1)*IFERROR(VLOOKUP('Lifting System Input'!$B$10,Lists!O:P,2,0),1)*IFERROR(VLOOKUP('Lifting System Input'!$B$12,Lists!R:S,2,0),1))</f>
        <v>4004</v>
      </c>
      <c r="I232" s="6">
        <f>IF(EVEN(ROUNDUP(E232/(H232*3/'Lifting System Input'!$B$11),0))=2,4,EVEN(ROUNDUP(E232/(H232*3/'Lifting System Input'!$B$11),0)))</f>
        <v>4</v>
      </c>
      <c r="J232" s="7">
        <f t="shared" si="19"/>
        <v>16016</v>
      </c>
      <c r="K232" s="6">
        <f t="shared" si="20"/>
        <v>9.6</v>
      </c>
      <c r="L232" s="4">
        <f>VLOOKUP(F232,Lists!A:B,2,0)*I232</f>
        <v>20500</v>
      </c>
      <c r="M232" s="6">
        <f t="shared" si="21"/>
        <v>2</v>
      </c>
      <c r="N232">
        <f t="shared" si="22"/>
        <v>3.3</v>
      </c>
      <c r="O232">
        <v>4</v>
      </c>
      <c r="P232" s="7">
        <f t="shared" si="23"/>
        <v>2502</v>
      </c>
      <c r="Q232" t="s">
        <v>54</v>
      </c>
      <c r="R232" t="s">
        <v>54</v>
      </c>
      <c r="S232">
        <v>16</v>
      </c>
    </row>
    <row r="233" spans="1:19" x14ac:dyDescent="0.25">
      <c r="A233" t="str">
        <f t="shared" si="18"/>
        <v>1-3/4"8'10'MLAY1000x12</v>
      </c>
      <c r="B233" s="5" t="s">
        <v>24</v>
      </c>
      <c r="C233" s="8" t="s">
        <v>12</v>
      </c>
      <c r="D233" s="6" t="s">
        <v>14</v>
      </c>
      <c r="E233" s="7">
        <v>5717</v>
      </c>
      <c r="F233" s="6" t="s">
        <v>33</v>
      </c>
      <c r="G233" s="7">
        <v>4004</v>
      </c>
      <c r="H233" s="7">
        <f>G233*(IFERROR(VLOOKUP('Lifting System Input'!$B$9,Lists!L:M,2,0),1)*IFERROR(VLOOKUP('Lifting System Input'!$B$10,Lists!O:P,2,0),1)*IFERROR(VLOOKUP('Lifting System Input'!$B$12,Lists!R:S,2,0),1))</f>
        <v>4004</v>
      </c>
      <c r="I233" s="6">
        <f>IF(EVEN(ROUNDUP(E233/(H233*3/'Lifting System Input'!$B$11),0))=2,4,EVEN(ROUNDUP(E233/(H233*3/'Lifting System Input'!$B$11),0)))</f>
        <v>4</v>
      </c>
      <c r="J233" s="7">
        <f t="shared" si="19"/>
        <v>16016</v>
      </c>
      <c r="K233" s="6">
        <f t="shared" si="20"/>
        <v>8.4</v>
      </c>
      <c r="L233" s="4">
        <f>VLOOKUP(F233,Lists!A:B,2,0)*I233</f>
        <v>20500</v>
      </c>
      <c r="M233" s="6">
        <f t="shared" si="21"/>
        <v>2</v>
      </c>
      <c r="N233">
        <f t="shared" si="22"/>
        <v>3.3</v>
      </c>
      <c r="O233">
        <v>4</v>
      </c>
      <c r="P233" s="7">
        <f t="shared" si="23"/>
        <v>2859</v>
      </c>
      <c r="Q233" t="s">
        <v>54</v>
      </c>
      <c r="R233" t="s">
        <v>54</v>
      </c>
      <c r="S233">
        <v>16</v>
      </c>
    </row>
    <row r="234" spans="1:19" x14ac:dyDescent="0.25">
      <c r="A234" t="str">
        <f t="shared" si="18"/>
        <v>1-3/4"9'10'MLAY1000x12</v>
      </c>
      <c r="B234" s="5" t="s">
        <v>24</v>
      </c>
      <c r="C234" s="8" t="s">
        <v>13</v>
      </c>
      <c r="D234" s="6" t="s">
        <v>14</v>
      </c>
      <c r="E234" s="7">
        <v>6432</v>
      </c>
      <c r="F234" s="6" t="s">
        <v>33</v>
      </c>
      <c r="G234" s="7">
        <v>4004</v>
      </c>
      <c r="H234" s="7">
        <f>G234*(IFERROR(VLOOKUP('Lifting System Input'!$B$9,Lists!L:M,2,0),1)*IFERROR(VLOOKUP('Lifting System Input'!$B$10,Lists!O:P,2,0),1)*IFERROR(VLOOKUP('Lifting System Input'!$B$12,Lists!R:S,2,0),1))</f>
        <v>4004</v>
      </c>
      <c r="I234" s="6">
        <f>IF(EVEN(ROUNDUP(E234/(H234*3/'Lifting System Input'!$B$11),0))=2,4,EVEN(ROUNDUP(E234/(H234*3/'Lifting System Input'!$B$11),0)))</f>
        <v>4</v>
      </c>
      <c r="J234" s="7">
        <f t="shared" si="19"/>
        <v>16016</v>
      </c>
      <c r="K234" s="6">
        <f t="shared" si="20"/>
        <v>7.5</v>
      </c>
      <c r="L234" s="4">
        <f>VLOOKUP(F234,Lists!A:B,2,0)*I234</f>
        <v>20500</v>
      </c>
      <c r="M234" s="6">
        <f t="shared" si="21"/>
        <v>2</v>
      </c>
      <c r="N234">
        <f t="shared" si="22"/>
        <v>3.3</v>
      </c>
      <c r="O234">
        <v>4</v>
      </c>
      <c r="P234" s="7">
        <f t="shared" si="23"/>
        <v>3216</v>
      </c>
      <c r="Q234" t="s">
        <v>54</v>
      </c>
      <c r="R234" t="s">
        <v>54</v>
      </c>
      <c r="S234">
        <v>16</v>
      </c>
    </row>
    <row r="235" spans="1:19" x14ac:dyDescent="0.25">
      <c r="A235" t="str">
        <f t="shared" si="18"/>
        <v>1-3/4"10'10'MLAY1000x12</v>
      </c>
      <c r="B235" s="5" t="s">
        <v>24</v>
      </c>
      <c r="C235" s="25" t="s">
        <v>14</v>
      </c>
      <c r="D235" s="6" t="s">
        <v>14</v>
      </c>
      <c r="E235" s="7">
        <v>7147</v>
      </c>
      <c r="F235" s="6" t="s">
        <v>33</v>
      </c>
      <c r="G235" s="7">
        <v>4004</v>
      </c>
      <c r="H235" s="7">
        <f>G235*(IFERROR(VLOOKUP('Lifting System Input'!$B$9,Lists!L:M,2,0),1)*IFERROR(VLOOKUP('Lifting System Input'!$B$10,Lists!O:P,2,0),1)*IFERROR(VLOOKUP('Lifting System Input'!$B$12,Lists!R:S,2,0),1))</f>
        <v>4004</v>
      </c>
      <c r="I235" s="6">
        <f>IF(EVEN(ROUNDUP(E235/(H235*3/'Lifting System Input'!$B$11),0))=2,4,EVEN(ROUNDUP(E235/(H235*3/'Lifting System Input'!$B$11),0)))</f>
        <v>4</v>
      </c>
      <c r="J235" s="7">
        <f t="shared" si="19"/>
        <v>16016</v>
      </c>
      <c r="K235" s="6">
        <f t="shared" si="20"/>
        <v>6.7</v>
      </c>
      <c r="L235" s="4">
        <f>VLOOKUP(F235,Lists!A:B,2,0)*I235</f>
        <v>20500</v>
      </c>
      <c r="M235" s="6">
        <f t="shared" si="21"/>
        <v>2</v>
      </c>
      <c r="N235">
        <f t="shared" si="22"/>
        <v>3.3</v>
      </c>
      <c r="O235">
        <v>4</v>
      </c>
      <c r="P235" s="7">
        <f t="shared" si="23"/>
        <v>3574</v>
      </c>
      <c r="Q235" t="s">
        <v>54</v>
      </c>
      <c r="R235" t="s">
        <v>54</v>
      </c>
      <c r="S235">
        <v>16</v>
      </c>
    </row>
    <row r="236" spans="1:19" x14ac:dyDescent="0.25">
      <c r="A236" t="str">
        <f t="shared" si="18"/>
        <v>1-3/4"6'20'MLAY1000x12</v>
      </c>
      <c r="B236" s="5" t="s">
        <v>24</v>
      </c>
      <c r="C236" s="8" t="s">
        <v>10</v>
      </c>
      <c r="D236" s="6" t="s">
        <v>16</v>
      </c>
      <c r="E236" s="7">
        <v>8576</v>
      </c>
      <c r="F236" s="6" t="s">
        <v>33</v>
      </c>
      <c r="G236" s="7">
        <v>4004</v>
      </c>
      <c r="H236" s="7">
        <f>G236*(IFERROR(VLOOKUP('Lifting System Input'!$B$9,Lists!L:M,2,0),1)*IFERROR(VLOOKUP('Lifting System Input'!$B$10,Lists!O:P,2,0),1)*IFERROR(VLOOKUP('Lifting System Input'!$B$12,Lists!R:S,2,0),1))</f>
        <v>4004</v>
      </c>
      <c r="I236" s="6">
        <f>IF(EVEN(ROUNDUP(E236/(H236*3/'Lifting System Input'!$B$11),0))=2,4,EVEN(ROUNDUP(E236/(H236*3/'Lifting System Input'!$B$11),0)))</f>
        <v>4</v>
      </c>
      <c r="J236" s="7">
        <f t="shared" si="19"/>
        <v>16016</v>
      </c>
      <c r="K236" s="6">
        <f t="shared" si="20"/>
        <v>5.6</v>
      </c>
      <c r="L236" s="4">
        <f>VLOOKUP(F236,Lists!A:B,2,0)*I236</f>
        <v>20500</v>
      </c>
      <c r="M236" s="6">
        <f t="shared" si="21"/>
        <v>2</v>
      </c>
      <c r="N236">
        <f t="shared" si="22"/>
        <v>6.7</v>
      </c>
      <c r="O236">
        <v>4</v>
      </c>
      <c r="P236" s="7">
        <f t="shared" si="23"/>
        <v>4288</v>
      </c>
      <c r="Q236" t="s">
        <v>54</v>
      </c>
      <c r="R236" t="s">
        <v>54</v>
      </c>
      <c r="S236">
        <v>16</v>
      </c>
    </row>
    <row r="237" spans="1:19" x14ac:dyDescent="0.25">
      <c r="A237" t="str">
        <f t="shared" si="18"/>
        <v>1-3/4"7'20'MLAY1000x12</v>
      </c>
      <c r="B237" s="5" t="s">
        <v>24</v>
      </c>
      <c r="C237" s="8" t="s">
        <v>11</v>
      </c>
      <c r="D237" s="6" t="s">
        <v>16</v>
      </c>
      <c r="E237" s="7">
        <v>10005</v>
      </c>
      <c r="F237" s="6" t="s">
        <v>33</v>
      </c>
      <c r="G237" s="7">
        <v>4004</v>
      </c>
      <c r="H237" s="7">
        <f>G237*(IFERROR(VLOOKUP('Lifting System Input'!$B$9,Lists!L:M,2,0),1)*IFERROR(VLOOKUP('Lifting System Input'!$B$10,Lists!O:P,2,0),1)*IFERROR(VLOOKUP('Lifting System Input'!$B$12,Lists!R:S,2,0),1))</f>
        <v>4004</v>
      </c>
      <c r="I237" s="6">
        <f>IF(EVEN(ROUNDUP(E237/(H237*3/'Lifting System Input'!$B$11),0))=2,4,EVEN(ROUNDUP(E237/(H237*3/'Lifting System Input'!$B$11),0)))</f>
        <v>4</v>
      </c>
      <c r="J237" s="7">
        <f t="shared" si="19"/>
        <v>16016</v>
      </c>
      <c r="K237" s="6">
        <f t="shared" si="20"/>
        <v>4.8</v>
      </c>
      <c r="L237" s="4">
        <f>VLOOKUP(F237,Lists!A:B,2,0)*I237</f>
        <v>20500</v>
      </c>
      <c r="M237" s="6">
        <f t="shared" si="21"/>
        <v>2</v>
      </c>
      <c r="N237">
        <f t="shared" si="22"/>
        <v>6.7</v>
      </c>
      <c r="O237">
        <v>4</v>
      </c>
      <c r="P237" s="7">
        <f t="shared" si="23"/>
        <v>5003</v>
      </c>
      <c r="Q237" t="s">
        <v>54</v>
      </c>
      <c r="R237" t="s">
        <v>54</v>
      </c>
      <c r="S237">
        <v>16</v>
      </c>
    </row>
    <row r="238" spans="1:19" x14ac:dyDescent="0.25">
      <c r="A238" t="str">
        <f t="shared" si="18"/>
        <v>1-3/4"8'20'MLAY1000x12</v>
      </c>
      <c r="B238" s="5" t="s">
        <v>24</v>
      </c>
      <c r="C238" s="8" t="s">
        <v>12</v>
      </c>
      <c r="D238" s="6" t="s">
        <v>16</v>
      </c>
      <c r="E238" s="7">
        <v>11435</v>
      </c>
      <c r="F238" s="6" t="s">
        <v>33</v>
      </c>
      <c r="G238" s="7">
        <v>4004</v>
      </c>
      <c r="H238" s="7">
        <f>G238*(IFERROR(VLOOKUP('Lifting System Input'!$B$9,Lists!L:M,2,0),1)*IFERROR(VLOOKUP('Lifting System Input'!$B$10,Lists!O:P,2,0),1)*IFERROR(VLOOKUP('Lifting System Input'!$B$12,Lists!R:S,2,0),1))</f>
        <v>4004</v>
      </c>
      <c r="I238" s="6">
        <f>IF(EVEN(ROUNDUP(E238/(H238*3/'Lifting System Input'!$B$11),0))=2,4,EVEN(ROUNDUP(E238/(H238*3/'Lifting System Input'!$B$11),0)))</f>
        <v>4</v>
      </c>
      <c r="J238" s="7">
        <f t="shared" si="19"/>
        <v>16016</v>
      </c>
      <c r="K238" s="6">
        <f t="shared" si="20"/>
        <v>4.2</v>
      </c>
      <c r="L238" s="4">
        <f>VLOOKUP(F238,Lists!A:B,2,0)*I238</f>
        <v>20500</v>
      </c>
      <c r="M238" s="6">
        <f t="shared" si="21"/>
        <v>2</v>
      </c>
      <c r="N238">
        <f t="shared" si="22"/>
        <v>6.7</v>
      </c>
      <c r="O238">
        <v>4</v>
      </c>
      <c r="P238" s="7">
        <f t="shared" si="23"/>
        <v>5718</v>
      </c>
      <c r="Q238" t="s">
        <v>54</v>
      </c>
      <c r="R238" t="s">
        <v>54</v>
      </c>
      <c r="S238">
        <v>16</v>
      </c>
    </row>
    <row r="239" spans="1:19" x14ac:dyDescent="0.25">
      <c r="A239" t="str">
        <f t="shared" si="18"/>
        <v>1-3/4"9'20'MLAY1000x12</v>
      </c>
      <c r="B239" s="5" t="s">
        <v>24</v>
      </c>
      <c r="C239" s="8" t="s">
        <v>13</v>
      </c>
      <c r="D239" s="6" t="s">
        <v>16</v>
      </c>
      <c r="E239" s="7">
        <v>12864</v>
      </c>
      <c r="F239" s="6" t="s">
        <v>33</v>
      </c>
      <c r="G239" s="7">
        <v>4004</v>
      </c>
      <c r="H239" s="7">
        <f>G239*(IFERROR(VLOOKUP('Lifting System Input'!$B$9,Lists!L:M,2,0),1)*IFERROR(VLOOKUP('Lifting System Input'!$B$10,Lists!O:P,2,0),1)*IFERROR(VLOOKUP('Lifting System Input'!$B$12,Lists!R:S,2,0),1))</f>
        <v>4004</v>
      </c>
      <c r="I239" s="6">
        <f>IF(EVEN(ROUNDUP(E239/(H239*3/'Lifting System Input'!$B$11),0))=2,4,EVEN(ROUNDUP(E239/(H239*3/'Lifting System Input'!$B$11),0)))</f>
        <v>4</v>
      </c>
      <c r="J239" s="7">
        <f t="shared" si="19"/>
        <v>16016</v>
      </c>
      <c r="K239" s="6">
        <f t="shared" si="20"/>
        <v>3.7</v>
      </c>
      <c r="L239" s="4">
        <f>VLOOKUP(F239,Lists!A:B,2,0)*I239</f>
        <v>20500</v>
      </c>
      <c r="M239" s="6">
        <f t="shared" si="21"/>
        <v>2</v>
      </c>
      <c r="N239">
        <f t="shared" si="22"/>
        <v>6.7</v>
      </c>
      <c r="O239">
        <v>4</v>
      </c>
      <c r="P239" s="7">
        <f t="shared" si="23"/>
        <v>6432</v>
      </c>
      <c r="Q239" t="s">
        <v>54</v>
      </c>
      <c r="R239" t="s">
        <v>54</v>
      </c>
      <c r="S239">
        <v>16</v>
      </c>
    </row>
    <row r="240" spans="1:19" x14ac:dyDescent="0.25">
      <c r="A240" t="str">
        <f t="shared" si="18"/>
        <v>1-3/4"10'20'MLAY1000x12</v>
      </c>
      <c r="B240" s="5" t="s">
        <v>24</v>
      </c>
      <c r="C240" s="25" t="s">
        <v>14</v>
      </c>
      <c r="D240" s="6" t="s">
        <v>16</v>
      </c>
      <c r="E240" s="7">
        <v>14293</v>
      </c>
      <c r="F240" s="6" t="s">
        <v>33</v>
      </c>
      <c r="G240" s="7">
        <v>4004</v>
      </c>
      <c r="H240" s="7">
        <f>G240*(IFERROR(VLOOKUP('Lifting System Input'!$B$9,Lists!L:M,2,0),1)*IFERROR(VLOOKUP('Lifting System Input'!$B$10,Lists!O:P,2,0),1)*IFERROR(VLOOKUP('Lifting System Input'!$B$12,Lists!R:S,2,0),1))</f>
        <v>4004</v>
      </c>
      <c r="I240" s="6">
        <f>IF(EVEN(ROUNDUP(E240/(H240*3/'Lifting System Input'!$B$11),0))=2,4,EVEN(ROUNDUP(E240/(H240*3/'Lifting System Input'!$B$11),0)))</f>
        <v>4</v>
      </c>
      <c r="J240" s="7">
        <f t="shared" si="19"/>
        <v>16016</v>
      </c>
      <c r="K240" s="6">
        <f t="shared" si="20"/>
        <v>3.4</v>
      </c>
      <c r="L240" s="4">
        <f>VLOOKUP(F240,Lists!A:B,2,0)*I240</f>
        <v>20500</v>
      </c>
      <c r="M240" s="6">
        <f t="shared" si="21"/>
        <v>2</v>
      </c>
      <c r="N240">
        <f t="shared" si="22"/>
        <v>6.7</v>
      </c>
      <c r="O240">
        <v>4</v>
      </c>
      <c r="P240" s="7">
        <f t="shared" si="23"/>
        <v>7147</v>
      </c>
      <c r="Q240" t="s">
        <v>54</v>
      </c>
      <c r="R240" t="s">
        <v>54</v>
      </c>
      <c r="S240">
        <v>16</v>
      </c>
    </row>
    <row r="241" spans="1:19" x14ac:dyDescent="0.25">
      <c r="A241" t="str">
        <f t="shared" si="18"/>
        <v>1-3/4"6'40'MLAY1000x12</v>
      </c>
      <c r="B241" s="5" t="s">
        <v>24</v>
      </c>
      <c r="C241" s="8" t="s">
        <v>10</v>
      </c>
      <c r="D241" s="6" t="s">
        <v>26</v>
      </c>
      <c r="E241" s="7">
        <v>17152</v>
      </c>
      <c r="F241" s="6" t="s">
        <v>33</v>
      </c>
      <c r="G241" s="7">
        <v>4004</v>
      </c>
      <c r="H241" s="7">
        <f>G241*(IFERROR(VLOOKUP('Lifting System Input'!$B$9,Lists!L:M,2,0),1)*IFERROR(VLOOKUP('Lifting System Input'!$B$10,Lists!O:P,2,0),1)*IFERROR(VLOOKUP('Lifting System Input'!$B$12,Lists!R:S,2,0),1))</f>
        <v>4004</v>
      </c>
      <c r="I241" s="6">
        <f>IF(EVEN(ROUNDUP(E241/(H241*3/'Lifting System Input'!$B$11),0))=2,4,EVEN(ROUNDUP(E241/(H241*3/'Lifting System Input'!$B$11),0)))</f>
        <v>6</v>
      </c>
      <c r="J241" s="7">
        <f t="shared" si="19"/>
        <v>24024</v>
      </c>
      <c r="K241" s="6">
        <f t="shared" si="20"/>
        <v>4.2</v>
      </c>
      <c r="L241" s="4">
        <f>VLOOKUP(F241,Lists!A:B,2,0)*I241</f>
        <v>30750</v>
      </c>
      <c r="M241" s="6">
        <f t="shared" si="21"/>
        <v>3</v>
      </c>
      <c r="N241">
        <f t="shared" si="22"/>
        <v>10</v>
      </c>
      <c r="O241">
        <v>4</v>
      </c>
      <c r="P241" s="7">
        <f t="shared" si="23"/>
        <v>5717</v>
      </c>
      <c r="Q241" t="s">
        <v>54</v>
      </c>
      <c r="R241" t="s">
        <v>54</v>
      </c>
      <c r="S241">
        <v>16</v>
      </c>
    </row>
    <row r="242" spans="1:19" x14ac:dyDescent="0.25">
      <c r="A242" t="str">
        <f t="shared" si="18"/>
        <v>1-3/4"7'40'MLAY1000x12</v>
      </c>
      <c r="B242" s="5" t="s">
        <v>24</v>
      </c>
      <c r="C242" s="8" t="s">
        <v>11</v>
      </c>
      <c r="D242" s="6" t="s">
        <v>26</v>
      </c>
      <c r="E242" s="7">
        <v>20011</v>
      </c>
      <c r="F242" s="6" t="s">
        <v>33</v>
      </c>
      <c r="G242" s="7">
        <v>4004</v>
      </c>
      <c r="H242" s="7">
        <f>G242*(IFERROR(VLOOKUP('Lifting System Input'!$B$9,Lists!L:M,2,0),1)*IFERROR(VLOOKUP('Lifting System Input'!$B$10,Lists!O:P,2,0),1)*IFERROR(VLOOKUP('Lifting System Input'!$B$12,Lists!R:S,2,0),1))</f>
        <v>4004</v>
      </c>
      <c r="I242" s="6">
        <f>IF(EVEN(ROUNDUP(E242/(H242*3/'Lifting System Input'!$B$11),0))=2,4,EVEN(ROUNDUP(E242/(H242*3/'Lifting System Input'!$B$11),0)))</f>
        <v>6</v>
      </c>
      <c r="J242" s="7">
        <f t="shared" si="19"/>
        <v>24024</v>
      </c>
      <c r="K242" s="6">
        <f t="shared" si="20"/>
        <v>3.6</v>
      </c>
      <c r="L242" s="4">
        <f>VLOOKUP(F242,Lists!A:B,2,0)*I242</f>
        <v>30750</v>
      </c>
      <c r="M242" s="6">
        <f t="shared" si="21"/>
        <v>3</v>
      </c>
      <c r="N242">
        <f t="shared" si="22"/>
        <v>10</v>
      </c>
      <c r="O242">
        <v>4</v>
      </c>
      <c r="P242" s="7">
        <f t="shared" si="23"/>
        <v>6670</v>
      </c>
      <c r="Q242" t="s">
        <v>54</v>
      </c>
      <c r="R242" t="s">
        <v>54</v>
      </c>
      <c r="S242">
        <v>16</v>
      </c>
    </row>
    <row r="243" spans="1:19" x14ac:dyDescent="0.25">
      <c r="A243" t="str">
        <f t="shared" si="18"/>
        <v>1-3/4"8'40'MLAY1000x12</v>
      </c>
      <c r="B243" s="5" t="s">
        <v>24</v>
      </c>
      <c r="C243" s="8" t="s">
        <v>12</v>
      </c>
      <c r="D243" s="6" t="s">
        <v>26</v>
      </c>
      <c r="E243" s="7">
        <v>22870</v>
      </c>
      <c r="F243" s="6" t="s">
        <v>33</v>
      </c>
      <c r="G243" s="7">
        <v>4004</v>
      </c>
      <c r="H243" s="7">
        <f>G243*(IFERROR(VLOOKUP('Lifting System Input'!$B$9,Lists!L:M,2,0),1)*IFERROR(VLOOKUP('Lifting System Input'!$B$10,Lists!O:P,2,0),1)*IFERROR(VLOOKUP('Lifting System Input'!$B$12,Lists!R:S,2,0),1))</f>
        <v>4004</v>
      </c>
      <c r="I243" s="6">
        <f>IF(EVEN(ROUNDUP(E243/(H243*3/'Lifting System Input'!$B$11),0))=2,4,EVEN(ROUNDUP(E243/(H243*3/'Lifting System Input'!$B$11),0)))</f>
        <v>6</v>
      </c>
      <c r="J243" s="7">
        <f t="shared" si="19"/>
        <v>24024</v>
      </c>
      <c r="K243" s="6">
        <f t="shared" si="20"/>
        <v>3.2</v>
      </c>
      <c r="L243" s="4">
        <f>VLOOKUP(F243,Lists!A:B,2,0)*I243</f>
        <v>30750</v>
      </c>
      <c r="M243" s="6">
        <f t="shared" si="21"/>
        <v>3</v>
      </c>
      <c r="N243">
        <f t="shared" si="22"/>
        <v>10</v>
      </c>
      <c r="O243">
        <v>4</v>
      </c>
      <c r="P243" s="7">
        <f t="shared" si="23"/>
        <v>7623</v>
      </c>
      <c r="Q243" t="s">
        <v>54</v>
      </c>
      <c r="R243" t="s">
        <v>54</v>
      </c>
      <c r="S243">
        <v>16</v>
      </c>
    </row>
    <row r="244" spans="1:19" x14ac:dyDescent="0.25">
      <c r="A244" t="str">
        <f t="shared" si="18"/>
        <v>1-3/4"9'40'MLAY1000x12</v>
      </c>
      <c r="B244" s="5" t="s">
        <v>24</v>
      </c>
      <c r="C244" s="8" t="s">
        <v>13</v>
      </c>
      <c r="D244" s="6" t="s">
        <v>26</v>
      </c>
      <c r="E244" s="7">
        <v>25728</v>
      </c>
      <c r="F244" s="6" t="s">
        <v>33</v>
      </c>
      <c r="G244" s="7">
        <v>4004</v>
      </c>
      <c r="H244" s="7">
        <f>G244*(IFERROR(VLOOKUP('Lifting System Input'!$B$9,Lists!L:M,2,0),1)*IFERROR(VLOOKUP('Lifting System Input'!$B$10,Lists!O:P,2,0),1)*IFERROR(VLOOKUP('Lifting System Input'!$B$12,Lists!R:S,2,0),1))</f>
        <v>4004</v>
      </c>
      <c r="I244" s="6">
        <f>IF(EVEN(ROUNDUP(E244/(H244*3/'Lifting System Input'!$B$11),0))=2,4,EVEN(ROUNDUP(E244/(H244*3/'Lifting System Input'!$B$11),0)))</f>
        <v>8</v>
      </c>
      <c r="J244" s="7">
        <f t="shared" si="19"/>
        <v>32032</v>
      </c>
      <c r="K244" s="6">
        <f t="shared" si="20"/>
        <v>3.7</v>
      </c>
      <c r="L244" s="4">
        <f>VLOOKUP(F244,Lists!A:B,2,0)*I244</f>
        <v>41000</v>
      </c>
      <c r="M244" s="6">
        <f t="shared" si="21"/>
        <v>4</v>
      </c>
      <c r="N244">
        <f t="shared" si="22"/>
        <v>8</v>
      </c>
      <c r="O244">
        <v>4</v>
      </c>
      <c r="P244" s="7">
        <f t="shared" si="23"/>
        <v>6432</v>
      </c>
      <c r="Q244" t="s">
        <v>54</v>
      </c>
      <c r="R244" t="s">
        <v>54</v>
      </c>
      <c r="S244">
        <v>16</v>
      </c>
    </row>
    <row r="245" spans="1:19" x14ac:dyDescent="0.25">
      <c r="A245" t="str">
        <f t="shared" si="18"/>
        <v>1-3/4"10'40'MLAY1000x12</v>
      </c>
      <c r="B245" s="5" t="s">
        <v>24</v>
      </c>
      <c r="C245" s="24" t="s">
        <v>14</v>
      </c>
      <c r="D245" s="6" t="s">
        <v>26</v>
      </c>
      <c r="E245" s="7">
        <v>28587</v>
      </c>
      <c r="F245" s="6" t="s">
        <v>33</v>
      </c>
      <c r="G245" s="7">
        <v>4004</v>
      </c>
      <c r="H245" s="7">
        <f>G245*(IFERROR(VLOOKUP('Lifting System Input'!$B$9,Lists!L:M,2,0),1)*IFERROR(VLOOKUP('Lifting System Input'!$B$10,Lists!O:P,2,0),1)*IFERROR(VLOOKUP('Lifting System Input'!$B$12,Lists!R:S,2,0),1))</f>
        <v>4004</v>
      </c>
      <c r="I245" s="6">
        <f>IF(EVEN(ROUNDUP(E245/(H245*3/'Lifting System Input'!$B$11),0))=2,4,EVEN(ROUNDUP(E245/(H245*3/'Lifting System Input'!$B$11),0)))</f>
        <v>8</v>
      </c>
      <c r="J245" s="7">
        <f t="shared" si="19"/>
        <v>32032</v>
      </c>
      <c r="K245" s="6">
        <f t="shared" si="20"/>
        <v>3.4</v>
      </c>
      <c r="L245" s="4">
        <f>VLOOKUP(F245,Lists!A:B,2,0)*I245</f>
        <v>41000</v>
      </c>
      <c r="M245" s="6">
        <f t="shared" si="21"/>
        <v>4</v>
      </c>
      <c r="N245">
        <f t="shared" si="22"/>
        <v>8</v>
      </c>
      <c r="O245">
        <v>4</v>
      </c>
      <c r="P245" s="7">
        <f t="shared" si="23"/>
        <v>7147</v>
      </c>
      <c r="Q245" t="s">
        <v>54</v>
      </c>
      <c r="R245" t="s">
        <v>54</v>
      </c>
      <c r="S245">
        <v>16</v>
      </c>
    </row>
    <row r="246" spans="1:19" x14ac:dyDescent="0.25">
      <c r="A246" t="str">
        <f t="shared" si="18"/>
        <v>2"6'10'MLAY1000x12</v>
      </c>
      <c r="B246" s="5" t="s">
        <v>25</v>
      </c>
      <c r="C246" s="8" t="s">
        <v>10</v>
      </c>
      <c r="D246" s="6" t="s">
        <v>14</v>
      </c>
      <c r="E246" s="7">
        <v>4901</v>
      </c>
      <c r="F246" s="6" t="s">
        <v>33</v>
      </c>
      <c r="G246" s="7">
        <v>4016</v>
      </c>
      <c r="H246" s="7">
        <f>G246*(IFERROR(VLOOKUP('Lifting System Input'!$B$9,Lists!L:M,2,0),1)*IFERROR(VLOOKUP('Lifting System Input'!$B$10,Lists!O:P,2,0),1)*IFERROR(VLOOKUP('Lifting System Input'!$B$12,Lists!R:S,2,0),1))</f>
        <v>4016</v>
      </c>
      <c r="I246" s="6">
        <f>IF(EVEN(ROUNDUP(E246/(H246*3/'Lifting System Input'!$B$11),0))=2,4,EVEN(ROUNDUP(E246/(H246*3/'Lifting System Input'!$B$11),0)))</f>
        <v>4</v>
      </c>
      <c r="J246" s="7">
        <f t="shared" si="19"/>
        <v>16064</v>
      </c>
      <c r="K246" s="6">
        <f t="shared" si="20"/>
        <v>9.8000000000000007</v>
      </c>
      <c r="L246" s="4">
        <f>VLOOKUP(F246,Lists!A:B,2,0)*I246</f>
        <v>20500</v>
      </c>
      <c r="M246" s="6">
        <f t="shared" si="21"/>
        <v>2</v>
      </c>
      <c r="N246">
        <f t="shared" si="22"/>
        <v>3.3</v>
      </c>
      <c r="O246">
        <v>4</v>
      </c>
      <c r="P246" s="7">
        <f t="shared" si="23"/>
        <v>2451</v>
      </c>
      <c r="Q246" t="s">
        <v>54</v>
      </c>
      <c r="R246" t="s">
        <v>54</v>
      </c>
      <c r="S246">
        <v>17</v>
      </c>
    </row>
    <row r="247" spans="1:19" x14ac:dyDescent="0.25">
      <c r="A247" t="str">
        <f t="shared" si="18"/>
        <v>2"7'10'MLAY1000x12</v>
      </c>
      <c r="B247" s="5" t="s">
        <v>25</v>
      </c>
      <c r="C247" s="8" t="s">
        <v>11</v>
      </c>
      <c r="D247" s="6" t="s">
        <v>14</v>
      </c>
      <c r="E247" s="7">
        <v>5717</v>
      </c>
      <c r="F247" s="6" t="s">
        <v>33</v>
      </c>
      <c r="G247" s="7">
        <v>4016</v>
      </c>
      <c r="H247" s="7">
        <f>G247*(IFERROR(VLOOKUP('Lifting System Input'!$B$9,Lists!L:M,2,0),1)*IFERROR(VLOOKUP('Lifting System Input'!$B$10,Lists!O:P,2,0),1)*IFERROR(VLOOKUP('Lifting System Input'!$B$12,Lists!R:S,2,0),1))</f>
        <v>4016</v>
      </c>
      <c r="I247" s="6">
        <f>IF(EVEN(ROUNDUP(E247/(H247*3/'Lifting System Input'!$B$11),0))=2,4,EVEN(ROUNDUP(E247/(H247*3/'Lifting System Input'!$B$11),0)))</f>
        <v>4</v>
      </c>
      <c r="J247" s="7">
        <f t="shared" si="19"/>
        <v>16064</v>
      </c>
      <c r="K247" s="6">
        <f t="shared" si="20"/>
        <v>8.4</v>
      </c>
      <c r="L247" s="4">
        <f>VLOOKUP(F247,Lists!A:B,2,0)*I247</f>
        <v>20500</v>
      </c>
      <c r="M247" s="6">
        <f t="shared" si="21"/>
        <v>2</v>
      </c>
      <c r="N247">
        <f t="shared" si="22"/>
        <v>3.3</v>
      </c>
      <c r="O247">
        <v>4</v>
      </c>
      <c r="P247" s="7">
        <f t="shared" si="23"/>
        <v>2859</v>
      </c>
      <c r="Q247" t="s">
        <v>54</v>
      </c>
      <c r="R247" t="s">
        <v>54</v>
      </c>
      <c r="S247">
        <v>17</v>
      </c>
    </row>
    <row r="248" spans="1:19" x14ac:dyDescent="0.25">
      <c r="A248" t="str">
        <f t="shared" si="18"/>
        <v>2"8'10'MLAY1000x12</v>
      </c>
      <c r="B248" s="5" t="s">
        <v>25</v>
      </c>
      <c r="C248" s="8" t="s">
        <v>12</v>
      </c>
      <c r="D248" s="6" t="s">
        <v>14</v>
      </c>
      <c r="E248" s="7">
        <v>6534</v>
      </c>
      <c r="F248" s="6" t="s">
        <v>33</v>
      </c>
      <c r="G248" s="7">
        <v>4016</v>
      </c>
      <c r="H248" s="7">
        <f>G248*(IFERROR(VLOOKUP('Lifting System Input'!$B$9,Lists!L:M,2,0),1)*IFERROR(VLOOKUP('Lifting System Input'!$B$10,Lists!O:P,2,0),1)*IFERROR(VLOOKUP('Lifting System Input'!$B$12,Lists!R:S,2,0),1))</f>
        <v>4016</v>
      </c>
      <c r="I248" s="6">
        <f>IF(EVEN(ROUNDUP(E248/(H248*3/'Lifting System Input'!$B$11),0))=2,4,EVEN(ROUNDUP(E248/(H248*3/'Lifting System Input'!$B$11),0)))</f>
        <v>4</v>
      </c>
      <c r="J248" s="7">
        <f t="shared" si="19"/>
        <v>16064</v>
      </c>
      <c r="K248" s="6">
        <f t="shared" si="20"/>
        <v>7.4</v>
      </c>
      <c r="L248" s="4">
        <f>VLOOKUP(F248,Lists!A:B,2,0)*I248</f>
        <v>20500</v>
      </c>
      <c r="M248" s="6">
        <f t="shared" si="21"/>
        <v>2</v>
      </c>
      <c r="N248">
        <f t="shared" si="22"/>
        <v>3.3</v>
      </c>
      <c r="O248">
        <v>4</v>
      </c>
      <c r="P248" s="7">
        <f t="shared" si="23"/>
        <v>3267</v>
      </c>
      <c r="Q248" t="s">
        <v>54</v>
      </c>
      <c r="R248" t="s">
        <v>54</v>
      </c>
      <c r="S248">
        <v>17</v>
      </c>
    </row>
    <row r="249" spans="1:19" x14ac:dyDescent="0.25">
      <c r="A249" t="str">
        <f t="shared" si="18"/>
        <v>2"9'10'MLAY1000x12</v>
      </c>
      <c r="B249" s="5" t="s">
        <v>25</v>
      </c>
      <c r="C249" s="8" t="s">
        <v>13</v>
      </c>
      <c r="D249" s="6" t="s">
        <v>14</v>
      </c>
      <c r="E249" s="7">
        <v>7351</v>
      </c>
      <c r="F249" s="6" t="s">
        <v>33</v>
      </c>
      <c r="G249" s="7">
        <v>4016</v>
      </c>
      <c r="H249" s="7">
        <f>G249*(IFERROR(VLOOKUP('Lifting System Input'!$B$9,Lists!L:M,2,0),1)*IFERROR(VLOOKUP('Lifting System Input'!$B$10,Lists!O:P,2,0),1)*IFERROR(VLOOKUP('Lifting System Input'!$B$12,Lists!R:S,2,0),1))</f>
        <v>4016</v>
      </c>
      <c r="I249" s="6">
        <f>IF(EVEN(ROUNDUP(E249/(H249*3/'Lifting System Input'!$B$11),0))=2,4,EVEN(ROUNDUP(E249/(H249*3/'Lifting System Input'!$B$11),0)))</f>
        <v>4</v>
      </c>
      <c r="J249" s="7">
        <f t="shared" si="19"/>
        <v>16064</v>
      </c>
      <c r="K249" s="6">
        <f t="shared" si="20"/>
        <v>6.6</v>
      </c>
      <c r="L249" s="4">
        <f>VLOOKUP(F249,Lists!A:B,2,0)*I249</f>
        <v>20500</v>
      </c>
      <c r="M249" s="6">
        <f t="shared" si="21"/>
        <v>2</v>
      </c>
      <c r="N249">
        <f t="shared" si="22"/>
        <v>3.3</v>
      </c>
      <c r="O249">
        <v>4</v>
      </c>
      <c r="P249" s="7">
        <f t="shared" si="23"/>
        <v>3676</v>
      </c>
      <c r="Q249" t="s">
        <v>54</v>
      </c>
      <c r="R249" t="s">
        <v>54</v>
      </c>
      <c r="S249">
        <v>17</v>
      </c>
    </row>
    <row r="250" spans="1:19" x14ac:dyDescent="0.25">
      <c r="A250" t="str">
        <f t="shared" si="18"/>
        <v>2"10'10'MLAY1000x12</v>
      </c>
      <c r="B250" s="5" t="s">
        <v>25</v>
      </c>
      <c r="C250" s="25" t="s">
        <v>14</v>
      </c>
      <c r="D250" s="6" t="s">
        <v>14</v>
      </c>
      <c r="E250" s="7">
        <v>8168</v>
      </c>
      <c r="F250" s="6" t="s">
        <v>33</v>
      </c>
      <c r="G250" s="7">
        <v>4016</v>
      </c>
      <c r="H250" s="7">
        <f>G250*(IFERROR(VLOOKUP('Lifting System Input'!$B$9,Lists!L:M,2,0),1)*IFERROR(VLOOKUP('Lifting System Input'!$B$10,Lists!O:P,2,0),1)*IFERROR(VLOOKUP('Lifting System Input'!$B$12,Lists!R:S,2,0),1))</f>
        <v>4016</v>
      </c>
      <c r="I250" s="6">
        <f>IF(EVEN(ROUNDUP(E250/(H250*3/'Lifting System Input'!$B$11),0))=2,4,EVEN(ROUNDUP(E250/(H250*3/'Lifting System Input'!$B$11),0)))</f>
        <v>4</v>
      </c>
      <c r="J250" s="7">
        <f t="shared" si="19"/>
        <v>16064</v>
      </c>
      <c r="K250" s="6">
        <f t="shared" si="20"/>
        <v>5.9</v>
      </c>
      <c r="L250" s="4">
        <f>VLOOKUP(F250,Lists!A:B,2,0)*I250</f>
        <v>20500</v>
      </c>
      <c r="M250" s="6">
        <f t="shared" si="21"/>
        <v>2</v>
      </c>
      <c r="N250">
        <f t="shared" si="22"/>
        <v>3.3</v>
      </c>
      <c r="O250">
        <v>4</v>
      </c>
      <c r="P250" s="7">
        <f t="shared" si="23"/>
        <v>4084</v>
      </c>
      <c r="Q250" t="s">
        <v>54</v>
      </c>
      <c r="R250" t="s">
        <v>54</v>
      </c>
      <c r="S250">
        <v>17</v>
      </c>
    </row>
    <row r="251" spans="1:19" x14ac:dyDescent="0.25">
      <c r="A251" t="str">
        <f t="shared" si="18"/>
        <v>2"6'20'MLAY1000x12</v>
      </c>
      <c r="B251" s="5" t="s">
        <v>25</v>
      </c>
      <c r="C251" s="8" t="s">
        <v>10</v>
      </c>
      <c r="D251" s="6" t="s">
        <v>16</v>
      </c>
      <c r="E251" s="7">
        <v>9801</v>
      </c>
      <c r="F251" s="6" t="s">
        <v>33</v>
      </c>
      <c r="G251" s="7">
        <v>4016</v>
      </c>
      <c r="H251" s="7">
        <f>G251*(IFERROR(VLOOKUP('Lifting System Input'!$B$9,Lists!L:M,2,0),1)*IFERROR(VLOOKUP('Lifting System Input'!$B$10,Lists!O:P,2,0),1)*IFERROR(VLOOKUP('Lifting System Input'!$B$12,Lists!R:S,2,0),1))</f>
        <v>4016</v>
      </c>
      <c r="I251" s="6">
        <f>IF(EVEN(ROUNDUP(E251/(H251*3/'Lifting System Input'!$B$11),0))=2,4,EVEN(ROUNDUP(E251/(H251*3/'Lifting System Input'!$B$11),0)))</f>
        <v>4</v>
      </c>
      <c r="J251" s="7">
        <f t="shared" si="19"/>
        <v>16064</v>
      </c>
      <c r="K251" s="6">
        <f t="shared" si="20"/>
        <v>4.9000000000000004</v>
      </c>
      <c r="L251" s="4">
        <f>VLOOKUP(F251,Lists!A:B,2,0)*I251</f>
        <v>20500</v>
      </c>
      <c r="M251" s="6">
        <f t="shared" si="21"/>
        <v>2</v>
      </c>
      <c r="N251">
        <f t="shared" si="22"/>
        <v>6.7</v>
      </c>
      <c r="O251">
        <v>4</v>
      </c>
      <c r="P251" s="7">
        <f t="shared" si="23"/>
        <v>4901</v>
      </c>
      <c r="Q251" t="s">
        <v>54</v>
      </c>
      <c r="R251" t="s">
        <v>54</v>
      </c>
      <c r="S251">
        <v>17</v>
      </c>
    </row>
    <row r="252" spans="1:19" x14ac:dyDescent="0.25">
      <c r="A252" t="str">
        <f t="shared" si="18"/>
        <v>2"7'20'MLAY1000x12</v>
      </c>
      <c r="B252" s="5" t="s">
        <v>25</v>
      </c>
      <c r="C252" s="8" t="s">
        <v>11</v>
      </c>
      <c r="D252" s="6" t="s">
        <v>16</v>
      </c>
      <c r="E252" s="7">
        <v>11435</v>
      </c>
      <c r="F252" s="6" t="s">
        <v>33</v>
      </c>
      <c r="G252" s="7">
        <v>4016</v>
      </c>
      <c r="H252" s="7">
        <f>G252*(IFERROR(VLOOKUP('Lifting System Input'!$B$9,Lists!L:M,2,0),1)*IFERROR(VLOOKUP('Lifting System Input'!$B$10,Lists!O:P,2,0),1)*IFERROR(VLOOKUP('Lifting System Input'!$B$12,Lists!R:S,2,0),1))</f>
        <v>4016</v>
      </c>
      <c r="I252" s="6">
        <f>IF(EVEN(ROUNDUP(E252/(H252*3/'Lifting System Input'!$B$11),0))=2,4,EVEN(ROUNDUP(E252/(H252*3/'Lifting System Input'!$B$11),0)))</f>
        <v>4</v>
      </c>
      <c r="J252" s="7">
        <f t="shared" si="19"/>
        <v>16064</v>
      </c>
      <c r="K252" s="6">
        <f t="shared" si="20"/>
        <v>4.2</v>
      </c>
      <c r="L252" s="4">
        <f>VLOOKUP(F252,Lists!A:B,2,0)*I252</f>
        <v>20500</v>
      </c>
      <c r="M252" s="6">
        <f t="shared" si="21"/>
        <v>2</v>
      </c>
      <c r="N252">
        <f t="shared" si="22"/>
        <v>6.7</v>
      </c>
      <c r="O252">
        <v>4</v>
      </c>
      <c r="P252" s="7">
        <f t="shared" si="23"/>
        <v>5718</v>
      </c>
      <c r="Q252" t="s">
        <v>54</v>
      </c>
      <c r="R252" t="s">
        <v>54</v>
      </c>
      <c r="S252">
        <v>17</v>
      </c>
    </row>
    <row r="253" spans="1:19" x14ac:dyDescent="0.25">
      <c r="A253" t="str">
        <f t="shared" si="18"/>
        <v>2"8'20'MLAY1000x12</v>
      </c>
      <c r="B253" s="5" t="s">
        <v>25</v>
      </c>
      <c r="C253" s="8" t="s">
        <v>12</v>
      </c>
      <c r="D253" s="6" t="s">
        <v>16</v>
      </c>
      <c r="E253" s="7">
        <v>13068</v>
      </c>
      <c r="F253" s="6" t="s">
        <v>33</v>
      </c>
      <c r="G253" s="7">
        <v>4016</v>
      </c>
      <c r="H253" s="7">
        <f>G253*(IFERROR(VLOOKUP('Lifting System Input'!$B$9,Lists!L:M,2,0),1)*IFERROR(VLOOKUP('Lifting System Input'!$B$10,Lists!O:P,2,0),1)*IFERROR(VLOOKUP('Lifting System Input'!$B$12,Lists!R:S,2,0),1))</f>
        <v>4016</v>
      </c>
      <c r="I253" s="6">
        <f>IF(EVEN(ROUNDUP(E253/(H253*3/'Lifting System Input'!$B$11),0))=2,4,EVEN(ROUNDUP(E253/(H253*3/'Lifting System Input'!$B$11),0)))</f>
        <v>4</v>
      </c>
      <c r="J253" s="7">
        <f t="shared" si="19"/>
        <v>16064</v>
      </c>
      <c r="K253" s="6">
        <f t="shared" si="20"/>
        <v>3.7</v>
      </c>
      <c r="L253" s="4">
        <f>VLOOKUP(F253,Lists!A:B,2,0)*I253</f>
        <v>20500</v>
      </c>
      <c r="M253" s="6">
        <f t="shared" si="21"/>
        <v>2</v>
      </c>
      <c r="N253">
        <f t="shared" si="22"/>
        <v>6.7</v>
      </c>
      <c r="O253">
        <v>4</v>
      </c>
      <c r="P253" s="7">
        <f t="shared" si="23"/>
        <v>6534</v>
      </c>
      <c r="Q253" t="s">
        <v>54</v>
      </c>
      <c r="R253" t="s">
        <v>54</v>
      </c>
      <c r="S253">
        <v>17</v>
      </c>
    </row>
    <row r="254" spans="1:19" x14ac:dyDescent="0.25">
      <c r="A254" t="str">
        <f t="shared" si="18"/>
        <v>2"9'20'MLAY1000x12</v>
      </c>
      <c r="B254" s="5" t="s">
        <v>25</v>
      </c>
      <c r="C254" s="8" t="s">
        <v>13</v>
      </c>
      <c r="D254" s="6" t="s">
        <v>16</v>
      </c>
      <c r="E254" s="7">
        <v>14702</v>
      </c>
      <c r="F254" s="6" t="s">
        <v>33</v>
      </c>
      <c r="G254" s="7">
        <v>4016</v>
      </c>
      <c r="H254" s="7">
        <f>G254*(IFERROR(VLOOKUP('Lifting System Input'!$B$9,Lists!L:M,2,0),1)*IFERROR(VLOOKUP('Lifting System Input'!$B$10,Lists!O:P,2,0),1)*IFERROR(VLOOKUP('Lifting System Input'!$B$12,Lists!R:S,2,0),1))</f>
        <v>4016</v>
      </c>
      <c r="I254" s="6">
        <f>IF(EVEN(ROUNDUP(E254/(H254*3/'Lifting System Input'!$B$11),0))=2,4,EVEN(ROUNDUP(E254/(H254*3/'Lifting System Input'!$B$11),0)))</f>
        <v>4</v>
      </c>
      <c r="J254" s="7">
        <f t="shared" si="19"/>
        <v>16064</v>
      </c>
      <c r="K254" s="6">
        <f t="shared" si="20"/>
        <v>3.3</v>
      </c>
      <c r="L254" s="4">
        <f>VLOOKUP(F254,Lists!A:B,2,0)*I254</f>
        <v>20500</v>
      </c>
      <c r="M254" s="6">
        <f t="shared" si="21"/>
        <v>2</v>
      </c>
      <c r="N254">
        <f t="shared" si="22"/>
        <v>6.7</v>
      </c>
      <c r="O254">
        <v>4</v>
      </c>
      <c r="P254" s="7">
        <f t="shared" si="23"/>
        <v>7351</v>
      </c>
      <c r="Q254" t="s">
        <v>54</v>
      </c>
      <c r="R254" t="s">
        <v>54</v>
      </c>
      <c r="S254">
        <v>17</v>
      </c>
    </row>
    <row r="255" spans="1:19" x14ac:dyDescent="0.25">
      <c r="A255" t="str">
        <f t="shared" si="18"/>
        <v>2"10'20'MLAY1000x12</v>
      </c>
      <c r="B255" s="5" t="s">
        <v>25</v>
      </c>
      <c r="C255" s="25" t="s">
        <v>14</v>
      </c>
      <c r="D255" s="6" t="s">
        <v>16</v>
      </c>
      <c r="E255" s="7">
        <v>16335</v>
      </c>
      <c r="F255" s="6" t="s">
        <v>33</v>
      </c>
      <c r="G255" s="7">
        <v>4016</v>
      </c>
      <c r="H255" s="7">
        <f>G255*(IFERROR(VLOOKUP('Lifting System Input'!$B$9,Lists!L:M,2,0),1)*IFERROR(VLOOKUP('Lifting System Input'!$B$10,Lists!O:P,2,0),1)*IFERROR(VLOOKUP('Lifting System Input'!$B$12,Lists!R:S,2,0),1))</f>
        <v>4016</v>
      </c>
      <c r="I255" s="6">
        <f>IF(EVEN(ROUNDUP(E255/(H255*3/'Lifting System Input'!$B$11),0))=2,4,EVEN(ROUNDUP(E255/(H255*3/'Lifting System Input'!$B$11),0)))</f>
        <v>6</v>
      </c>
      <c r="J255" s="7">
        <f t="shared" si="19"/>
        <v>24096</v>
      </c>
      <c r="K255" s="6">
        <f t="shared" si="20"/>
        <v>4.4000000000000004</v>
      </c>
      <c r="L255" s="4">
        <f>VLOOKUP(F255,Lists!A:B,2,0)*I255</f>
        <v>30750</v>
      </c>
      <c r="M255" s="6">
        <f t="shared" si="21"/>
        <v>3</v>
      </c>
      <c r="N255">
        <f t="shared" si="22"/>
        <v>5</v>
      </c>
      <c r="O255">
        <v>4</v>
      </c>
      <c r="P255" s="7">
        <f t="shared" si="23"/>
        <v>5445</v>
      </c>
      <c r="Q255" t="s">
        <v>54</v>
      </c>
      <c r="R255" t="s">
        <v>54</v>
      </c>
      <c r="S255">
        <v>17</v>
      </c>
    </row>
    <row r="256" spans="1:19" x14ac:dyDescent="0.25">
      <c r="A256" t="str">
        <f t="shared" si="18"/>
        <v>2"6'40'MLAY1000x12</v>
      </c>
      <c r="B256" s="5" t="s">
        <v>25</v>
      </c>
      <c r="C256" s="8" t="s">
        <v>10</v>
      </c>
      <c r="D256" s="6" t="s">
        <v>26</v>
      </c>
      <c r="E256" s="7">
        <v>19602</v>
      </c>
      <c r="F256" s="6" t="s">
        <v>33</v>
      </c>
      <c r="G256" s="7">
        <v>4016</v>
      </c>
      <c r="H256" s="7">
        <f>G256*(IFERROR(VLOOKUP('Lifting System Input'!$B$9,Lists!L:M,2,0),1)*IFERROR(VLOOKUP('Lifting System Input'!$B$10,Lists!O:P,2,0),1)*IFERROR(VLOOKUP('Lifting System Input'!$B$12,Lists!R:S,2,0),1))</f>
        <v>4016</v>
      </c>
      <c r="I256" s="6">
        <f>IF(EVEN(ROUNDUP(E256/(H256*3/'Lifting System Input'!$B$11),0))=2,4,EVEN(ROUNDUP(E256/(H256*3/'Lifting System Input'!$B$11),0)))</f>
        <v>6</v>
      </c>
      <c r="J256" s="7">
        <f t="shared" si="19"/>
        <v>24096</v>
      </c>
      <c r="K256" s="6">
        <f t="shared" si="20"/>
        <v>3.7</v>
      </c>
      <c r="L256" s="4">
        <f>VLOOKUP(F256,Lists!A:B,2,0)*I256</f>
        <v>30750</v>
      </c>
      <c r="M256" s="6">
        <f t="shared" si="21"/>
        <v>3</v>
      </c>
      <c r="N256">
        <f t="shared" si="22"/>
        <v>10</v>
      </c>
      <c r="O256">
        <v>4</v>
      </c>
      <c r="P256" s="7">
        <f t="shared" si="23"/>
        <v>6534</v>
      </c>
      <c r="Q256" t="s">
        <v>54</v>
      </c>
      <c r="R256" t="s">
        <v>54</v>
      </c>
      <c r="S256">
        <v>17</v>
      </c>
    </row>
    <row r="257" spans="1:19" x14ac:dyDescent="0.25">
      <c r="A257" t="str">
        <f t="shared" si="18"/>
        <v>2"7'40'MLAY1000x12</v>
      </c>
      <c r="B257" s="5" t="s">
        <v>25</v>
      </c>
      <c r="C257" s="8" t="s">
        <v>11</v>
      </c>
      <c r="D257" s="6" t="s">
        <v>26</v>
      </c>
      <c r="E257" s="7">
        <v>22870</v>
      </c>
      <c r="F257" s="6" t="s">
        <v>33</v>
      </c>
      <c r="G257" s="7">
        <v>4016</v>
      </c>
      <c r="H257" s="7">
        <f>G257*(IFERROR(VLOOKUP('Lifting System Input'!$B$9,Lists!L:M,2,0),1)*IFERROR(VLOOKUP('Lifting System Input'!$B$10,Lists!O:P,2,0),1)*IFERROR(VLOOKUP('Lifting System Input'!$B$12,Lists!R:S,2,0),1))</f>
        <v>4016</v>
      </c>
      <c r="I257" s="6">
        <f>IF(EVEN(ROUNDUP(E257/(H257*3/'Lifting System Input'!$B$11),0))=2,4,EVEN(ROUNDUP(E257/(H257*3/'Lifting System Input'!$B$11),0)))</f>
        <v>6</v>
      </c>
      <c r="J257" s="7">
        <f t="shared" si="19"/>
        <v>24096</v>
      </c>
      <c r="K257" s="6">
        <f t="shared" si="20"/>
        <v>3.2</v>
      </c>
      <c r="L257" s="4">
        <f>VLOOKUP(F257,Lists!A:B,2,0)*I257</f>
        <v>30750</v>
      </c>
      <c r="M257" s="6">
        <f t="shared" si="21"/>
        <v>3</v>
      </c>
      <c r="N257">
        <f t="shared" si="22"/>
        <v>10</v>
      </c>
      <c r="O257">
        <v>4</v>
      </c>
      <c r="P257" s="7">
        <f t="shared" si="23"/>
        <v>7623</v>
      </c>
      <c r="Q257" t="s">
        <v>54</v>
      </c>
      <c r="R257" t="s">
        <v>54</v>
      </c>
      <c r="S257">
        <v>17</v>
      </c>
    </row>
    <row r="258" spans="1:19" x14ac:dyDescent="0.25">
      <c r="A258" t="str">
        <f t="shared" si="18"/>
        <v>2"8'40'MLAY1000x12</v>
      </c>
      <c r="B258" s="5" t="s">
        <v>25</v>
      </c>
      <c r="C258" s="8" t="s">
        <v>12</v>
      </c>
      <c r="D258" s="6" t="s">
        <v>26</v>
      </c>
      <c r="E258" s="7">
        <v>26137</v>
      </c>
      <c r="F258" s="6" t="s">
        <v>33</v>
      </c>
      <c r="G258" s="7">
        <v>4016</v>
      </c>
      <c r="H258" s="7">
        <f>G258*(IFERROR(VLOOKUP('Lifting System Input'!$B$9,Lists!L:M,2,0),1)*IFERROR(VLOOKUP('Lifting System Input'!$B$10,Lists!O:P,2,0),1)*IFERROR(VLOOKUP('Lifting System Input'!$B$12,Lists!R:S,2,0),1))</f>
        <v>4016</v>
      </c>
      <c r="I258" s="6">
        <f>IF(EVEN(ROUNDUP(E258/(H258*3/'Lifting System Input'!$B$11),0))=2,4,EVEN(ROUNDUP(E258/(H258*3/'Lifting System Input'!$B$11),0)))</f>
        <v>8</v>
      </c>
      <c r="J258" s="7">
        <f t="shared" si="19"/>
        <v>32128</v>
      </c>
      <c r="K258" s="6">
        <f t="shared" si="20"/>
        <v>3.7</v>
      </c>
      <c r="L258" s="4">
        <f>VLOOKUP(F258,Lists!A:B,2,0)*I258</f>
        <v>41000</v>
      </c>
      <c r="M258" s="6">
        <f t="shared" si="21"/>
        <v>4</v>
      </c>
      <c r="N258">
        <f t="shared" si="22"/>
        <v>8</v>
      </c>
      <c r="O258">
        <v>4</v>
      </c>
      <c r="P258" s="7">
        <f t="shared" si="23"/>
        <v>6534</v>
      </c>
      <c r="Q258" t="s">
        <v>54</v>
      </c>
      <c r="R258" t="s">
        <v>54</v>
      </c>
      <c r="S258">
        <v>17</v>
      </c>
    </row>
    <row r="259" spans="1:19" x14ac:dyDescent="0.25">
      <c r="A259" t="str">
        <f t="shared" si="18"/>
        <v>2"9'40'MLAY1000x12</v>
      </c>
      <c r="B259" s="5" t="s">
        <v>25</v>
      </c>
      <c r="C259" s="8" t="s">
        <v>13</v>
      </c>
      <c r="D259" s="6" t="s">
        <v>26</v>
      </c>
      <c r="E259" s="7">
        <v>29404</v>
      </c>
      <c r="F259" s="6" t="s">
        <v>33</v>
      </c>
      <c r="G259" s="7">
        <v>4016</v>
      </c>
      <c r="H259" s="7">
        <f>G259*(IFERROR(VLOOKUP('Lifting System Input'!$B$9,Lists!L:M,2,0),1)*IFERROR(VLOOKUP('Lifting System Input'!$B$10,Lists!O:P,2,0),1)*IFERROR(VLOOKUP('Lifting System Input'!$B$12,Lists!R:S,2,0),1))</f>
        <v>4016</v>
      </c>
      <c r="I259" s="6">
        <f>IF(EVEN(ROUNDUP(E259/(H259*3/'Lifting System Input'!$B$11),0))=2,4,EVEN(ROUNDUP(E259/(H259*3/'Lifting System Input'!$B$11),0)))</f>
        <v>8</v>
      </c>
      <c r="J259" s="7">
        <f t="shared" si="19"/>
        <v>32128</v>
      </c>
      <c r="K259" s="6">
        <f t="shared" si="20"/>
        <v>3.3</v>
      </c>
      <c r="L259" s="4">
        <f>VLOOKUP(F259,Lists!A:B,2,0)*I259</f>
        <v>41000</v>
      </c>
      <c r="M259" s="6">
        <f t="shared" si="21"/>
        <v>4</v>
      </c>
      <c r="N259">
        <f t="shared" si="22"/>
        <v>8</v>
      </c>
      <c r="O259">
        <v>4</v>
      </c>
      <c r="P259" s="7">
        <f t="shared" si="23"/>
        <v>7351</v>
      </c>
      <c r="Q259" t="s">
        <v>54</v>
      </c>
      <c r="R259" t="s">
        <v>54</v>
      </c>
      <c r="S259">
        <v>17</v>
      </c>
    </row>
    <row r="260" spans="1:19" x14ac:dyDescent="0.25">
      <c r="A260" t="str">
        <f t="shared" si="18"/>
        <v>2"10'40'MLAY1000x12</v>
      </c>
      <c r="B260" s="5" t="s">
        <v>25</v>
      </c>
      <c r="C260" s="25" t="s">
        <v>14</v>
      </c>
      <c r="D260" s="6" t="s">
        <v>26</v>
      </c>
      <c r="E260" s="7">
        <v>32671</v>
      </c>
      <c r="F260" s="6" t="s">
        <v>33</v>
      </c>
      <c r="G260" s="7">
        <v>4016</v>
      </c>
      <c r="H260" s="7">
        <f>G260*(IFERROR(VLOOKUP('Lifting System Input'!$B$9,Lists!L:M,2,0),1)*IFERROR(VLOOKUP('Lifting System Input'!$B$10,Lists!O:P,2,0),1)*IFERROR(VLOOKUP('Lifting System Input'!$B$12,Lists!R:S,2,0),1))</f>
        <v>4016</v>
      </c>
      <c r="I260" s="6">
        <f>IF(EVEN(ROUNDUP(E260/(H260*3/'Lifting System Input'!$B$11),0))=2,4,EVEN(ROUNDUP(E260/(H260*3/'Lifting System Input'!$B$11),0)))</f>
        <v>10</v>
      </c>
      <c r="J260" s="7">
        <f t="shared" si="19"/>
        <v>40160</v>
      </c>
      <c r="K260" s="6">
        <f t="shared" si="20"/>
        <v>3.7</v>
      </c>
      <c r="L260" s="4">
        <f>VLOOKUP(F260,Lists!A:B,2,0)*I260</f>
        <v>51250</v>
      </c>
      <c r="M260" s="6">
        <f t="shared" si="21"/>
        <v>5</v>
      </c>
      <c r="N260">
        <f t="shared" si="22"/>
        <v>6.7</v>
      </c>
      <c r="O260">
        <v>4</v>
      </c>
      <c r="P260" s="7">
        <f t="shared" si="23"/>
        <v>6534</v>
      </c>
      <c r="Q260" t="s">
        <v>54</v>
      </c>
      <c r="R260" t="s">
        <v>54</v>
      </c>
      <c r="S260">
        <v>17</v>
      </c>
    </row>
    <row r="261" spans="1:19" x14ac:dyDescent="0.25">
      <c r="A261" t="str">
        <f t="shared" si="18"/>
        <v>1/8"6'10'MLAY1000x4</v>
      </c>
      <c r="B261" s="20" t="s">
        <v>59</v>
      </c>
      <c r="C261" s="8" t="s">
        <v>10</v>
      </c>
      <c r="D261" s="6" t="s">
        <v>14</v>
      </c>
      <c r="E261" s="7">
        <v>306</v>
      </c>
      <c r="F261" s="6" t="s">
        <v>31</v>
      </c>
      <c r="G261" s="7">
        <v>236</v>
      </c>
      <c r="H261" s="7">
        <f>G261*(IFERROR(VLOOKUP('Lifting System Input'!$B$9,Lists!L:M,2,0),1)*IFERROR(VLOOKUP('Lifting System Input'!$B$10,Lists!O:P,2,0),1)*IFERROR(VLOOKUP('Lifting System Input'!$B$12,Lists!R:S,2,0),1))</f>
        <v>236</v>
      </c>
      <c r="I261" s="6">
        <f>IF(EVEN(ROUNDUP(E261/(H261*3/'Lifting System Input'!$B$11),0))=2,4,EVEN(ROUNDUP(E261/(H261*3/'Lifting System Input'!$B$11),0)))</f>
        <v>4</v>
      </c>
      <c r="J261" s="7">
        <f t="shared" si="19"/>
        <v>944</v>
      </c>
      <c r="K261" s="6">
        <f t="shared" si="20"/>
        <v>9.3000000000000007</v>
      </c>
      <c r="L261" s="4">
        <f>VLOOKUP(F261,Lists!A:B,2,0)*I261</f>
        <v>7620</v>
      </c>
      <c r="M261" s="6">
        <f t="shared" si="21"/>
        <v>2</v>
      </c>
      <c r="N261">
        <f t="shared" si="22"/>
        <v>3.3</v>
      </c>
      <c r="O261">
        <v>4</v>
      </c>
      <c r="P261" s="7">
        <f t="shared" si="23"/>
        <v>153</v>
      </c>
      <c r="Q261" t="s">
        <v>55</v>
      </c>
      <c r="R261" t="s">
        <v>55</v>
      </c>
      <c r="S261">
        <v>1</v>
      </c>
    </row>
    <row r="262" spans="1:19" x14ac:dyDescent="0.25">
      <c r="A262" t="str">
        <f t="shared" ref="A262:A325" si="24">B262&amp;C262&amp;D262&amp;F262</f>
        <v>1/8"7'10'MLAY1000x4</v>
      </c>
      <c r="B262" s="20" t="s">
        <v>59</v>
      </c>
      <c r="C262" s="8" t="s">
        <v>11</v>
      </c>
      <c r="D262" s="6" t="s">
        <v>14</v>
      </c>
      <c r="E262" s="7">
        <v>357</v>
      </c>
      <c r="F262" s="6" t="s">
        <v>31</v>
      </c>
      <c r="G262" s="7">
        <v>236</v>
      </c>
      <c r="H262" s="7">
        <f>G262*(IFERROR(VLOOKUP('Lifting System Input'!$B$9,Lists!L:M,2,0),1)*IFERROR(VLOOKUP('Lifting System Input'!$B$10,Lists!O:P,2,0),1)*IFERROR(VLOOKUP('Lifting System Input'!$B$12,Lists!R:S,2,0),1))</f>
        <v>236</v>
      </c>
      <c r="I262" s="6">
        <f>IF(EVEN(ROUNDUP(E262/(H262*3/'Lifting System Input'!$B$11),0))=2,4,EVEN(ROUNDUP(E262/(H262*3/'Lifting System Input'!$B$11),0)))</f>
        <v>4</v>
      </c>
      <c r="J262" s="7">
        <f t="shared" ref="J262:J325" si="25">I262*H262</f>
        <v>944</v>
      </c>
      <c r="K262" s="6">
        <f t="shared" ref="K262:K325" si="26">ROUND(J262*3/E262,1)</f>
        <v>7.9</v>
      </c>
      <c r="L262" s="4">
        <f>VLOOKUP(F262,Lists!A:B,2,0)*I262</f>
        <v>7620</v>
      </c>
      <c r="M262" s="6">
        <f t="shared" ref="M262:M325" si="27">I262/2</f>
        <v>2</v>
      </c>
      <c r="N262">
        <f t="shared" ref="N262:N325" si="28">ROUND(LEFT(D262,2)/(M262+1),1)</f>
        <v>3.3</v>
      </c>
      <c r="O262">
        <v>4</v>
      </c>
      <c r="P262" s="7">
        <f t="shared" ref="P262:P325" si="29">ROUND(E262/M262,0)</f>
        <v>179</v>
      </c>
      <c r="Q262" t="s">
        <v>55</v>
      </c>
      <c r="R262" t="s">
        <v>55</v>
      </c>
      <c r="S262">
        <v>1</v>
      </c>
    </row>
    <row r="263" spans="1:19" x14ac:dyDescent="0.25">
      <c r="A263" t="str">
        <f t="shared" si="24"/>
        <v>1/8"8'10'MLAY1000x4</v>
      </c>
      <c r="B263" s="20" t="s">
        <v>59</v>
      </c>
      <c r="C263" s="8" t="s">
        <v>12</v>
      </c>
      <c r="D263" s="6" t="s">
        <v>14</v>
      </c>
      <c r="E263" s="7">
        <v>408</v>
      </c>
      <c r="F263" s="6" t="s">
        <v>31</v>
      </c>
      <c r="G263" s="7">
        <v>236</v>
      </c>
      <c r="H263" s="7">
        <f>G263*(IFERROR(VLOOKUP('Lifting System Input'!$B$9,Lists!L:M,2,0),1)*IFERROR(VLOOKUP('Lifting System Input'!$B$10,Lists!O:P,2,0),1)*IFERROR(VLOOKUP('Lifting System Input'!$B$12,Lists!R:S,2,0),1))</f>
        <v>236</v>
      </c>
      <c r="I263" s="6">
        <f>IF(EVEN(ROUNDUP(E263/(H263*3/'Lifting System Input'!$B$11),0))=2,4,EVEN(ROUNDUP(E263/(H263*3/'Lifting System Input'!$B$11),0)))</f>
        <v>4</v>
      </c>
      <c r="J263" s="7">
        <f t="shared" si="25"/>
        <v>944</v>
      </c>
      <c r="K263" s="6">
        <f t="shared" si="26"/>
        <v>6.9</v>
      </c>
      <c r="L263" s="4">
        <f>VLOOKUP(F263,Lists!A:B,2,0)*I263</f>
        <v>7620</v>
      </c>
      <c r="M263" s="6">
        <f t="shared" si="27"/>
        <v>2</v>
      </c>
      <c r="N263">
        <f t="shared" si="28"/>
        <v>3.3</v>
      </c>
      <c r="O263">
        <v>4</v>
      </c>
      <c r="P263" s="7">
        <f t="shared" si="29"/>
        <v>204</v>
      </c>
      <c r="Q263" t="s">
        <v>55</v>
      </c>
      <c r="R263" t="s">
        <v>55</v>
      </c>
      <c r="S263">
        <v>1</v>
      </c>
    </row>
    <row r="264" spans="1:19" x14ac:dyDescent="0.25">
      <c r="A264" t="str">
        <f t="shared" si="24"/>
        <v>1/8"9'10'MLAY1000x4</v>
      </c>
      <c r="B264" s="20" t="s">
        <v>59</v>
      </c>
      <c r="C264" s="8" t="s">
        <v>13</v>
      </c>
      <c r="D264" s="6" t="s">
        <v>14</v>
      </c>
      <c r="E264" s="7">
        <v>459</v>
      </c>
      <c r="F264" s="6" t="s">
        <v>31</v>
      </c>
      <c r="G264" s="7">
        <v>236</v>
      </c>
      <c r="H264" s="7">
        <f>G264*(IFERROR(VLOOKUP('Lifting System Input'!$B$9,Lists!L:M,2,0),1)*IFERROR(VLOOKUP('Lifting System Input'!$B$10,Lists!O:P,2,0),1)*IFERROR(VLOOKUP('Lifting System Input'!$B$12,Lists!R:S,2,0),1))</f>
        <v>236</v>
      </c>
      <c r="I264" s="6">
        <f>IF(EVEN(ROUNDUP(E264/(H264*3/'Lifting System Input'!$B$11),0))=2,4,EVEN(ROUNDUP(E264/(H264*3/'Lifting System Input'!$B$11),0)))</f>
        <v>4</v>
      </c>
      <c r="J264" s="7">
        <f t="shared" si="25"/>
        <v>944</v>
      </c>
      <c r="K264" s="6">
        <f t="shared" si="26"/>
        <v>6.2</v>
      </c>
      <c r="L264" s="4">
        <f>VLOOKUP(F264,Lists!A:B,2,0)*I264</f>
        <v>7620</v>
      </c>
      <c r="M264" s="6">
        <f t="shared" si="27"/>
        <v>2</v>
      </c>
      <c r="N264">
        <f t="shared" si="28"/>
        <v>3.3</v>
      </c>
      <c r="O264">
        <v>4</v>
      </c>
      <c r="P264" s="7">
        <f t="shared" si="29"/>
        <v>230</v>
      </c>
      <c r="Q264" t="s">
        <v>55</v>
      </c>
      <c r="R264" t="s">
        <v>55</v>
      </c>
      <c r="S264">
        <v>1</v>
      </c>
    </row>
    <row r="265" spans="1:19" x14ac:dyDescent="0.25">
      <c r="A265" t="str">
        <f t="shared" si="24"/>
        <v>1/8"10'10'MLAY1000x4</v>
      </c>
      <c r="B265" s="20" t="s">
        <v>59</v>
      </c>
      <c r="C265" s="24" t="s">
        <v>14</v>
      </c>
      <c r="D265" s="6" t="s">
        <v>14</v>
      </c>
      <c r="E265" s="7">
        <v>510</v>
      </c>
      <c r="F265" s="6" t="s">
        <v>31</v>
      </c>
      <c r="G265" s="7">
        <v>236</v>
      </c>
      <c r="H265" s="7">
        <f>G265*(IFERROR(VLOOKUP('Lifting System Input'!$B$9,Lists!L:M,2,0),1)*IFERROR(VLOOKUP('Lifting System Input'!$B$10,Lists!O:P,2,0),1)*IFERROR(VLOOKUP('Lifting System Input'!$B$12,Lists!R:S,2,0),1))</f>
        <v>236</v>
      </c>
      <c r="I265" s="6">
        <f>IF(EVEN(ROUNDUP(E265/(H265*3/'Lifting System Input'!$B$11),0))=2,4,EVEN(ROUNDUP(E265/(H265*3/'Lifting System Input'!$B$11),0)))</f>
        <v>4</v>
      </c>
      <c r="J265" s="7">
        <f t="shared" si="25"/>
        <v>944</v>
      </c>
      <c r="K265" s="6">
        <f t="shared" si="26"/>
        <v>5.6</v>
      </c>
      <c r="L265" s="4">
        <f>VLOOKUP(F265,Lists!A:B,2,0)*I265</f>
        <v>7620</v>
      </c>
      <c r="M265" s="6">
        <f t="shared" si="27"/>
        <v>2</v>
      </c>
      <c r="N265">
        <f t="shared" si="28"/>
        <v>3.3</v>
      </c>
      <c r="O265">
        <v>4</v>
      </c>
      <c r="P265" s="7">
        <f t="shared" si="29"/>
        <v>255</v>
      </c>
      <c r="Q265" t="s">
        <v>55</v>
      </c>
      <c r="R265" t="s">
        <v>55</v>
      </c>
      <c r="S265">
        <v>1</v>
      </c>
    </row>
    <row r="266" spans="1:19" x14ac:dyDescent="0.25">
      <c r="A266" t="str">
        <f t="shared" si="24"/>
        <v>1/8"6'20'MLAY1000x4</v>
      </c>
      <c r="B266" s="20" t="s">
        <v>59</v>
      </c>
      <c r="C266" s="8" t="s">
        <v>10</v>
      </c>
      <c r="D266" s="6" t="s">
        <v>16</v>
      </c>
      <c r="E266" s="7">
        <v>613</v>
      </c>
      <c r="F266" s="6" t="s">
        <v>31</v>
      </c>
      <c r="G266" s="7">
        <v>236</v>
      </c>
      <c r="H266" s="7">
        <f>G266*(IFERROR(VLOOKUP('Lifting System Input'!$B$9,Lists!L:M,2,0),1)*IFERROR(VLOOKUP('Lifting System Input'!$B$10,Lists!O:P,2,0),1)*IFERROR(VLOOKUP('Lifting System Input'!$B$12,Lists!R:S,2,0),1))</f>
        <v>236</v>
      </c>
      <c r="I266" s="6">
        <f>IF(EVEN(ROUNDUP(E266/(H266*3/'Lifting System Input'!$B$11),0))=2,4,EVEN(ROUNDUP(E266/(H266*3/'Lifting System Input'!$B$11),0)))</f>
        <v>4</v>
      </c>
      <c r="J266" s="7">
        <f t="shared" si="25"/>
        <v>944</v>
      </c>
      <c r="K266" s="6">
        <f t="shared" si="26"/>
        <v>4.5999999999999996</v>
      </c>
      <c r="L266" s="4">
        <f>VLOOKUP(F266,Lists!A:B,2,0)*I266</f>
        <v>7620</v>
      </c>
      <c r="M266" s="6">
        <f t="shared" si="27"/>
        <v>2</v>
      </c>
      <c r="N266">
        <f t="shared" si="28"/>
        <v>6.7</v>
      </c>
      <c r="O266">
        <v>4</v>
      </c>
      <c r="P266" s="7">
        <f t="shared" si="29"/>
        <v>307</v>
      </c>
      <c r="Q266" t="s">
        <v>55</v>
      </c>
      <c r="R266" t="s">
        <v>55</v>
      </c>
      <c r="S266">
        <v>1</v>
      </c>
    </row>
    <row r="267" spans="1:19" x14ac:dyDescent="0.25">
      <c r="A267" t="str">
        <f t="shared" si="24"/>
        <v>1/8"7'20'MLAY1000x4</v>
      </c>
      <c r="B267" s="20" t="s">
        <v>59</v>
      </c>
      <c r="C267" s="8" t="s">
        <v>11</v>
      </c>
      <c r="D267" s="6" t="s">
        <v>16</v>
      </c>
      <c r="E267" s="7">
        <v>715</v>
      </c>
      <c r="F267" s="6" t="s">
        <v>31</v>
      </c>
      <c r="G267" s="7">
        <v>236</v>
      </c>
      <c r="H267" s="7">
        <f>G267*(IFERROR(VLOOKUP('Lifting System Input'!$B$9,Lists!L:M,2,0),1)*IFERROR(VLOOKUP('Lifting System Input'!$B$10,Lists!O:P,2,0),1)*IFERROR(VLOOKUP('Lifting System Input'!$B$12,Lists!R:S,2,0),1))</f>
        <v>236</v>
      </c>
      <c r="I267" s="6">
        <f>IF(EVEN(ROUNDUP(E267/(H267*3/'Lifting System Input'!$B$11),0))=2,4,EVEN(ROUNDUP(E267/(H267*3/'Lifting System Input'!$B$11),0)))</f>
        <v>4</v>
      </c>
      <c r="J267" s="7">
        <f t="shared" si="25"/>
        <v>944</v>
      </c>
      <c r="K267" s="6">
        <f t="shared" si="26"/>
        <v>4</v>
      </c>
      <c r="L267" s="4">
        <f>VLOOKUP(F267,Lists!A:B,2,0)*I267</f>
        <v>7620</v>
      </c>
      <c r="M267" s="6">
        <f t="shared" si="27"/>
        <v>2</v>
      </c>
      <c r="N267">
        <f t="shared" si="28"/>
        <v>6.7</v>
      </c>
      <c r="O267">
        <v>4</v>
      </c>
      <c r="P267" s="7">
        <f t="shared" si="29"/>
        <v>358</v>
      </c>
      <c r="Q267" t="s">
        <v>55</v>
      </c>
      <c r="R267" t="s">
        <v>55</v>
      </c>
      <c r="S267">
        <v>1</v>
      </c>
    </row>
    <row r="268" spans="1:19" x14ac:dyDescent="0.25">
      <c r="A268" t="str">
        <f t="shared" si="24"/>
        <v>1/8"8'20'MLAY1000x4</v>
      </c>
      <c r="B268" s="20" t="s">
        <v>59</v>
      </c>
      <c r="C268" s="8" t="s">
        <v>12</v>
      </c>
      <c r="D268" s="6" t="s">
        <v>16</v>
      </c>
      <c r="E268" s="7">
        <v>817</v>
      </c>
      <c r="F268" s="6" t="s">
        <v>31</v>
      </c>
      <c r="G268" s="7">
        <v>236</v>
      </c>
      <c r="H268" s="7">
        <f>G268*(IFERROR(VLOOKUP('Lifting System Input'!$B$9,Lists!L:M,2,0),1)*IFERROR(VLOOKUP('Lifting System Input'!$B$10,Lists!O:P,2,0),1)*IFERROR(VLOOKUP('Lifting System Input'!$B$12,Lists!R:S,2,0),1))</f>
        <v>236</v>
      </c>
      <c r="I268" s="6">
        <f>IF(EVEN(ROUNDUP(E268/(H268*3/'Lifting System Input'!$B$11),0))=2,4,EVEN(ROUNDUP(E268/(H268*3/'Lifting System Input'!$B$11),0)))</f>
        <v>4</v>
      </c>
      <c r="J268" s="7">
        <f t="shared" si="25"/>
        <v>944</v>
      </c>
      <c r="K268" s="6">
        <f t="shared" si="26"/>
        <v>3.5</v>
      </c>
      <c r="L268" s="4">
        <f>VLOOKUP(F268,Lists!A:B,2,0)*I268</f>
        <v>7620</v>
      </c>
      <c r="M268" s="6">
        <f t="shared" si="27"/>
        <v>2</v>
      </c>
      <c r="N268">
        <f t="shared" si="28"/>
        <v>6.7</v>
      </c>
      <c r="O268">
        <v>4</v>
      </c>
      <c r="P268" s="7">
        <f t="shared" si="29"/>
        <v>409</v>
      </c>
      <c r="Q268" t="s">
        <v>55</v>
      </c>
      <c r="R268" t="s">
        <v>55</v>
      </c>
      <c r="S268">
        <v>1</v>
      </c>
    </row>
    <row r="269" spans="1:19" x14ac:dyDescent="0.25">
      <c r="A269" t="str">
        <f t="shared" si="24"/>
        <v>1/8"9'20'MLAY1000x4</v>
      </c>
      <c r="B269" s="20" t="s">
        <v>59</v>
      </c>
      <c r="C269" s="8" t="s">
        <v>13</v>
      </c>
      <c r="D269" s="6" t="s">
        <v>16</v>
      </c>
      <c r="E269" s="7">
        <v>919</v>
      </c>
      <c r="F269" s="6" t="s">
        <v>31</v>
      </c>
      <c r="G269" s="7">
        <v>236</v>
      </c>
      <c r="H269" s="7">
        <f>G269*(IFERROR(VLOOKUP('Lifting System Input'!$B$9,Lists!L:M,2,0),1)*IFERROR(VLOOKUP('Lifting System Input'!$B$10,Lists!O:P,2,0),1)*IFERROR(VLOOKUP('Lifting System Input'!$B$12,Lists!R:S,2,0),1))</f>
        <v>236</v>
      </c>
      <c r="I269" s="6">
        <f>IF(EVEN(ROUNDUP(E269/(H269*3/'Lifting System Input'!$B$11),0))=2,4,EVEN(ROUNDUP(E269/(H269*3/'Lifting System Input'!$B$11),0)))</f>
        <v>4</v>
      </c>
      <c r="J269" s="7">
        <f t="shared" si="25"/>
        <v>944</v>
      </c>
      <c r="K269" s="6">
        <f t="shared" si="26"/>
        <v>3.1</v>
      </c>
      <c r="L269" s="4">
        <f>VLOOKUP(F269,Lists!A:B,2,0)*I269</f>
        <v>7620</v>
      </c>
      <c r="M269" s="6">
        <f t="shared" si="27"/>
        <v>2</v>
      </c>
      <c r="N269">
        <f t="shared" si="28"/>
        <v>6.7</v>
      </c>
      <c r="O269">
        <v>4</v>
      </c>
      <c r="P269" s="7">
        <f t="shared" si="29"/>
        <v>460</v>
      </c>
      <c r="Q269" t="s">
        <v>55</v>
      </c>
      <c r="R269" t="s">
        <v>55</v>
      </c>
      <c r="S269">
        <v>1</v>
      </c>
    </row>
    <row r="270" spans="1:19" x14ac:dyDescent="0.25">
      <c r="A270" t="str">
        <f t="shared" si="24"/>
        <v>1/8"10'20'MLAY1000x4</v>
      </c>
      <c r="B270" s="20" t="s">
        <v>59</v>
      </c>
      <c r="C270" s="25" t="s">
        <v>14</v>
      </c>
      <c r="D270" s="6" t="s">
        <v>16</v>
      </c>
      <c r="E270" s="7">
        <v>1021</v>
      </c>
      <c r="F270" s="6" t="s">
        <v>31</v>
      </c>
      <c r="G270" s="7">
        <v>236</v>
      </c>
      <c r="H270" s="7">
        <f>G270*(IFERROR(VLOOKUP('Lifting System Input'!$B$9,Lists!L:M,2,0),1)*IFERROR(VLOOKUP('Lifting System Input'!$B$10,Lists!O:P,2,0),1)*IFERROR(VLOOKUP('Lifting System Input'!$B$12,Lists!R:S,2,0),1))</f>
        <v>236</v>
      </c>
      <c r="I270" s="6">
        <f>IF(EVEN(ROUNDUP(E270/(H270*3/'Lifting System Input'!$B$11),0))=2,4,EVEN(ROUNDUP(E270/(H270*3/'Lifting System Input'!$B$11),0)))</f>
        <v>6</v>
      </c>
      <c r="J270" s="7">
        <f t="shared" si="25"/>
        <v>1416</v>
      </c>
      <c r="K270" s="6">
        <f t="shared" si="26"/>
        <v>4.2</v>
      </c>
      <c r="L270" s="4">
        <f>VLOOKUP(F270,Lists!A:B,2,0)*I270</f>
        <v>11430</v>
      </c>
      <c r="M270" s="6">
        <f t="shared" si="27"/>
        <v>3</v>
      </c>
      <c r="N270">
        <f t="shared" si="28"/>
        <v>5</v>
      </c>
      <c r="O270">
        <v>4</v>
      </c>
      <c r="P270" s="7">
        <f t="shared" si="29"/>
        <v>340</v>
      </c>
      <c r="Q270" t="s">
        <v>55</v>
      </c>
      <c r="R270" t="s">
        <v>55</v>
      </c>
      <c r="S270">
        <v>1</v>
      </c>
    </row>
    <row r="271" spans="1:19" x14ac:dyDescent="0.25">
      <c r="A271" t="str">
        <f t="shared" si="24"/>
        <v>1/8"6'40'MLAY1000x4</v>
      </c>
      <c r="B271" s="20" t="s">
        <v>59</v>
      </c>
      <c r="C271" s="8" t="s">
        <v>10</v>
      </c>
      <c r="D271" s="6" t="s">
        <v>26</v>
      </c>
      <c r="E271" s="7">
        <v>1225</v>
      </c>
      <c r="F271" s="6" t="s">
        <v>31</v>
      </c>
      <c r="G271" s="7">
        <v>236</v>
      </c>
      <c r="H271" s="7">
        <f>G271*(IFERROR(VLOOKUP('Lifting System Input'!$B$9,Lists!L:M,2,0),1)*IFERROR(VLOOKUP('Lifting System Input'!$B$10,Lists!O:P,2,0),1)*IFERROR(VLOOKUP('Lifting System Input'!$B$12,Lists!R:S,2,0),1))</f>
        <v>236</v>
      </c>
      <c r="I271" s="6">
        <f>IF(EVEN(ROUNDUP(E271/(H271*3/'Lifting System Input'!$B$11),0))=2,4,EVEN(ROUNDUP(E271/(H271*3/'Lifting System Input'!$B$11),0)))</f>
        <v>6</v>
      </c>
      <c r="J271" s="7">
        <f t="shared" si="25"/>
        <v>1416</v>
      </c>
      <c r="K271" s="6">
        <f t="shared" si="26"/>
        <v>3.5</v>
      </c>
      <c r="L271" s="4">
        <f>VLOOKUP(F271,Lists!A:B,2,0)*I271</f>
        <v>11430</v>
      </c>
      <c r="M271" s="6">
        <f t="shared" si="27"/>
        <v>3</v>
      </c>
      <c r="N271">
        <f t="shared" si="28"/>
        <v>10</v>
      </c>
      <c r="O271">
        <v>4</v>
      </c>
      <c r="P271" s="7">
        <f t="shared" si="29"/>
        <v>408</v>
      </c>
      <c r="Q271" t="s">
        <v>55</v>
      </c>
      <c r="R271" t="s">
        <v>55</v>
      </c>
      <c r="S271">
        <v>1</v>
      </c>
    </row>
    <row r="272" spans="1:19" x14ac:dyDescent="0.25">
      <c r="A272" t="str">
        <f t="shared" si="24"/>
        <v>1/8"7'40'MLAY1000x4</v>
      </c>
      <c r="B272" s="20" t="s">
        <v>59</v>
      </c>
      <c r="C272" s="8" t="s">
        <v>11</v>
      </c>
      <c r="D272" s="6" t="s">
        <v>26</v>
      </c>
      <c r="E272" s="7">
        <v>1429</v>
      </c>
      <c r="F272" s="6" t="s">
        <v>31</v>
      </c>
      <c r="G272" s="7">
        <v>236</v>
      </c>
      <c r="H272" s="7">
        <f>G272*(IFERROR(VLOOKUP('Lifting System Input'!$B$9,Lists!L:M,2,0),1)*IFERROR(VLOOKUP('Lifting System Input'!$B$10,Lists!O:P,2,0),1)*IFERROR(VLOOKUP('Lifting System Input'!$B$12,Lists!R:S,2,0),1))</f>
        <v>236</v>
      </c>
      <c r="I272" s="6">
        <f>IF(EVEN(ROUNDUP(E272/(H272*3/'Lifting System Input'!$B$11),0))=2,4,EVEN(ROUNDUP(E272/(H272*3/'Lifting System Input'!$B$11),0)))</f>
        <v>8</v>
      </c>
      <c r="J272" s="7">
        <f t="shared" si="25"/>
        <v>1888</v>
      </c>
      <c r="K272" s="6">
        <f t="shared" si="26"/>
        <v>4</v>
      </c>
      <c r="L272" s="4">
        <f>VLOOKUP(F272,Lists!A:B,2,0)*I272</f>
        <v>15240</v>
      </c>
      <c r="M272" s="6">
        <f t="shared" si="27"/>
        <v>4</v>
      </c>
      <c r="N272">
        <f t="shared" si="28"/>
        <v>8</v>
      </c>
      <c r="O272">
        <v>4</v>
      </c>
      <c r="P272" s="7">
        <f t="shared" si="29"/>
        <v>357</v>
      </c>
      <c r="Q272" t="s">
        <v>55</v>
      </c>
      <c r="R272" t="s">
        <v>55</v>
      </c>
      <c r="S272">
        <v>1</v>
      </c>
    </row>
    <row r="273" spans="1:19" x14ac:dyDescent="0.25">
      <c r="A273" t="str">
        <f t="shared" si="24"/>
        <v>1/8"8'40'MLAY1000x4</v>
      </c>
      <c r="B273" s="20" t="s">
        <v>59</v>
      </c>
      <c r="C273" s="8" t="s">
        <v>12</v>
      </c>
      <c r="D273" s="6" t="s">
        <v>26</v>
      </c>
      <c r="E273" s="7">
        <v>1634</v>
      </c>
      <c r="F273" s="6" t="s">
        <v>31</v>
      </c>
      <c r="G273" s="7">
        <v>236</v>
      </c>
      <c r="H273" s="7">
        <f>G273*(IFERROR(VLOOKUP('Lifting System Input'!$B$9,Lists!L:M,2,0),1)*IFERROR(VLOOKUP('Lifting System Input'!$B$10,Lists!O:P,2,0),1)*IFERROR(VLOOKUP('Lifting System Input'!$B$12,Lists!R:S,2,0),1))</f>
        <v>236</v>
      </c>
      <c r="I273" s="6">
        <f>IF(EVEN(ROUNDUP(E273/(H273*3/'Lifting System Input'!$B$11),0))=2,4,EVEN(ROUNDUP(E273/(H273*3/'Lifting System Input'!$B$11),0)))</f>
        <v>8</v>
      </c>
      <c r="J273" s="7">
        <f t="shared" si="25"/>
        <v>1888</v>
      </c>
      <c r="K273" s="6">
        <f t="shared" si="26"/>
        <v>3.5</v>
      </c>
      <c r="L273" s="4">
        <f>VLOOKUP(F273,Lists!A:B,2,0)*I273</f>
        <v>15240</v>
      </c>
      <c r="M273" s="6">
        <f t="shared" si="27"/>
        <v>4</v>
      </c>
      <c r="N273">
        <f t="shared" si="28"/>
        <v>8</v>
      </c>
      <c r="O273">
        <v>4</v>
      </c>
      <c r="P273" s="7">
        <f t="shared" si="29"/>
        <v>409</v>
      </c>
      <c r="Q273" t="s">
        <v>55</v>
      </c>
      <c r="R273" t="s">
        <v>55</v>
      </c>
      <c r="S273">
        <v>1</v>
      </c>
    </row>
    <row r="274" spans="1:19" x14ac:dyDescent="0.25">
      <c r="A274" t="str">
        <f t="shared" si="24"/>
        <v>1/8"9'40'MLAY1000x4</v>
      </c>
      <c r="B274" s="20" t="s">
        <v>59</v>
      </c>
      <c r="C274" s="8" t="s">
        <v>13</v>
      </c>
      <c r="D274" s="6" t="s">
        <v>26</v>
      </c>
      <c r="E274" s="7">
        <v>1838</v>
      </c>
      <c r="F274" s="6" t="s">
        <v>31</v>
      </c>
      <c r="G274" s="7">
        <v>236</v>
      </c>
      <c r="H274" s="7">
        <f>G274*(IFERROR(VLOOKUP('Lifting System Input'!$B$9,Lists!L:M,2,0),1)*IFERROR(VLOOKUP('Lifting System Input'!$B$10,Lists!O:P,2,0),1)*IFERROR(VLOOKUP('Lifting System Input'!$B$12,Lists!R:S,2,0),1))</f>
        <v>236</v>
      </c>
      <c r="I274" s="6">
        <f>IF(EVEN(ROUNDUP(E274/(H274*3/'Lifting System Input'!$B$11),0))=2,4,EVEN(ROUNDUP(E274/(H274*3/'Lifting System Input'!$B$11),0)))</f>
        <v>8</v>
      </c>
      <c r="J274" s="7">
        <f t="shared" si="25"/>
        <v>1888</v>
      </c>
      <c r="K274" s="6">
        <f t="shared" si="26"/>
        <v>3.1</v>
      </c>
      <c r="L274" s="4">
        <f>VLOOKUP(F274,Lists!A:B,2,0)*I274</f>
        <v>15240</v>
      </c>
      <c r="M274" s="6">
        <f t="shared" si="27"/>
        <v>4</v>
      </c>
      <c r="N274">
        <f t="shared" si="28"/>
        <v>8</v>
      </c>
      <c r="O274">
        <v>4</v>
      </c>
      <c r="P274" s="7">
        <f t="shared" si="29"/>
        <v>460</v>
      </c>
      <c r="Q274" t="s">
        <v>55</v>
      </c>
      <c r="R274" t="s">
        <v>55</v>
      </c>
      <c r="S274">
        <v>1</v>
      </c>
    </row>
    <row r="275" spans="1:19" x14ac:dyDescent="0.25">
      <c r="A275" t="str">
        <f t="shared" si="24"/>
        <v>1/8"10'40'MLAY1000x4</v>
      </c>
      <c r="B275" s="20" t="s">
        <v>59</v>
      </c>
      <c r="C275" s="25" t="s">
        <v>14</v>
      </c>
      <c r="D275" s="6" t="s">
        <v>26</v>
      </c>
      <c r="E275" s="7">
        <v>2042</v>
      </c>
      <c r="F275" s="6" t="s">
        <v>31</v>
      </c>
      <c r="G275" s="7">
        <v>236</v>
      </c>
      <c r="H275" s="7">
        <f>G275*(IFERROR(VLOOKUP('Lifting System Input'!$B$9,Lists!L:M,2,0),1)*IFERROR(VLOOKUP('Lifting System Input'!$B$10,Lists!O:P,2,0),1)*IFERROR(VLOOKUP('Lifting System Input'!$B$12,Lists!R:S,2,0),1))</f>
        <v>236</v>
      </c>
      <c r="I275" s="6">
        <f>IF(EVEN(ROUNDUP(E275/(H275*3/'Lifting System Input'!$B$11),0))=2,4,EVEN(ROUNDUP(E275/(H275*3/'Lifting System Input'!$B$11),0)))</f>
        <v>10</v>
      </c>
      <c r="J275" s="7">
        <f t="shared" si="25"/>
        <v>2360</v>
      </c>
      <c r="K275" s="6">
        <f t="shared" si="26"/>
        <v>3.5</v>
      </c>
      <c r="L275" s="4">
        <f>VLOOKUP(F275,Lists!A:B,2,0)*I275</f>
        <v>19050</v>
      </c>
      <c r="M275" s="6">
        <f t="shared" si="27"/>
        <v>5</v>
      </c>
      <c r="N275">
        <f t="shared" si="28"/>
        <v>6.7</v>
      </c>
      <c r="O275">
        <v>4</v>
      </c>
      <c r="P275" s="7">
        <f t="shared" si="29"/>
        <v>408</v>
      </c>
      <c r="Q275" t="s">
        <v>55</v>
      </c>
      <c r="R275" t="s">
        <v>55</v>
      </c>
      <c r="S275">
        <v>1</v>
      </c>
    </row>
    <row r="276" spans="1:19" x14ac:dyDescent="0.25">
      <c r="A276" t="str">
        <f t="shared" si="24"/>
        <v>3/16"6'10'MLAY1000x4</v>
      </c>
      <c r="B276" s="5" t="s">
        <v>17</v>
      </c>
      <c r="C276" s="8" t="s">
        <v>10</v>
      </c>
      <c r="D276" s="6" t="s">
        <v>14</v>
      </c>
      <c r="E276" s="7">
        <v>459</v>
      </c>
      <c r="F276" s="6" t="s">
        <v>31</v>
      </c>
      <c r="G276" s="7">
        <v>355</v>
      </c>
      <c r="H276" s="7">
        <f>G276*(IFERROR(VLOOKUP('Lifting System Input'!$B$9,Lists!L:M,2,0),1)*IFERROR(VLOOKUP('Lifting System Input'!$B$10,Lists!O:P,2,0),1)*IFERROR(VLOOKUP('Lifting System Input'!$B$12,Lists!R:S,2,0),1))</f>
        <v>355</v>
      </c>
      <c r="I276" s="6">
        <f>IF(EVEN(ROUNDUP(E276/(H276*3/'Lifting System Input'!$B$11),0))=2,4,EVEN(ROUNDUP(E276/(H276*3/'Lifting System Input'!$B$11),0)))</f>
        <v>4</v>
      </c>
      <c r="J276" s="7">
        <f t="shared" si="25"/>
        <v>1420</v>
      </c>
      <c r="K276" s="6">
        <f t="shared" si="26"/>
        <v>9.3000000000000007</v>
      </c>
      <c r="L276" s="4">
        <f>VLOOKUP(F276,Lists!A:B,2,0)*I276</f>
        <v>7620</v>
      </c>
      <c r="M276" s="6">
        <f t="shared" si="27"/>
        <v>2</v>
      </c>
      <c r="N276">
        <f t="shared" si="28"/>
        <v>3.3</v>
      </c>
      <c r="O276">
        <v>4</v>
      </c>
      <c r="P276" s="7">
        <f t="shared" si="29"/>
        <v>230</v>
      </c>
      <c r="Q276" t="s">
        <v>55</v>
      </c>
      <c r="R276" t="s">
        <v>54</v>
      </c>
      <c r="S276">
        <v>2</v>
      </c>
    </row>
    <row r="277" spans="1:19" x14ac:dyDescent="0.25">
      <c r="A277" t="str">
        <f t="shared" si="24"/>
        <v>3/16"7'10'MLAY1000x4</v>
      </c>
      <c r="B277" s="5" t="s">
        <v>17</v>
      </c>
      <c r="C277" s="8" t="s">
        <v>11</v>
      </c>
      <c r="D277" s="6" t="s">
        <v>14</v>
      </c>
      <c r="E277" s="7">
        <v>536</v>
      </c>
      <c r="F277" s="6" t="s">
        <v>31</v>
      </c>
      <c r="G277" s="7">
        <v>355</v>
      </c>
      <c r="H277" s="7">
        <f>G277*(IFERROR(VLOOKUP('Lifting System Input'!$B$9,Lists!L:M,2,0),1)*IFERROR(VLOOKUP('Lifting System Input'!$B$10,Lists!O:P,2,0),1)*IFERROR(VLOOKUP('Lifting System Input'!$B$12,Lists!R:S,2,0),1))</f>
        <v>355</v>
      </c>
      <c r="I277" s="6">
        <f>IF(EVEN(ROUNDUP(E277/(H277*3/'Lifting System Input'!$B$11),0))=2,4,EVEN(ROUNDUP(E277/(H277*3/'Lifting System Input'!$B$11),0)))</f>
        <v>4</v>
      </c>
      <c r="J277" s="7">
        <f t="shared" si="25"/>
        <v>1420</v>
      </c>
      <c r="K277" s="6">
        <f t="shared" si="26"/>
        <v>7.9</v>
      </c>
      <c r="L277" s="4">
        <f>VLOOKUP(F277,Lists!A:B,2,0)*I277</f>
        <v>7620</v>
      </c>
      <c r="M277" s="6">
        <f t="shared" si="27"/>
        <v>2</v>
      </c>
      <c r="N277">
        <f t="shared" si="28"/>
        <v>3.3</v>
      </c>
      <c r="O277">
        <v>4</v>
      </c>
      <c r="P277" s="7">
        <f t="shared" si="29"/>
        <v>268</v>
      </c>
      <c r="Q277" t="s">
        <v>55</v>
      </c>
      <c r="R277" t="s">
        <v>54</v>
      </c>
      <c r="S277">
        <v>2</v>
      </c>
    </row>
    <row r="278" spans="1:19" x14ac:dyDescent="0.25">
      <c r="A278" t="str">
        <f t="shared" si="24"/>
        <v>3/16"8'10'MLAY1000x4</v>
      </c>
      <c r="B278" s="5" t="s">
        <v>17</v>
      </c>
      <c r="C278" s="8" t="s">
        <v>12</v>
      </c>
      <c r="D278" s="6" t="s">
        <v>14</v>
      </c>
      <c r="E278" s="7">
        <v>613</v>
      </c>
      <c r="F278" s="6" t="s">
        <v>31</v>
      </c>
      <c r="G278" s="7">
        <v>355</v>
      </c>
      <c r="H278" s="7">
        <f>G278*(IFERROR(VLOOKUP('Lifting System Input'!$B$9,Lists!L:M,2,0),1)*IFERROR(VLOOKUP('Lifting System Input'!$B$10,Lists!O:P,2,0),1)*IFERROR(VLOOKUP('Lifting System Input'!$B$12,Lists!R:S,2,0),1))</f>
        <v>355</v>
      </c>
      <c r="I278" s="6">
        <f>IF(EVEN(ROUNDUP(E278/(H278*3/'Lifting System Input'!$B$11),0))=2,4,EVEN(ROUNDUP(E278/(H278*3/'Lifting System Input'!$B$11),0)))</f>
        <v>4</v>
      </c>
      <c r="J278" s="7">
        <f t="shared" si="25"/>
        <v>1420</v>
      </c>
      <c r="K278" s="6">
        <f t="shared" si="26"/>
        <v>6.9</v>
      </c>
      <c r="L278" s="4">
        <f>VLOOKUP(F278,Lists!A:B,2,0)*I278</f>
        <v>7620</v>
      </c>
      <c r="M278" s="6">
        <f t="shared" si="27"/>
        <v>2</v>
      </c>
      <c r="N278">
        <f t="shared" si="28"/>
        <v>3.3</v>
      </c>
      <c r="O278">
        <v>4</v>
      </c>
      <c r="P278" s="7">
        <f t="shared" si="29"/>
        <v>307</v>
      </c>
      <c r="Q278" t="s">
        <v>55</v>
      </c>
      <c r="R278" t="s">
        <v>54</v>
      </c>
      <c r="S278">
        <v>2</v>
      </c>
    </row>
    <row r="279" spans="1:19" x14ac:dyDescent="0.25">
      <c r="A279" t="str">
        <f t="shared" si="24"/>
        <v>3/16"9'10'MLAY1000x4</v>
      </c>
      <c r="B279" s="5" t="s">
        <v>17</v>
      </c>
      <c r="C279" s="8" t="s">
        <v>13</v>
      </c>
      <c r="D279" s="6" t="s">
        <v>14</v>
      </c>
      <c r="E279" s="7">
        <v>689</v>
      </c>
      <c r="F279" s="6" t="s">
        <v>31</v>
      </c>
      <c r="G279" s="7">
        <v>355</v>
      </c>
      <c r="H279" s="7">
        <f>G279*(IFERROR(VLOOKUP('Lifting System Input'!$B$9,Lists!L:M,2,0),1)*IFERROR(VLOOKUP('Lifting System Input'!$B$10,Lists!O:P,2,0),1)*IFERROR(VLOOKUP('Lifting System Input'!$B$12,Lists!R:S,2,0),1))</f>
        <v>355</v>
      </c>
      <c r="I279" s="6">
        <f>IF(EVEN(ROUNDUP(E279/(H279*3/'Lifting System Input'!$B$11),0))=2,4,EVEN(ROUNDUP(E279/(H279*3/'Lifting System Input'!$B$11),0)))</f>
        <v>4</v>
      </c>
      <c r="J279" s="7">
        <f t="shared" si="25"/>
        <v>1420</v>
      </c>
      <c r="K279" s="6">
        <f t="shared" si="26"/>
        <v>6.2</v>
      </c>
      <c r="L279" s="4">
        <f>VLOOKUP(F279,Lists!A:B,2,0)*I279</f>
        <v>7620</v>
      </c>
      <c r="M279" s="6">
        <f t="shared" si="27"/>
        <v>2</v>
      </c>
      <c r="N279">
        <f t="shared" si="28"/>
        <v>3.3</v>
      </c>
      <c r="O279">
        <v>4</v>
      </c>
      <c r="P279" s="7">
        <f t="shared" si="29"/>
        <v>345</v>
      </c>
      <c r="Q279" t="s">
        <v>55</v>
      </c>
      <c r="R279" t="s">
        <v>54</v>
      </c>
      <c r="S279">
        <v>2</v>
      </c>
    </row>
    <row r="280" spans="1:19" x14ac:dyDescent="0.25">
      <c r="A280" t="str">
        <f t="shared" si="24"/>
        <v>3/16"10'10'MLAY1000x4</v>
      </c>
      <c r="B280" s="5" t="s">
        <v>17</v>
      </c>
      <c r="C280" s="25" t="s">
        <v>14</v>
      </c>
      <c r="D280" s="6" t="s">
        <v>14</v>
      </c>
      <c r="E280" s="7">
        <v>766</v>
      </c>
      <c r="F280" s="6" t="s">
        <v>31</v>
      </c>
      <c r="G280" s="7">
        <v>355</v>
      </c>
      <c r="H280" s="7">
        <f>G280*(IFERROR(VLOOKUP('Lifting System Input'!$B$9,Lists!L:M,2,0),1)*IFERROR(VLOOKUP('Lifting System Input'!$B$10,Lists!O:P,2,0),1)*IFERROR(VLOOKUP('Lifting System Input'!$B$12,Lists!R:S,2,0),1))</f>
        <v>355</v>
      </c>
      <c r="I280" s="6">
        <f>IF(EVEN(ROUNDUP(E280/(H280*3/'Lifting System Input'!$B$11),0))=2,4,EVEN(ROUNDUP(E280/(H280*3/'Lifting System Input'!$B$11),0)))</f>
        <v>4</v>
      </c>
      <c r="J280" s="7">
        <f t="shared" si="25"/>
        <v>1420</v>
      </c>
      <c r="K280" s="6">
        <f t="shared" si="26"/>
        <v>5.6</v>
      </c>
      <c r="L280" s="4">
        <f>VLOOKUP(F280,Lists!A:B,2,0)*I280</f>
        <v>7620</v>
      </c>
      <c r="M280" s="6">
        <f t="shared" si="27"/>
        <v>2</v>
      </c>
      <c r="N280">
        <f t="shared" si="28"/>
        <v>3.3</v>
      </c>
      <c r="O280">
        <v>4</v>
      </c>
      <c r="P280" s="7">
        <f t="shared" si="29"/>
        <v>383</v>
      </c>
      <c r="Q280" t="s">
        <v>55</v>
      </c>
      <c r="R280" t="s">
        <v>54</v>
      </c>
      <c r="S280">
        <v>2</v>
      </c>
    </row>
    <row r="281" spans="1:19" x14ac:dyDescent="0.25">
      <c r="A281" t="str">
        <f t="shared" si="24"/>
        <v>3/16"6'20'MLAY1000x4</v>
      </c>
      <c r="B281" s="5" t="s">
        <v>17</v>
      </c>
      <c r="C281" s="8" t="s">
        <v>10</v>
      </c>
      <c r="D281" s="6" t="s">
        <v>16</v>
      </c>
      <c r="E281" s="7">
        <v>919</v>
      </c>
      <c r="F281" s="6" t="s">
        <v>31</v>
      </c>
      <c r="G281" s="7">
        <v>355</v>
      </c>
      <c r="H281" s="7">
        <f>G281*(IFERROR(VLOOKUP('Lifting System Input'!$B$9,Lists!L:M,2,0),1)*IFERROR(VLOOKUP('Lifting System Input'!$B$10,Lists!O:P,2,0),1)*IFERROR(VLOOKUP('Lifting System Input'!$B$12,Lists!R:S,2,0),1))</f>
        <v>355</v>
      </c>
      <c r="I281" s="6">
        <f>IF(EVEN(ROUNDUP(E281/(H281*3/'Lifting System Input'!$B$11),0))=2,4,EVEN(ROUNDUP(E281/(H281*3/'Lifting System Input'!$B$11),0)))</f>
        <v>4</v>
      </c>
      <c r="J281" s="7">
        <f t="shared" si="25"/>
        <v>1420</v>
      </c>
      <c r="K281" s="6">
        <f t="shared" si="26"/>
        <v>4.5999999999999996</v>
      </c>
      <c r="L281" s="4">
        <f>VLOOKUP(F281,Lists!A:B,2,0)*I281</f>
        <v>7620</v>
      </c>
      <c r="M281" s="6">
        <f t="shared" si="27"/>
        <v>2</v>
      </c>
      <c r="N281">
        <f t="shared" si="28"/>
        <v>6.7</v>
      </c>
      <c r="O281">
        <v>4</v>
      </c>
      <c r="P281" s="7">
        <f t="shared" si="29"/>
        <v>460</v>
      </c>
      <c r="Q281" t="s">
        <v>55</v>
      </c>
      <c r="R281" t="s">
        <v>54</v>
      </c>
      <c r="S281">
        <v>2</v>
      </c>
    </row>
    <row r="282" spans="1:19" x14ac:dyDescent="0.25">
      <c r="A282" t="str">
        <f t="shared" si="24"/>
        <v>3/16"7'20'MLAY1000x4</v>
      </c>
      <c r="B282" s="5" t="s">
        <v>17</v>
      </c>
      <c r="C282" s="8" t="s">
        <v>11</v>
      </c>
      <c r="D282" s="6" t="s">
        <v>16</v>
      </c>
      <c r="E282" s="7">
        <v>1072</v>
      </c>
      <c r="F282" s="6" t="s">
        <v>31</v>
      </c>
      <c r="G282" s="7">
        <v>355</v>
      </c>
      <c r="H282" s="7">
        <f>G282*(IFERROR(VLOOKUP('Lifting System Input'!$B$9,Lists!L:M,2,0),1)*IFERROR(VLOOKUP('Lifting System Input'!$B$10,Lists!O:P,2,0),1)*IFERROR(VLOOKUP('Lifting System Input'!$B$12,Lists!R:S,2,0),1))</f>
        <v>355</v>
      </c>
      <c r="I282" s="6">
        <f>IF(EVEN(ROUNDUP(E282/(H282*3/'Lifting System Input'!$B$11),0))=2,4,EVEN(ROUNDUP(E282/(H282*3/'Lifting System Input'!$B$11),0)))</f>
        <v>4</v>
      </c>
      <c r="J282" s="7">
        <f t="shared" si="25"/>
        <v>1420</v>
      </c>
      <c r="K282" s="6">
        <f t="shared" si="26"/>
        <v>4</v>
      </c>
      <c r="L282" s="4">
        <f>VLOOKUP(F282,Lists!A:B,2,0)*I282</f>
        <v>7620</v>
      </c>
      <c r="M282" s="6">
        <f t="shared" si="27"/>
        <v>2</v>
      </c>
      <c r="N282">
        <f t="shared" si="28"/>
        <v>6.7</v>
      </c>
      <c r="O282">
        <v>4</v>
      </c>
      <c r="P282" s="7">
        <f t="shared" si="29"/>
        <v>536</v>
      </c>
      <c r="Q282" t="s">
        <v>55</v>
      </c>
      <c r="R282" t="s">
        <v>54</v>
      </c>
      <c r="S282">
        <v>2</v>
      </c>
    </row>
    <row r="283" spans="1:19" x14ac:dyDescent="0.25">
      <c r="A283" t="str">
        <f t="shared" si="24"/>
        <v>3/16"8'20'MLAY1000x4</v>
      </c>
      <c r="B283" s="5" t="s">
        <v>17</v>
      </c>
      <c r="C283" s="8" t="s">
        <v>12</v>
      </c>
      <c r="D283" s="6" t="s">
        <v>16</v>
      </c>
      <c r="E283" s="7">
        <v>1225</v>
      </c>
      <c r="F283" s="6" t="s">
        <v>31</v>
      </c>
      <c r="G283" s="7">
        <v>355</v>
      </c>
      <c r="H283" s="7">
        <f>G283*(IFERROR(VLOOKUP('Lifting System Input'!$B$9,Lists!L:M,2,0),1)*IFERROR(VLOOKUP('Lifting System Input'!$B$10,Lists!O:P,2,0),1)*IFERROR(VLOOKUP('Lifting System Input'!$B$12,Lists!R:S,2,0),1))</f>
        <v>355</v>
      </c>
      <c r="I283" s="6">
        <f>IF(EVEN(ROUNDUP(E283/(H283*3/'Lifting System Input'!$B$11),0))=2,4,EVEN(ROUNDUP(E283/(H283*3/'Lifting System Input'!$B$11),0)))</f>
        <v>4</v>
      </c>
      <c r="J283" s="7">
        <f t="shared" si="25"/>
        <v>1420</v>
      </c>
      <c r="K283" s="6">
        <f t="shared" si="26"/>
        <v>3.5</v>
      </c>
      <c r="L283" s="4">
        <f>VLOOKUP(F283,Lists!A:B,2,0)*I283</f>
        <v>7620</v>
      </c>
      <c r="M283" s="6">
        <f t="shared" si="27"/>
        <v>2</v>
      </c>
      <c r="N283">
        <f t="shared" si="28"/>
        <v>6.7</v>
      </c>
      <c r="O283">
        <v>4</v>
      </c>
      <c r="P283" s="7">
        <f t="shared" si="29"/>
        <v>613</v>
      </c>
      <c r="Q283" t="s">
        <v>55</v>
      </c>
      <c r="R283" t="s">
        <v>54</v>
      </c>
      <c r="S283">
        <v>2</v>
      </c>
    </row>
    <row r="284" spans="1:19" x14ac:dyDescent="0.25">
      <c r="A284" t="str">
        <f t="shared" si="24"/>
        <v>3/16"9'20'MLAY1000x4</v>
      </c>
      <c r="B284" s="5" t="s">
        <v>17</v>
      </c>
      <c r="C284" s="8" t="s">
        <v>13</v>
      </c>
      <c r="D284" s="6" t="s">
        <v>16</v>
      </c>
      <c r="E284" s="7">
        <v>1378</v>
      </c>
      <c r="F284" s="6" t="s">
        <v>31</v>
      </c>
      <c r="G284" s="7">
        <v>355</v>
      </c>
      <c r="H284" s="7">
        <f>G284*(IFERROR(VLOOKUP('Lifting System Input'!$B$9,Lists!L:M,2,0),1)*IFERROR(VLOOKUP('Lifting System Input'!$B$10,Lists!O:P,2,0),1)*IFERROR(VLOOKUP('Lifting System Input'!$B$12,Lists!R:S,2,0),1))</f>
        <v>355</v>
      </c>
      <c r="I284" s="6">
        <f>IF(EVEN(ROUNDUP(E284/(H284*3/'Lifting System Input'!$B$11),0))=2,4,EVEN(ROUNDUP(E284/(H284*3/'Lifting System Input'!$B$11),0)))</f>
        <v>4</v>
      </c>
      <c r="J284" s="7">
        <f t="shared" si="25"/>
        <v>1420</v>
      </c>
      <c r="K284" s="6">
        <f t="shared" si="26"/>
        <v>3.1</v>
      </c>
      <c r="L284" s="4">
        <f>VLOOKUP(F284,Lists!A:B,2,0)*I284</f>
        <v>7620</v>
      </c>
      <c r="M284" s="6">
        <f t="shared" si="27"/>
        <v>2</v>
      </c>
      <c r="N284">
        <f t="shared" si="28"/>
        <v>6.7</v>
      </c>
      <c r="O284">
        <v>4</v>
      </c>
      <c r="P284" s="7">
        <f t="shared" si="29"/>
        <v>689</v>
      </c>
      <c r="Q284" t="s">
        <v>55</v>
      </c>
      <c r="R284" t="s">
        <v>54</v>
      </c>
      <c r="S284">
        <v>2</v>
      </c>
    </row>
    <row r="285" spans="1:19" x14ac:dyDescent="0.25">
      <c r="A285" t="str">
        <f t="shared" si="24"/>
        <v>3/16"10'20'MLAY1000x4</v>
      </c>
      <c r="B285" s="5" t="s">
        <v>17</v>
      </c>
      <c r="C285" s="24" t="s">
        <v>14</v>
      </c>
      <c r="D285" s="6" t="s">
        <v>16</v>
      </c>
      <c r="E285" s="7">
        <v>1531</v>
      </c>
      <c r="F285" s="6" t="s">
        <v>31</v>
      </c>
      <c r="G285" s="7">
        <v>355</v>
      </c>
      <c r="H285" s="7">
        <f>G285*(IFERROR(VLOOKUP('Lifting System Input'!$B$9,Lists!L:M,2,0),1)*IFERROR(VLOOKUP('Lifting System Input'!$B$10,Lists!O:P,2,0),1)*IFERROR(VLOOKUP('Lifting System Input'!$B$12,Lists!R:S,2,0),1))</f>
        <v>355</v>
      </c>
      <c r="I285" s="6">
        <f>IF(EVEN(ROUNDUP(E285/(H285*3/'Lifting System Input'!$B$11),0))=2,4,EVEN(ROUNDUP(E285/(H285*3/'Lifting System Input'!$B$11),0)))</f>
        <v>6</v>
      </c>
      <c r="J285" s="7">
        <f t="shared" si="25"/>
        <v>2130</v>
      </c>
      <c r="K285" s="6">
        <f t="shared" si="26"/>
        <v>4.2</v>
      </c>
      <c r="L285" s="4">
        <f>VLOOKUP(F285,Lists!A:B,2,0)*I285</f>
        <v>11430</v>
      </c>
      <c r="M285" s="6">
        <f t="shared" si="27"/>
        <v>3</v>
      </c>
      <c r="N285">
        <f t="shared" si="28"/>
        <v>5</v>
      </c>
      <c r="O285">
        <v>4</v>
      </c>
      <c r="P285" s="7">
        <f t="shared" si="29"/>
        <v>510</v>
      </c>
      <c r="Q285" t="s">
        <v>55</v>
      </c>
      <c r="R285" t="s">
        <v>54</v>
      </c>
      <c r="S285">
        <v>2</v>
      </c>
    </row>
    <row r="286" spans="1:19" x14ac:dyDescent="0.25">
      <c r="A286" t="str">
        <f t="shared" si="24"/>
        <v>3/16"6'40'MLAY1000x4</v>
      </c>
      <c r="B286" s="5" t="s">
        <v>17</v>
      </c>
      <c r="C286" s="8" t="s">
        <v>10</v>
      </c>
      <c r="D286" s="6" t="s">
        <v>26</v>
      </c>
      <c r="E286" s="7">
        <v>1838</v>
      </c>
      <c r="F286" s="6" t="s">
        <v>31</v>
      </c>
      <c r="G286" s="7">
        <v>355</v>
      </c>
      <c r="H286" s="7">
        <f>G286*(IFERROR(VLOOKUP('Lifting System Input'!$B$9,Lists!L:M,2,0),1)*IFERROR(VLOOKUP('Lifting System Input'!$B$10,Lists!O:P,2,0),1)*IFERROR(VLOOKUP('Lifting System Input'!$B$12,Lists!R:S,2,0),1))</f>
        <v>355</v>
      </c>
      <c r="I286" s="6">
        <f>IF(EVEN(ROUNDUP(E286/(H286*3/'Lifting System Input'!$B$11),0))=2,4,EVEN(ROUNDUP(E286/(H286*3/'Lifting System Input'!$B$11),0)))</f>
        <v>6</v>
      </c>
      <c r="J286" s="7">
        <f t="shared" si="25"/>
        <v>2130</v>
      </c>
      <c r="K286" s="6">
        <f t="shared" si="26"/>
        <v>3.5</v>
      </c>
      <c r="L286" s="4">
        <f>VLOOKUP(F286,Lists!A:B,2,0)*I286</f>
        <v>11430</v>
      </c>
      <c r="M286" s="6">
        <f t="shared" si="27"/>
        <v>3</v>
      </c>
      <c r="N286">
        <f t="shared" si="28"/>
        <v>10</v>
      </c>
      <c r="O286">
        <v>4</v>
      </c>
      <c r="P286" s="7">
        <f t="shared" si="29"/>
        <v>613</v>
      </c>
      <c r="Q286" t="s">
        <v>55</v>
      </c>
      <c r="R286" t="s">
        <v>54</v>
      </c>
      <c r="S286">
        <v>2</v>
      </c>
    </row>
    <row r="287" spans="1:19" x14ac:dyDescent="0.25">
      <c r="A287" t="str">
        <f t="shared" si="24"/>
        <v>3/16"7'40'MLAY1000x4</v>
      </c>
      <c r="B287" s="5" t="s">
        <v>17</v>
      </c>
      <c r="C287" s="8" t="s">
        <v>11</v>
      </c>
      <c r="D287" s="6" t="s">
        <v>26</v>
      </c>
      <c r="E287" s="7">
        <v>2144</v>
      </c>
      <c r="F287" s="6" t="s">
        <v>31</v>
      </c>
      <c r="G287" s="7">
        <v>355</v>
      </c>
      <c r="H287" s="7">
        <f>G287*(IFERROR(VLOOKUP('Lifting System Input'!$B$9,Lists!L:M,2,0),1)*IFERROR(VLOOKUP('Lifting System Input'!$B$10,Lists!O:P,2,0),1)*IFERROR(VLOOKUP('Lifting System Input'!$B$12,Lists!R:S,2,0),1))</f>
        <v>355</v>
      </c>
      <c r="I287" s="6">
        <f>IF(EVEN(ROUNDUP(E287/(H287*3/'Lifting System Input'!$B$11),0))=2,4,EVEN(ROUNDUP(E287/(H287*3/'Lifting System Input'!$B$11),0)))</f>
        <v>8</v>
      </c>
      <c r="J287" s="7">
        <f t="shared" si="25"/>
        <v>2840</v>
      </c>
      <c r="K287" s="6">
        <f t="shared" si="26"/>
        <v>4</v>
      </c>
      <c r="L287" s="4">
        <f>VLOOKUP(F287,Lists!A:B,2,0)*I287</f>
        <v>15240</v>
      </c>
      <c r="M287" s="6">
        <f t="shared" si="27"/>
        <v>4</v>
      </c>
      <c r="N287">
        <f t="shared" si="28"/>
        <v>8</v>
      </c>
      <c r="O287">
        <v>4</v>
      </c>
      <c r="P287" s="7">
        <f t="shared" si="29"/>
        <v>536</v>
      </c>
      <c r="Q287" t="s">
        <v>55</v>
      </c>
      <c r="R287" t="s">
        <v>54</v>
      </c>
      <c r="S287">
        <v>2</v>
      </c>
    </row>
    <row r="288" spans="1:19" x14ac:dyDescent="0.25">
      <c r="A288" t="str">
        <f t="shared" si="24"/>
        <v>3/16"8'40'MLAY1000x4</v>
      </c>
      <c r="B288" s="5" t="s">
        <v>17</v>
      </c>
      <c r="C288" s="8" t="s">
        <v>12</v>
      </c>
      <c r="D288" s="6" t="s">
        <v>26</v>
      </c>
      <c r="E288" s="7">
        <v>2450</v>
      </c>
      <c r="F288" s="6" t="s">
        <v>31</v>
      </c>
      <c r="G288" s="7">
        <v>355</v>
      </c>
      <c r="H288" s="7">
        <f>G288*(IFERROR(VLOOKUP('Lifting System Input'!$B$9,Lists!L:M,2,0),1)*IFERROR(VLOOKUP('Lifting System Input'!$B$10,Lists!O:P,2,0),1)*IFERROR(VLOOKUP('Lifting System Input'!$B$12,Lists!R:S,2,0),1))</f>
        <v>355</v>
      </c>
      <c r="I288" s="6">
        <f>IF(EVEN(ROUNDUP(E288/(H288*3/'Lifting System Input'!$B$11),0))=2,4,EVEN(ROUNDUP(E288/(H288*3/'Lifting System Input'!$B$11),0)))</f>
        <v>8</v>
      </c>
      <c r="J288" s="7">
        <f t="shared" si="25"/>
        <v>2840</v>
      </c>
      <c r="K288" s="6">
        <f t="shared" si="26"/>
        <v>3.5</v>
      </c>
      <c r="L288" s="4">
        <f>VLOOKUP(F288,Lists!A:B,2,0)*I288</f>
        <v>15240</v>
      </c>
      <c r="M288" s="6">
        <f t="shared" si="27"/>
        <v>4</v>
      </c>
      <c r="N288">
        <f t="shared" si="28"/>
        <v>8</v>
      </c>
      <c r="O288">
        <v>4</v>
      </c>
      <c r="P288" s="7">
        <f t="shared" si="29"/>
        <v>613</v>
      </c>
      <c r="Q288" t="s">
        <v>55</v>
      </c>
      <c r="R288" t="s">
        <v>54</v>
      </c>
      <c r="S288">
        <v>2</v>
      </c>
    </row>
    <row r="289" spans="1:19" x14ac:dyDescent="0.25">
      <c r="A289" t="str">
        <f t="shared" si="24"/>
        <v>3/16"9'40'MLAY1000x4</v>
      </c>
      <c r="B289" s="5" t="s">
        <v>17</v>
      </c>
      <c r="C289" s="8" t="s">
        <v>13</v>
      </c>
      <c r="D289" s="6" t="s">
        <v>26</v>
      </c>
      <c r="E289" s="7">
        <v>2757</v>
      </c>
      <c r="F289" s="6" t="s">
        <v>31</v>
      </c>
      <c r="G289" s="7">
        <v>355</v>
      </c>
      <c r="H289" s="7">
        <f>G289*(IFERROR(VLOOKUP('Lifting System Input'!$B$9,Lists!L:M,2,0),1)*IFERROR(VLOOKUP('Lifting System Input'!$B$10,Lists!O:P,2,0),1)*IFERROR(VLOOKUP('Lifting System Input'!$B$12,Lists!R:S,2,0),1))</f>
        <v>355</v>
      </c>
      <c r="I289" s="6">
        <f>IF(EVEN(ROUNDUP(E289/(H289*3/'Lifting System Input'!$B$11),0))=2,4,EVEN(ROUNDUP(E289/(H289*3/'Lifting System Input'!$B$11),0)))</f>
        <v>8</v>
      </c>
      <c r="J289" s="7">
        <f t="shared" si="25"/>
        <v>2840</v>
      </c>
      <c r="K289" s="6">
        <f t="shared" si="26"/>
        <v>3.1</v>
      </c>
      <c r="L289" s="4">
        <f>VLOOKUP(F289,Lists!A:B,2,0)*I289</f>
        <v>15240</v>
      </c>
      <c r="M289" s="6">
        <f t="shared" si="27"/>
        <v>4</v>
      </c>
      <c r="N289">
        <f t="shared" si="28"/>
        <v>8</v>
      </c>
      <c r="O289">
        <v>4</v>
      </c>
      <c r="P289" s="7">
        <f t="shared" si="29"/>
        <v>689</v>
      </c>
      <c r="Q289" t="s">
        <v>55</v>
      </c>
      <c r="R289" t="s">
        <v>54</v>
      </c>
      <c r="S289">
        <v>2</v>
      </c>
    </row>
    <row r="290" spans="1:19" x14ac:dyDescent="0.25">
      <c r="A290" t="str">
        <f t="shared" si="24"/>
        <v>3/16"10'40'MLAY1000x4</v>
      </c>
      <c r="B290" s="5" t="s">
        <v>17</v>
      </c>
      <c r="C290" s="25" t="s">
        <v>14</v>
      </c>
      <c r="D290" s="6" t="s">
        <v>26</v>
      </c>
      <c r="E290" s="7">
        <v>3063</v>
      </c>
      <c r="F290" s="6" t="s">
        <v>31</v>
      </c>
      <c r="G290" s="7">
        <v>355</v>
      </c>
      <c r="H290" s="7">
        <f>G290*(IFERROR(VLOOKUP('Lifting System Input'!$B$9,Lists!L:M,2,0),1)*IFERROR(VLOOKUP('Lifting System Input'!$B$10,Lists!O:P,2,0),1)*IFERROR(VLOOKUP('Lifting System Input'!$B$12,Lists!R:S,2,0),1))</f>
        <v>355</v>
      </c>
      <c r="I290" s="6">
        <f>IF(EVEN(ROUNDUP(E290/(H290*3/'Lifting System Input'!$B$11),0))=2,4,EVEN(ROUNDUP(E290/(H290*3/'Lifting System Input'!$B$11),0)))</f>
        <v>10</v>
      </c>
      <c r="J290" s="7">
        <f t="shared" si="25"/>
        <v>3550</v>
      </c>
      <c r="K290" s="6">
        <f t="shared" si="26"/>
        <v>3.5</v>
      </c>
      <c r="L290" s="4">
        <f>VLOOKUP(F290,Lists!A:B,2,0)*I290</f>
        <v>19050</v>
      </c>
      <c r="M290" s="6">
        <f t="shared" si="27"/>
        <v>5</v>
      </c>
      <c r="N290">
        <f t="shared" si="28"/>
        <v>6.7</v>
      </c>
      <c r="O290">
        <v>4</v>
      </c>
      <c r="P290" s="7">
        <f t="shared" si="29"/>
        <v>613</v>
      </c>
      <c r="Q290" t="s">
        <v>55</v>
      </c>
      <c r="R290" t="s">
        <v>54</v>
      </c>
      <c r="S290">
        <v>2</v>
      </c>
    </row>
    <row r="291" spans="1:19" x14ac:dyDescent="0.25">
      <c r="A291" t="str">
        <f t="shared" si="24"/>
        <v>1/4"6'10'MLAY1000x4</v>
      </c>
      <c r="B291" s="5" t="s">
        <v>5</v>
      </c>
      <c r="C291" s="8" t="s">
        <v>10</v>
      </c>
      <c r="D291" s="6" t="s">
        <v>14</v>
      </c>
      <c r="E291" s="7">
        <v>613</v>
      </c>
      <c r="F291" s="6" t="s">
        <v>31</v>
      </c>
      <c r="G291" s="7">
        <v>494</v>
      </c>
      <c r="H291" s="7">
        <f>G291*(IFERROR(VLOOKUP('Lifting System Input'!$B$9,Lists!L:M,2,0),1)*IFERROR(VLOOKUP('Lifting System Input'!$B$10,Lists!O:P,2,0),1)*IFERROR(VLOOKUP('Lifting System Input'!$B$12,Lists!R:S,2,0),1))</f>
        <v>494</v>
      </c>
      <c r="I291" s="6">
        <f>IF(EVEN(ROUNDUP(E291/(H291*3/'Lifting System Input'!$B$11),0))=2,4,EVEN(ROUNDUP(E291/(H291*3/'Lifting System Input'!$B$11),0)))</f>
        <v>4</v>
      </c>
      <c r="J291" s="7">
        <f t="shared" si="25"/>
        <v>1976</v>
      </c>
      <c r="K291" s="6">
        <f t="shared" si="26"/>
        <v>9.6999999999999993</v>
      </c>
      <c r="L291" s="4">
        <f>VLOOKUP(F291,Lists!A:B,2,0)*I291</f>
        <v>7620</v>
      </c>
      <c r="M291" s="6">
        <f t="shared" si="27"/>
        <v>2</v>
      </c>
      <c r="N291">
        <f t="shared" si="28"/>
        <v>3.3</v>
      </c>
      <c r="O291">
        <v>4</v>
      </c>
      <c r="P291" s="7">
        <f t="shared" si="29"/>
        <v>307</v>
      </c>
      <c r="Q291" t="s">
        <v>55</v>
      </c>
      <c r="R291" t="s">
        <v>54</v>
      </c>
      <c r="S291">
        <v>3</v>
      </c>
    </row>
    <row r="292" spans="1:19" x14ac:dyDescent="0.25">
      <c r="A292" t="str">
        <f t="shared" si="24"/>
        <v>1/4"7'10'MLAY1000x4</v>
      </c>
      <c r="B292" s="5" t="s">
        <v>5</v>
      </c>
      <c r="C292" s="8" t="s">
        <v>11</v>
      </c>
      <c r="D292" s="6" t="s">
        <v>14</v>
      </c>
      <c r="E292" s="7">
        <v>715</v>
      </c>
      <c r="F292" s="6" t="s">
        <v>31</v>
      </c>
      <c r="G292" s="7">
        <v>494</v>
      </c>
      <c r="H292" s="7">
        <f>G292*(IFERROR(VLOOKUP('Lifting System Input'!$B$9,Lists!L:M,2,0),1)*IFERROR(VLOOKUP('Lifting System Input'!$B$10,Lists!O:P,2,0),1)*IFERROR(VLOOKUP('Lifting System Input'!$B$12,Lists!R:S,2,0),1))</f>
        <v>494</v>
      </c>
      <c r="I292" s="6">
        <f>IF(EVEN(ROUNDUP(E292/(H292*3/'Lifting System Input'!$B$11),0))=2,4,EVEN(ROUNDUP(E292/(H292*3/'Lifting System Input'!$B$11),0)))</f>
        <v>4</v>
      </c>
      <c r="J292" s="7">
        <f t="shared" si="25"/>
        <v>1976</v>
      </c>
      <c r="K292" s="6">
        <f t="shared" si="26"/>
        <v>8.3000000000000007</v>
      </c>
      <c r="L292" s="4">
        <f>VLOOKUP(F292,Lists!A:B,2,0)*I292</f>
        <v>7620</v>
      </c>
      <c r="M292" s="6">
        <f t="shared" si="27"/>
        <v>2</v>
      </c>
      <c r="N292">
        <f t="shared" si="28"/>
        <v>3.3</v>
      </c>
      <c r="O292">
        <v>4</v>
      </c>
      <c r="P292" s="7">
        <f t="shared" si="29"/>
        <v>358</v>
      </c>
      <c r="Q292" t="s">
        <v>55</v>
      </c>
      <c r="R292" t="s">
        <v>54</v>
      </c>
      <c r="S292">
        <v>3</v>
      </c>
    </row>
    <row r="293" spans="1:19" x14ac:dyDescent="0.25">
      <c r="A293" t="str">
        <f t="shared" si="24"/>
        <v>1/4"8'10'MLAY1000x4</v>
      </c>
      <c r="B293" s="5" t="s">
        <v>5</v>
      </c>
      <c r="C293" s="8" t="s">
        <v>12</v>
      </c>
      <c r="D293" s="6" t="s">
        <v>14</v>
      </c>
      <c r="E293" s="7">
        <v>817</v>
      </c>
      <c r="F293" s="6" t="s">
        <v>31</v>
      </c>
      <c r="G293" s="7">
        <v>494</v>
      </c>
      <c r="H293" s="7">
        <f>G293*(IFERROR(VLOOKUP('Lifting System Input'!$B$9,Lists!L:M,2,0),1)*IFERROR(VLOOKUP('Lifting System Input'!$B$10,Lists!O:P,2,0),1)*IFERROR(VLOOKUP('Lifting System Input'!$B$12,Lists!R:S,2,0),1))</f>
        <v>494</v>
      </c>
      <c r="I293" s="6">
        <f>IF(EVEN(ROUNDUP(E293/(H293*3/'Lifting System Input'!$B$11),0))=2,4,EVEN(ROUNDUP(E293/(H293*3/'Lifting System Input'!$B$11),0)))</f>
        <v>4</v>
      </c>
      <c r="J293" s="7">
        <f t="shared" si="25"/>
        <v>1976</v>
      </c>
      <c r="K293" s="6">
        <f t="shared" si="26"/>
        <v>7.3</v>
      </c>
      <c r="L293" s="4">
        <f>VLOOKUP(F293,Lists!A:B,2,0)*I293</f>
        <v>7620</v>
      </c>
      <c r="M293" s="6">
        <f t="shared" si="27"/>
        <v>2</v>
      </c>
      <c r="N293">
        <f t="shared" si="28"/>
        <v>3.3</v>
      </c>
      <c r="O293">
        <v>4</v>
      </c>
      <c r="P293" s="7">
        <f t="shared" si="29"/>
        <v>409</v>
      </c>
      <c r="Q293" t="s">
        <v>55</v>
      </c>
      <c r="R293" t="s">
        <v>54</v>
      </c>
      <c r="S293">
        <v>3</v>
      </c>
    </row>
    <row r="294" spans="1:19" x14ac:dyDescent="0.25">
      <c r="A294" t="str">
        <f t="shared" si="24"/>
        <v>1/4"9'10'MLAY1000x4</v>
      </c>
      <c r="B294" s="5" t="s">
        <v>5</v>
      </c>
      <c r="C294" s="8" t="s">
        <v>13</v>
      </c>
      <c r="D294" s="6" t="s">
        <v>14</v>
      </c>
      <c r="E294" s="7">
        <v>919</v>
      </c>
      <c r="F294" s="6" t="s">
        <v>31</v>
      </c>
      <c r="G294" s="7">
        <v>494</v>
      </c>
      <c r="H294" s="7">
        <f>G294*(IFERROR(VLOOKUP('Lifting System Input'!$B$9,Lists!L:M,2,0),1)*IFERROR(VLOOKUP('Lifting System Input'!$B$10,Lists!O:P,2,0),1)*IFERROR(VLOOKUP('Lifting System Input'!$B$12,Lists!R:S,2,0),1))</f>
        <v>494</v>
      </c>
      <c r="I294" s="6">
        <f>IF(EVEN(ROUNDUP(E294/(H294*3/'Lifting System Input'!$B$11),0))=2,4,EVEN(ROUNDUP(E294/(H294*3/'Lifting System Input'!$B$11),0)))</f>
        <v>4</v>
      </c>
      <c r="J294" s="7">
        <f t="shared" si="25"/>
        <v>1976</v>
      </c>
      <c r="K294" s="6">
        <f t="shared" si="26"/>
        <v>6.5</v>
      </c>
      <c r="L294" s="4">
        <f>VLOOKUP(F294,Lists!A:B,2,0)*I294</f>
        <v>7620</v>
      </c>
      <c r="M294" s="6">
        <f t="shared" si="27"/>
        <v>2</v>
      </c>
      <c r="N294">
        <f t="shared" si="28"/>
        <v>3.3</v>
      </c>
      <c r="O294">
        <v>4</v>
      </c>
      <c r="P294" s="7">
        <f t="shared" si="29"/>
        <v>460</v>
      </c>
      <c r="Q294" t="s">
        <v>55</v>
      </c>
      <c r="R294" t="s">
        <v>54</v>
      </c>
      <c r="S294">
        <v>3</v>
      </c>
    </row>
    <row r="295" spans="1:19" x14ac:dyDescent="0.25">
      <c r="A295" t="str">
        <f t="shared" si="24"/>
        <v>1/4"10'10'MLAY1000x4</v>
      </c>
      <c r="B295" s="5" t="s">
        <v>5</v>
      </c>
      <c r="C295" s="25" t="s">
        <v>14</v>
      </c>
      <c r="D295" s="6" t="s">
        <v>14</v>
      </c>
      <c r="E295" s="7">
        <v>1021</v>
      </c>
      <c r="F295" s="6" t="s">
        <v>31</v>
      </c>
      <c r="G295" s="7">
        <v>494</v>
      </c>
      <c r="H295" s="7">
        <f>G295*(IFERROR(VLOOKUP('Lifting System Input'!$B$9,Lists!L:M,2,0),1)*IFERROR(VLOOKUP('Lifting System Input'!$B$10,Lists!O:P,2,0),1)*IFERROR(VLOOKUP('Lifting System Input'!$B$12,Lists!R:S,2,0),1))</f>
        <v>494</v>
      </c>
      <c r="I295" s="6">
        <f>IF(EVEN(ROUNDUP(E295/(H295*3/'Lifting System Input'!$B$11),0))=2,4,EVEN(ROUNDUP(E295/(H295*3/'Lifting System Input'!$B$11),0)))</f>
        <v>4</v>
      </c>
      <c r="J295" s="7">
        <f t="shared" si="25"/>
        <v>1976</v>
      </c>
      <c r="K295" s="6">
        <f t="shared" si="26"/>
        <v>5.8</v>
      </c>
      <c r="L295" s="4">
        <f>VLOOKUP(F295,Lists!A:B,2,0)*I295</f>
        <v>7620</v>
      </c>
      <c r="M295" s="6">
        <f t="shared" si="27"/>
        <v>2</v>
      </c>
      <c r="N295">
        <f t="shared" si="28"/>
        <v>3.3</v>
      </c>
      <c r="O295">
        <v>4</v>
      </c>
      <c r="P295" s="7">
        <f t="shared" si="29"/>
        <v>511</v>
      </c>
      <c r="Q295" t="s">
        <v>55</v>
      </c>
      <c r="R295" t="s">
        <v>54</v>
      </c>
      <c r="S295">
        <v>3</v>
      </c>
    </row>
    <row r="296" spans="1:19" x14ac:dyDescent="0.25">
      <c r="A296" t="str">
        <f t="shared" si="24"/>
        <v>1/4"6'20'MLAY1000x4</v>
      </c>
      <c r="B296" s="5" t="s">
        <v>5</v>
      </c>
      <c r="C296" s="8" t="s">
        <v>10</v>
      </c>
      <c r="D296" s="6" t="s">
        <v>16</v>
      </c>
      <c r="E296" s="7">
        <v>1225</v>
      </c>
      <c r="F296" s="6" t="s">
        <v>31</v>
      </c>
      <c r="G296" s="7">
        <v>494</v>
      </c>
      <c r="H296" s="7">
        <f>G296*(IFERROR(VLOOKUP('Lifting System Input'!$B$9,Lists!L:M,2,0),1)*IFERROR(VLOOKUP('Lifting System Input'!$B$10,Lists!O:P,2,0),1)*IFERROR(VLOOKUP('Lifting System Input'!$B$12,Lists!R:S,2,0),1))</f>
        <v>494</v>
      </c>
      <c r="I296" s="6">
        <f>IF(EVEN(ROUNDUP(E296/(H296*3/'Lifting System Input'!$B$11),0))=2,4,EVEN(ROUNDUP(E296/(H296*3/'Lifting System Input'!$B$11),0)))</f>
        <v>4</v>
      </c>
      <c r="J296" s="7">
        <f t="shared" si="25"/>
        <v>1976</v>
      </c>
      <c r="K296" s="6">
        <f t="shared" si="26"/>
        <v>4.8</v>
      </c>
      <c r="L296" s="4">
        <f>VLOOKUP(F296,Lists!A:B,2,0)*I296</f>
        <v>7620</v>
      </c>
      <c r="M296" s="6">
        <f t="shared" si="27"/>
        <v>2</v>
      </c>
      <c r="N296">
        <f t="shared" si="28"/>
        <v>6.7</v>
      </c>
      <c r="O296">
        <v>4</v>
      </c>
      <c r="P296" s="7">
        <f t="shared" si="29"/>
        <v>613</v>
      </c>
      <c r="Q296" t="s">
        <v>55</v>
      </c>
      <c r="R296" t="s">
        <v>54</v>
      </c>
      <c r="S296">
        <v>3</v>
      </c>
    </row>
    <row r="297" spans="1:19" x14ac:dyDescent="0.25">
      <c r="A297" t="str">
        <f t="shared" si="24"/>
        <v>1/4"7'20'MLAY1000x4</v>
      </c>
      <c r="B297" s="5" t="s">
        <v>5</v>
      </c>
      <c r="C297" s="8" t="s">
        <v>11</v>
      </c>
      <c r="D297" s="6" t="s">
        <v>16</v>
      </c>
      <c r="E297" s="7">
        <v>1429</v>
      </c>
      <c r="F297" s="6" t="s">
        <v>31</v>
      </c>
      <c r="G297" s="7">
        <v>494</v>
      </c>
      <c r="H297" s="7">
        <f>G297*(IFERROR(VLOOKUP('Lifting System Input'!$B$9,Lists!L:M,2,0),1)*IFERROR(VLOOKUP('Lifting System Input'!$B$10,Lists!O:P,2,0),1)*IFERROR(VLOOKUP('Lifting System Input'!$B$12,Lists!R:S,2,0),1))</f>
        <v>494</v>
      </c>
      <c r="I297" s="6">
        <f>IF(EVEN(ROUNDUP(E297/(H297*3/'Lifting System Input'!$B$11),0))=2,4,EVEN(ROUNDUP(E297/(H297*3/'Lifting System Input'!$B$11),0)))</f>
        <v>4</v>
      </c>
      <c r="J297" s="7">
        <f t="shared" si="25"/>
        <v>1976</v>
      </c>
      <c r="K297" s="6">
        <f t="shared" si="26"/>
        <v>4.0999999999999996</v>
      </c>
      <c r="L297" s="4">
        <f>VLOOKUP(F297,Lists!A:B,2,0)*I297</f>
        <v>7620</v>
      </c>
      <c r="M297" s="6">
        <f t="shared" si="27"/>
        <v>2</v>
      </c>
      <c r="N297">
        <f t="shared" si="28"/>
        <v>6.7</v>
      </c>
      <c r="O297">
        <v>4</v>
      </c>
      <c r="P297" s="7">
        <f t="shared" si="29"/>
        <v>715</v>
      </c>
      <c r="Q297" t="s">
        <v>55</v>
      </c>
      <c r="R297" t="s">
        <v>54</v>
      </c>
      <c r="S297">
        <v>3</v>
      </c>
    </row>
    <row r="298" spans="1:19" x14ac:dyDescent="0.25">
      <c r="A298" t="str">
        <f t="shared" si="24"/>
        <v>1/4"8'20'MLAY1000x4</v>
      </c>
      <c r="B298" s="5" t="s">
        <v>5</v>
      </c>
      <c r="C298" s="8" t="s">
        <v>12</v>
      </c>
      <c r="D298" s="6" t="s">
        <v>16</v>
      </c>
      <c r="E298" s="7">
        <v>1634</v>
      </c>
      <c r="F298" s="6" t="s">
        <v>31</v>
      </c>
      <c r="G298" s="7">
        <v>494</v>
      </c>
      <c r="H298" s="7">
        <f>G298*(IFERROR(VLOOKUP('Lifting System Input'!$B$9,Lists!L:M,2,0),1)*IFERROR(VLOOKUP('Lifting System Input'!$B$10,Lists!O:P,2,0),1)*IFERROR(VLOOKUP('Lifting System Input'!$B$12,Lists!R:S,2,0),1))</f>
        <v>494</v>
      </c>
      <c r="I298" s="6">
        <f>IF(EVEN(ROUNDUP(E298/(H298*3/'Lifting System Input'!$B$11),0))=2,4,EVEN(ROUNDUP(E298/(H298*3/'Lifting System Input'!$B$11),0)))</f>
        <v>4</v>
      </c>
      <c r="J298" s="7">
        <f t="shared" si="25"/>
        <v>1976</v>
      </c>
      <c r="K298" s="6">
        <f t="shared" si="26"/>
        <v>3.6</v>
      </c>
      <c r="L298" s="4">
        <f>VLOOKUP(F298,Lists!A:B,2,0)*I298</f>
        <v>7620</v>
      </c>
      <c r="M298" s="6">
        <f t="shared" si="27"/>
        <v>2</v>
      </c>
      <c r="N298">
        <f t="shared" si="28"/>
        <v>6.7</v>
      </c>
      <c r="O298">
        <v>4</v>
      </c>
      <c r="P298" s="7">
        <f t="shared" si="29"/>
        <v>817</v>
      </c>
      <c r="Q298" t="s">
        <v>55</v>
      </c>
      <c r="R298" t="s">
        <v>54</v>
      </c>
      <c r="S298">
        <v>3</v>
      </c>
    </row>
    <row r="299" spans="1:19" x14ac:dyDescent="0.25">
      <c r="A299" t="str">
        <f t="shared" si="24"/>
        <v>1/4"9'20'MLAY1000x4</v>
      </c>
      <c r="B299" s="5" t="s">
        <v>5</v>
      </c>
      <c r="C299" s="8" t="s">
        <v>13</v>
      </c>
      <c r="D299" s="6" t="s">
        <v>16</v>
      </c>
      <c r="E299" s="7">
        <v>1838</v>
      </c>
      <c r="F299" s="6" t="s">
        <v>31</v>
      </c>
      <c r="G299" s="7">
        <v>494</v>
      </c>
      <c r="H299" s="7">
        <f>G299*(IFERROR(VLOOKUP('Lifting System Input'!$B$9,Lists!L:M,2,0),1)*IFERROR(VLOOKUP('Lifting System Input'!$B$10,Lists!O:P,2,0),1)*IFERROR(VLOOKUP('Lifting System Input'!$B$12,Lists!R:S,2,0),1))</f>
        <v>494</v>
      </c>
      <c r="I299" s="6">
        <f>IF(EVEN(ROUNDUP(E299/(H299*3/'Lifting System Input'!$B$11),0))=2,4,EVEN(ROUNDUP(E299/(H299*3/'Lifting System Input'!$B$11),0)))</f>
        <v>4</v>
      </c>
      <c r="J299" s="7">
        <f t="shared" si="25"/>
        <v>1976</v>
      </c>
      <c r="K299" s="6">
        <f t="shared" si="26"/>
        <v>3.2</v>
      </c>
      <c r="L299" s="4">
        <f>VLOOKUP(F299,Lists!A:B,2,0)*I299</f>
        <v>7620</v>
      </c>
      <c r="M299" s="6">
        <f t="shared" si="27"/>
        <v>2</v>
      </c>
      <c r="N299">
        <f t="shared" si="28"/>
        <v>6.7</v>
      </c>
      <c r="O299">
        <v>4</v>
      </c>
      <c r="P299" s="7">
        <f t="shared" si="29"/>
        <v>919</v>
      </c>
      <c r="Q299" t="s">
        <v>55</v>
      </c>
      <c r="R299" t="s">
        <v>54</v>
      </c>
      <c r="S299">
        <v>3</v>
      </c>
    </row>
    <row r="300" spans="1:19" x14ac:dyDescent="0.25">
      <c r="A300" t="str">
        <f t="shared" si="24"/>
        <v>1/4"10'20'MLAY1000x4</v>
      </c>
      <c r="B300" s="5" t="s">
        <v>5</v>
      </c>
      <c r="C300" s="25" t="s">
        <v>14</v>
      </c>
      <c r="D300" s="6" t="s">
        <v>16</v>
      </c>
      <c r="E300" s="7">
        <v>2042</v>
      </c>
      <c r="F300" s="6" t="s">
        <v>31</v>
      </c>
      <c r="G300" s="7">
        <v>494</v>
      </c>
      <c r="H300" s="7">
        <f>G300*(IFERROR(VLOOKUP('Lifting System Input'!$B$9,Lists!L:M,2,0),1)*IFERROR(VLOOKUP('Lifting System Input'!$B$10,Lists!O:P,2,0),1)*IFERROR(VLOOKUP('Lifting System Input'!$B$12,Lists!R:S,2,0),1))</f>
        <v>494</v>
      </c>
      <c r="I300" s="6">
        <f>IF(EVEN(ROUNDUP(E300/(H300*3/'Lifting System Input'!$B$11),0))=2,4,EVEN(ROUNDUP(E300/(H300*3/'Lifting System Input'!$B$11),0)))</f>
        <v>6</v>
      </c>
      <c r="J300" s="7">
        <f t="shared" si="25"/>
        <v>2964</v>
      </c>
      <c r="K300" s="6">
        <f t="shared" si="26"/>
        <v>4.4000000000000004</v>
      </c>
      <c r="L300" s="4">
        <f>VLOOKUP(F300,Lists!A:B,2,0)*I300</f>
        <v>11430</v>
      </c>
      <c r="M300" s="6">
        <f t="shared" si="27"/>
        <v>3</v>
      </c>
      <c r="N300">
        <f t="shared" si="28"/>
        <v>5</v>
      </c>
      <c r="O300">
        <v>4</v>
      </c>
      <c r="P300" s="7">
        <f t="shared" si="29"/>
        <v>681</v>
      </c>
      <c r="Q300" t="s">
        <v>55</v>
      </c>
      <c r="R300" t="s">
        <v>54</v>
      </c>
      <c r="S300">
        <v>3</v>
      </c>
    </row>
    <row r="301" spans="1:19" x14ac:dyDescent="0.25">
      <c r="A301" t="str">
        <f t="shared" si="24"/>
        <v>1/4"6'40'MLAY1000x4</v>
      </c>
      <c r="B301" s="5" t="s">
        <v>5</v>
      </c>
      <c r="C301" s="8" t="s">
        <v>10</v>
      </c>
      <c r="D301" s="6" t="s">
        <v>26</v>
      </c>
      <c r="E301" s="7">
        <v>2450</v>
      </c>
      <c r="F301" s="6" t="s">
        <v>31</v>
      </c>
      <c r="G301" s="7">
        <v>494</v>
      </c>
      <c r="H301" s="7">
        <f>G301*(IFERROR(VLOOKUP('Lifting System Input'!$B$9,Lists!L:M,2,0),1)*IFERROR(VLOOKUP('Lifting System Input'!$B$10,Lists!O:P,2,0),1)*IFERROR(VLOOKUP('Lifting System Input'!$B$12,Lists!R:S,2,0),1))</f>
        <v>494</v>
      </c>
      <c r="I301" s="6">
        <f>IF(EVEN(ROUNDUP(E301/(H301*3/'Lifting System Input'!$B$11),0))=2,4,EVEN(ROUNDUP(E301/(H301*3/'Lifting System Input'!$B$11),0)))</f>
        <v>6</v>
      </c>
      <c r="J301" s="7">
        <f t="shared" si="25"/>
        <v>2964</v>
      </c>
      <c r="K301" s="6">
        <f t="shared" si="26"/>
        <v>3.6</v>
      </c>
      <c r="L301" s="4">
        <f>VLOOKUP(F301,Lists!A:B,2,0)*I301</f>
        <v>11430</v>
      </c>
      <c r="M301" s="6">
        <f t="shared" si="27"/>
        <v>3</v>
      </c>
      <c r="N301">
        <f t="shared" si="28"/>
        <v>10</v>
      </c>
      <c r="O301">
        <v>4</v>
      </c>
      <c r="P301" s="7">
        <f t="shared" si="29"/>
        <v>817</v>
      </c>
      <c r="Q301" t="s">
        <v>55</v>
      </c>
      <c r="R301" t="s">
        <v>54</v>
      </c>
      <c r="S301">
        <v>3</v>
      </c>
    </row>
    <row r="302" spans="1:19" x14ac:dyDescent="0.25">
      <c r="A302" t="str">
        <f t="shared" si="24"/>
        <v>1/4"7'40'MLAY1000x4</v>
      </c>
      <c r="B302" s="5" t="s">
        <v>5</v>
      </c>
      <c r="C302" s="8" t="s">
        <v>11</v>
      </c>
      <c r="D302" s="6" t="s">
        <v>26</v>
      </c>
      <c r="E302" s="7">
        <v>2859</v>
      </c>
      <c r="F302" s="6" t="s">
        <v>31</v>
      </c>
      <c r="G302" s="7">
        <v>494</v>
      </c>
      <c r="H302" s="7">
        <f>G302*(IFERROR(VLOOKUP('Lifting System Input'!$B$9,Lists!L:M,2,0),1)*IFERROR(VLOOKUP('Lifting System Input'!$B$10,Lists!O:P,2,0),1)*IFERROR(VLOOKUP('Lifting System Input'!$B$12,Lists!R:S,2,0),1))</f>
        <v>494</v>
      </c>
      <c r="I302" s="6">
        <f>IF(EVEN(ROUNDUP(E302/(H302*3/'Lifting System Input'!$B$11),0))=2,4,EVEN(ROUNDUP(E302/(H302*3/'Lifting System Input'!$B$11),0)))</f>
        <v>6</v>
      </c>
      <c r="J302" s="7">
        <f t="shared" si="25"/>
        <v>2964</v>
      </c>
      <c r="K302" s="6">
        <f t="shared" si="26"/>
        <v>3.1</v>
      </c>
      <c r="L302" s="4">
        <f>VLOOKUP(F302,Lists!A:B,2,0)*I302</f>
        <v>11430</v>
      </c>
      <c r="M302" s="6">
        <f t="shared" si="27"/>
        <v>3</v>
      </c>
      <c r="N302">
        <f t="shared" si="28"/>
        <v>10</v>
      </c>
      <c r="O302">
        <v>4</v>
      </c>
      <c r="P302" s="7">
        <f t="shared" si="29"/>
        <v>953</v>
      </c>
      <c r="Q302" t="s">
        <v>55</v>
      </c>
      <c r="R302" t="s">
        <v>54</v>
      </c>
      <c r="S302">
        <v>3</v>
      </c>
    </row>
    <row r="303" spans="1:19" x14ac:dyDescent="0.25">
      <c r="A303" t="str">
        <f t="shared" si="24"/>
        <v>1/4"8'40'MLAY1000x4</v>
      </c>
      <c r="B303" s="5" t="s">
        <v>5</v>
      </c>
      <c r="C303" s="8" t="s">
        <v>12</v>
      </c>
      <c r="D303" s="6" t="s">
        <v>26</v>
      </c>
      <c r="E303" s="7">
        <v>3267</v>
      </c>
      <c r="F303" s="6" t="s">
        <v>31</v>
      </c>
      <c r="G303" s="7">
        <v>494</v>
      </c>
      <c r="H303" s="7">
        <f>G303*(IFERROR(VLOOKUP('Lifting System Input'!$B$9,Lists!L:M,2,0),1)*IFERROR(VLOOKUP('Lifting System Input'!$B$10,Lists!O:P,2,0),1)*IFERROR(VLOOKUP('Lifting System Input'!$B$12,Lists!R:S,2,0),1))</f>
        <v>494</v>
      </c>
      <c r="I303" s="6">
        <f>IF(EVEN(ROUNDUP(E303/(H303*3/'Lifting System Input'!$B$11),0))=2,4,EVEN(ROUNDUP(E303/(H303*3/'Lifting System Input'!$B$11),0)))</f>
        <v>8</v>
      </c>
      <c r="J303" s="7">
        <f t="shared" si="25"/>
        <v>3952</v>
      </c>
      <c r="K303" s="6">
        <f t="shared" si="26"/>
        <v>3.6</v>
      </c>
      <c r="L303" s="4">
        <f>VLOOKUP(F303,Lists!A:B,2,0)*I303</f>
        <v>15240</v>
      </c>
      <c r="M303" s="6">
        <f t="shared" si="27"/>
        <v>4</v>
      </c>
      <c r="N303">
        <f t="shared" si="28"/>
        <v>8</v>
      </c>
      <c r="O303">
        <v>4</v>
      </c>
      <c r="P303" s="7">
        <f t="shared" si="29"/>
        <v>817</v>
      </c>
      <c r="Q303" t="s">
        <v>55</v>
      </c>
      <c r="R303" t="s">
        <v>54</v>
      </c>
      <c r="S303">
        <v>3</v>
      </c>
    </row>
    <row r="304" spans="1:19" x14ac:dyDescent="0.25">
      <c r="A304" t="str">
        <f t="shared" si="24"/>
        <v>1/4"9'40'MLAY1000x4</v>
      </c>
      <c r="B304" s="5" t="s">
        <v>5</v>
      </c>
      <c r="C304" s="8" t="s">
        <v>13</v>
      </c>
      <c r="D304" s="6" t="s">
        <v>26</v>
      </c>
      <c r="E304" s="7">
        <v>3675</v>
      </c>
      <c r="F304" s="6" t="s">
        <v>31</v>
      </c>
      <c r="G304" s="7">
        <v>494</v>
      </c>
      <c r="H304" s="7">
        <f>G304*(IFERROR(VLOOKUP('Lifting System Input'!$B$9,Lists!L:M,2,0),1)*IFERROR(VLOOKUP('Lifting System Input'!$B$10,Lists!O:P,2,0),1)*IFERROR(VLOOKUP('Lifting System Input'!$B$12,Lists!R:S,2,0),1))</f>
        <v>494</v>
      </c>
      <c r="I304" s="6">
        <f>IF(EVEN(ROUNDUP(E304/(H304*3/'Lifting System Input'!$B$11),0))=2,4,EVEN(ROUNDUP(E304/(H304*3/'Lifting System Input'!$B$11),0)))</f>
        <v>8</v>
      </c>
      <c r="J304" s="7">
        <f t="shared" si="25"/>
        <v>3952</v>
      </c>
      <c r="K304" s="6">
        <f t="shared" si="26"/>
        <v>3.2</v>
      </c>
      <c r="L304" s="4">
        <f>VLOOKUP(F304,Lists!A:B,2,0)*I304</f>
        <v>15240</v>
      </c>
      <c r="M304" s="6">
        <f t="shared" si="27"/>
        <v>4</v>
      </c>
      <c r="N304">
        <f t="shared" si="28"/>
        <v>8</v>
      </c>
      <c r="O304">
        <v>4</v>
      </c>
      <c r="P304" s="7">
        <f t="shared" si="29"/>
        <v>919</v>
      </c>
      <c r="Q304" t="s">
        <v>55</v>
      </c>
      <c r="R304" t="s">
        <v>54</v>
      </c>
      <c r="S304">
        <v>3</v>
      </c>
    </row>
    <row r="305" spans="1:19" x14ac:dyDescent="0.25">
      <c r="A305" t="str">
        <f t="shared" si="24"/>
        <v>1/4"10'40'MLAY1000x4</v>
      </c>
      <c r="B305" s="5" t="s">
        <v>5</v>
      </c>
      <c r="C305" s="24" t="s">
        <v>14</v>
      </c>
      <c r="D305" s="6" t="s">
        <v>26</v>
      </c>
      <c r="E305" s="7">
        <v>4084</v>
      </c>
      <c r="F305" s="6" t="s">
        <v>31</v>
      </c>
      <c r="G305" s="7">
        <v>494</v>
      </c>
      <c r="H305" s="7">
        <f>G305*(IFERROR(VLOOKUP('Lifting System Input'!$B$9,Lists!L:M,2,0),1)*IFERROR(VLOOKUP('Lifting System Input'!$B$10,Lists!O:P,2,0),1)*IFERROR(VLOOKUP('Lifting System Input'!$B$12,Lists!R:S,2,0),1))</f>
        <v>494</v>
      </c>
      <c r="I305" s="6">
        <f>IF(EVEN(ROUNDUP(E305/(H305*3/'Lifting System Input'!$B$11),0))=2,4,EVEN(ROUNDUP(E305/(H305*3/'Lifting System Input'!$B$11),0)))</f>
        <v>10</v>
      </c>
      <c r="J305" s="7">
        <f t="shared" si="25"/>
        <v>4940</v>
      </c>
      <c r="K305" s="6">
        <f t="shared" si="26"/>
        <v>3.6</v>
      </c>
      <c r="L305" s="4">
        <f>VLOOKUP(F305,Lists!A:B,2,0)*I305</f>
        <v>19050</v>
      </c>
      <c r="M305" s="6">
        <f t="shared" si="27"/>
        <v>5</v>
      </c>
      <c r="N305">
        <f t="shared" si="28"/>
        <v>6.7</v>
      </c>
      <c r="O305">
        <v>4</v>
      </c>
      <c r="P305" s="7">
        <f t="shared" si="29"/>
        <v>817</v>
      </c>
      <c r="Q305" t="s">
        <v>55</v>
      </c>
      <c r="R305" t="s">
        <v>54</v>
      </c>
      <c r="S305">
        <v>3</v>
      </c>
    </row>
    <row r="306" spans="1:19" x14ac:dyDescent="0.25">
      <c r="A306" t="str">
        <f t="shared" si="24"/>
        <v>5/16"6'10'MLAY1000x4</v>
      </c>
      <c r="B306" s="5" t="s">
        <v>7</v>
      </c>
      <c r="C306" s="8" t="s">
        <v>10</v>
      </c>
      <c r="D306" s="6" t="s">
        <v>14</v>
      </c>
      <c r="E306" s="7">
        <v>766</v>
      </c>
      <c r="F306" s="6" t="s">
        <v>31</v>
      </c>
      <c r="G306" s="7">
        <v>640</v>
      </c>
      <c r="H306" s="7">
        <f>G306*(IFERROR(VLOOKUP('Lifting System Input'!$B$9,Lists!L:M,2,0),1)*IFERROR(VLOOKUP('Lifting System Input'!$B$10,Lists!O:P,2,0),1)*IFERROR(VLOOKUP('Lifting System Input'!$B$12,Lists!R:S,2,0),1))</f>
        <v>640</v>
      </c>
      <c r="I306" s="6">
        <f>IF(EVEN(ROUNDUP(E306/(H306*3/'Lifting System Input'!$B$11),0))=2,4,EVEN(ROUNDUP(E306/(H306*3/'Lifting System Input'!$B$11),0)))</f>
        <v>4</v>
      </c>
      <c r="J306" s="7">
        <f t="shared" si="25"/>
        <v>2560</v>
      </c>
      <c r="K306" s="6">
        <f t="shared" si="26"/>
        <v>10</v>
      </c>
      <c r="L306" s="4">
        <f>VLOOKUP(F306,Lists!A:B,2,0)*I306</f>
        <v>7620</v>
      </c>
      <c r="M306" s="6">
        <f t="shared" si="27"/>
        <v>2</v>
      </c>
      <c r="N306">
        <f t="shared" si="28"/>
        <v>3.3</v>
      </c>
      <c r="O306">
        <v>4</v>
      </c>
      <c r="P306" s="7">
        <f t="shared" si="29"/>
        <v>383</v>
      </c>
      <c r="Q306" t="s">
        <v>55</v>
      </c>
      <c r="R306" t="s">
        <v>54</v>
      </c>
      <c r="S306">
        <v>4</v>
      </c>
    </row>
    <row r="307" spans="1:19" x14ac:dyDescent="0.25">
      <c r="A307" t="str">
        <f t="shared" si="24"/>
        <v>5/16"7'10'MLAY1000x4</v>
      </c>
      <c r="B307" s="5" t="s">
        <v>7</v>
      </c>
      <c r="C307" s="8" t="s">
        <v>11</v>
      </c>
      <c r="D307" s="6" t="s">
        <v>14</v>
      </c>
      <c r="E307" s="7">
        <v>893</v>
      </c>
      <c r="F307" s="6" t="s">
        <v>31</v>
      </c>
      <c r="G307" s="7">
        <v>640</v>
      </c>
      <c r="H307" s="7">
        <f>G307*(IFERROR(VLOOKUP('Lifting System Input'!$B$9,Lists!L:M,2,0),1)*IFERROR(VLOOKUP('Lifting System Input'!$B$10,Lists!O:P,2,0),1)*IFERROR(VLOOKUP('Lifting System Input'!$B$12,Lists!R:S,2,0),1))</f>
        <v>640</v>
      </c>
      <c r="I307" s="6">
        <f>IF(EVEN(ROUNDUP(E307/(H307*3/'Lifting System Input'!$B$11),0))=2,4,EVEN(ROUNDUP(E307/(H307*3/'Lifting System Input'!$B$11),0)))</f>
        <v>4</v>
      </c>
      <c r="J307" s="7">
        <f t="shared" si="25"/>
        <v>2560</v>
      </c>
      <c r="K307" s="6">
        <f t="shared" si="26"/>
        <v>8.6</v>
      </c>
      <c r="L307" s="4">
        <f>VLOOKUP(F307,Lists!A:B,2,0)*I307</f>
        <v>7620</v>
      </c>
      <c r="M307" s="6">
        <f t="shared" si="27"/>
        <v>2</v>
      </c>
      <c r="N307">
        <f t="shared" si="28"/>
        <v>3.3</v>
      </c>
      <c r="O307">
        <v>4</v>
      </c>
      <c r="P307" s="7">
        <f t="shared" si="29"/>
        <v>447</v>
      </c>
      <c r="Q307" t="s">
        <v>55</v>
      </c>
      <c r="R307" t="s">
        <v>54</v>
      </c>
      <c r="S307">
        <v>4</v>
      </c>
    </row>
    <row r="308" spans="1:19" x14ac:dyDescent="0.25">
      <c r="A308" t="str">
        <f t="shared" si="24"/>
        <v>5/16"8'10'MLAY1000x4</v>
      </c>
      <c r="B308" s="5" t="s">
        <v>7</v>
      </c>
      <c r="C308" s="8" t="s">
        <v>12</v>
      </c>
      <c r="D308" s="6" t="s">
        <v>14</v>
      </c>
      <c r="E308" s="7">
        <v>1021</v>
      </c>
      <c r="F308" s="6" t="s">
        <v>31</v>
      </c>
      <c r="G308" s="7">
        <v>640</v>
      </c>
      <c r="H308" s="7">
        <f>G308*(IFERROR(VLOOKUP('Lifting System Input'!$B$9,Lists!L:M,2,0),1)*IFERROR(VLOOKUP('Lifting System Input'!$B$10,Lists!O:P,2,0),1)*IFERROR(VLOOKUP('Lifting System Input'!$B$12,Lists!R:S,2,0),1))</f>
        <v>640</v>
      </c>
      <c r="I308" s="6">
        <f>IF(EVEN(ROUNDUP(E308/(H308*3/'Lifting System Input'!$B$11),0))=2,4,EVEN(ROUNDUP(E308/(H308*3/'Lifting System Input'!$B$11),0)))</f>
        <v>4</v>
      </c>
      <c r="J308" s="7">
        <f t="shared" si="25"/>
        <v>2560</v>
      </c>
      <c r="K308" s="6">
        <f t="shared" si="26"/>
        <v>7.5</v>
      </c>
      <c r="L308" s="4">
        <f>VLOOKUP(F308,Lists!A:B,2,0)*I308</f>
        <v>7620</v>
      </c>
      <c r="M308" s="6">
        <f t="shared" si="27"/>
        <v>2</v>
      </c>
      <c r="N308">
        <f t="shared" si="28"/>
        <v>3.3</v>
      </c>
      <c r="O308">
        <v>4</v>
      </c>
      <c r="P308" s="7">
        <f t="shared" si="29"/>
        <v>511</v>
      </c>
      <c r="Q308" t="s">
        <v>55</v>
      </c>
      <c r="R308" t="s">
        <v>54</v>
      </c>
      <c r="S308">
        <v>4</v>
      </c>
    </row>
    <row r="309" spans="1:19" x14ac:dyDescent="0.25">
      <c r="A309" t="str">
        <f t="shared" si="24"/>
        <v>5/16"9'10'MLAY1000x4</v>
      </c>
      <c r="B309" s="5" t="s">
        <v>7</v>
      </c>
      <c r="C309" s="8" t="s">
        <v>13</v>
      </c>
      <c r="D309" s="6" t="s">
        <v>14</v>
      </c>
      <c r="E309" s="7">
        <v>1149</v>
      </c>
      <c r="F309" s="6" t="s">
        <v>31</v>
      </c>
      <c r="G309" s="7">
        <v>640</v>
      </c>
      <c r="H309" s="7">
        <f>G309*(IFERROR(VLOOKUP('Lifting System Input'!$B$9,Lists!L:M,2,0),1)*IFERROR(VLOOKUP('Lifting System Input'!$B$10,Lists!O:P,2,0),1)*IFERROR(VLOOKUP('Lifting System Input'!$B$12,Lists!R:S,2,0),1))</f>
        <v>640</v>
      </c>
      <c r="I309" s="6">
        <f>IF(EVEN(ROUNDUP(E309/(H309*3/'Lifting System Input'!$B$11),0))=2,4,EVEN(ROUNDUP(E309/(H309*3/'Lifting System Input'!$B$11),0)))</f>
        <v>4</v>
      </c>
      <c r="J309" s="7">
        <f t="shared" si="25"/>
        <v>2560</v>
      </c>
      <c r="K309" s="6">
        <f t="shared" si="26"/>
        <v>6.7</v>
      </c>
      <c r="L309" s="4">
        <f>VLOOKUP(F309,Lists!A:B,2,0)*I309</f>
        <v>7620</v>
      </c>
      <c r="M309" s="6">
        <f t="shared" si="27"/>
        <v>2</v>
      </c>
      <c r="N309">
        <f t="shared" si="28"/>
        <v>3.3</v>
      </c>
      <c r="O309">
        <v>4</v>
      </c>
      <c r="P309" s="7">
        <f t="shared" si="29"/>
        <v>575</v>
      </c>
      <c r="Q309" t="s">
        <v>55</v>
      </c>
      <c r="R309" t="s">
        <v>54</v>
      </c>
      <c r="S309">
        <v>4</v>
      </c>
    </row>
    <row r="310" spans="1:19" x14ac:dyDescent="0.25">
      <c r="A310" t="str">
        <f t="shared" si="24"/>
        <v>5/16"10'10'MLAY1000x4</v>
      </c>
      <c r="B310" s="5" t="s">
        <v>7</v>
      </c>
      <c r="C310" s="25" t="s">
        <v>14</v>
      </c>
      <c r="D310" s="6" t="s">
        <v>14</v>
      </c>
      <c r="E310" s="7">
        <v>1276</v>
      </c>
      <c r="F310" s="6" t="s">
        <v>31</v>
      </c>
      <c r="G310" s="7">
        <v>640</v>
      </c>
      <c r="H310" s="7">
        <f>G310*(IFERROR(VLOOKUP('Lifting System Input'!$B$9,Lists!L:M,2,0),1)*IFERROR(VLOOKUP('Lifting System Input'!$B$10,Lists!O:P,2,0),1)*IFERROR(VLOOKUP('Lifting System Input'!$B$12,Lists!R:S,2,0),1))</f>
        <v>640</v>
      </c>
      <c r="I310" s="6">
        <f>IF(EVEN(ROUNDUP(E310/(H310*3/'Lifting System Input'!$B$11),0))=2,4,EVEN(ROUNDUP(E310/(H310*3/'Lifting System Input'!$B$11),0)))</f>
        <v>4</v>
      </c>
      <c r="J310" s="7">
        <f t="shared" si="25"/>
        <v>2560</v>
      </c>
      <c r="K310" s="6">
        <f t="shared" si="26"/>
        <v>6</v>
      </c>
      <c r="L310" s="4">
        <f>VLOOKUP(F310,Lists!A:B,2,0)*I310</f>
        <v>7620</v>
      </c>
      <c r="M310" s="6">
        <f t="shared" si="27"/>
        <v>2</v>
      </c>
      <c r="N310">
        <f t="shared" si="28"/>
        <v>3.3</v>
      </c>
      <c r="O310">
        <v>4</v>
      </c>
      <c r="P310" s="7">
        <f t="shared" si="29"/>
        <v>638</v>
      </c>
      <c r="Q310" t="s">
        <v>55</v>
      </c>
      <c r="R310" t="s">
        <v>54</v>
      </c>
      <c r="S310">
        <v>4</v>
      </c>
    </row>
    <row r="311" spans="1:19" x14ac:dyDescent="0.25">
      <c r="A311" t="str">
        <f t="shared" si="24"/>
        <v>5/16"6'20'MLAY1000x4</v>
      </c>
      <c r="B311" s="5" t="s">
        <v>7</v>
      </c>
      <c r="C311" s="8" t="s">
        <v>10</v>
      </c>
      <c r="D311" s="6" t="s">
        <v>16</v>
      </c>
      <c r="E311" s="7">
        <v>1531</v>
      </c>
      <c r="F311" s="6" t="s">
        <v>31</v>
      </c>
      <c r="G311" s="7">
        <v>640</v>
      </c>
      <c r="H311" s="7">
        <f>G311*(IFERROR(VLOOKUP('Lifting System Input'!$B$9,Lists!L:M,2,0),1)*IFERROR(VLOOKUP('Lifting System Input'!$B$10,Lists!O:P,2,0),1)*IFERROR(VLOOKUP('Lifting System Input'!$B$12,Lists!R:S,2,0),1))</f>
        <v>640</v>
      </c>
      <c r="I311" s="6">
        <f>IF(EVEN(ROUNDUP(E311/(H311*3/'Lifting System Input'!$B$11),0))=2,4,EVEN(ROUNDUP(E311/(H311*3/'Lifting System Input'!$B$11),0)))</f>
        <v>4</v>
      </c>
      <c r="J311" s="7">
        <f t="shared" si="25"/>
        <v>2560</v>
      </c>
      <c r="K311" s="6">
        <f t="shared" si="26"/>
        <v>5</v>
      </c>
      <c r="L311" s="4">
        <f>VLOOKUP(F311,Lists!A:B,2,0)*I311</f>
        <v>7620</v>
      </c>
      <c r="M311" s="6">
        <f t="shared" si="27"/>
        <v>2</v>
      </c>
      <c r="N311">
        <f t="shared" si="28"/>
        <v>6.7</v>
      </c>
      <c r="O311">
        <v>4</v>
      </c>
      <c r="P311" s="7">
        <f t="shared" si="29"/>
        <v>766</v>
      </c>
      <c r="Q311" t="s">
        <v>55</v>
      </c>
      <c r="R311" t="s">
        <v>54</v>
      </c>
      <c r="S311">
        <v>4</v>
      </c>
    </row>
    <row r="312" spans="1:19" x14ac:dyDescent="0.25">
      <c r="A312" t="str">
        <f t="shared" si="24"/>
        <v>5/16"7'20'MLAY1000x4</v>
      </c>
      <c r="B312" s="5" t="s">
        <v>7</v>
      </c>
      <c r="C312" s="8" t="s">
        <v>11</v>
      </c>
      <c r="D312" s="6" t="s">
        <v>16</v>
      </c>
      <c r="E312" s="7">
        <v>1787</v>
      </c>
      <c r="F312" s="6" t="s">
        <v>31</v>
      </c>
      <c r="G312" s="7">
        <v>640</v>
      </c>
      <c r="H312" s="7">
        <f>G312*(IFERROR(VLOOKUP('Lifting System Input'!$B$9,Lists!L:M,2,0),1)*IFERROR(VLOOKUP('Lifting System Input'!$B$10,Lists!O:P,2,0),1)*IFERROR(VLOOKUP('Lifting System Input'!$B$12,Lists!R:S,2,0),1))</f>
        <v>640</v>
      </c>
      <c r="I312" s="6">
        <f>IF(EVEN(ROUNDUP(E312/(H312*3/'Lifting System Input'!$B$11),0))=2,4,EVEN(ROUNDUP(E312/(H312*3/'Lifting System Input'!$B$11),0)))</f>
        <v>4</v>
      </c>
      <c r="J312" s="7">
        <f t="shared" si="25"/>
        <v>2560</v>
      </c>
      <c r="K312" s="6">
        <f t="shared" si="26"/>
        <v>4.3</v>
      </c>
      <c r="L312" s="4">
        <f>VLOOKUP(F312,Lists!A:B,2,0)*I312</f>
        <v>7620</v>
      </c>
      <c r="M312" s="6">
        <f t="shared" si="27"/>
        <v>2</v>
      </c>
      <c r="N312">
        <f t="shared" si="28"/>
        <v>6.7</v>
      </c>
      <c r="O312">
        <v>4</v>
      </c>
      <c r="P312" s="7">
        <f t="shared" si="29"/>
        <v>894</v>
      </c>
      <c r="Q312" t="s">
        <v>55</v>
      </c>
      <c r="R312" t="s">
        <v>54</v>
      </c>
      <c r="S312">
        <v>4</v>
      </c>
    </row>
    <row r="313" spans="1:19" x14ac:dyDescent="0.25">
      <c r="A313" t="str">
        <f t="shared" si="24"/>
        <v>5/16"8'20'MLAY1000x4</v>
      </c>
      <c r="B313" s="5" t="s">
        <v>7</v>
      </c>
      <c r="C313" s="8" t="s">
        <v>12</v>
      </c>
      <c r="D313" s="6" t="s">
        <v>16</v>
      </c>
      <c r="E313" s="7">
        <v>2042</v>
      </c>
      <c r="F313" s="6" t="s">
        <v>31</v>
      </c>
      <c r="G313" s="7">
        <v>640</v>
      </c>
      <c r="H313" s="7">
        <f>G313*(IFERROR(VLOOKUP('Lifting System Input'!$B$9,Lists!L:M,2,0),1)*IFERROR(VLOOKUP('Lifting System Input'!$B$10,Lists!O:P,2,0),1)*IFERROR(VLOOKUP('Lifting System Input'!$B$12,Lists!R:S,2,0),1))</f>
        <v>640</v>
      </c>
      <c r="I313" s="6">
        <f>IF(EVEN(ROUNDUP(E313/(H313*3/'Lifting System Input'!$B$11),0))=2,4,EVEN(ROUNDUP(E313/(H313*3/'Lifting System Input'!$B$11),0)))</f>
        <v>4</v>
      </c>
      <c r="J313" s="7">
        <f t="shared" si="25"/>
        <v>2560</v>
      </c>
      <c r="K313" s="6">
        <f t="shared" si="26"/>
        <v>3.8</v>
      </c>
      <c r="L313" s="4">
        <f>VLOOKUP(F313,Lists!A:B,2,0)*I313</f>
        <v>7620</v>
      </c>
      <c r="M313" s="6">
        <f t="shared" si="27"/>
        <v>2</v>
      </c>
      <c r="N313">
        <f t="shared" si="28"/>
        <v>6.7</v>
      </c>
      <c r="O313">
        <v>4</v>
      </c>
      <c r="P313" s="7">
        <f t="shared" si="29"/>
        <v>1021</v>
      </c>
      <c r="Q313" t="s">
        <v>55</v>
      </c>
      <c r="R313" t="s">
        <v>54</v>
      </c>
      <c r="S313">
        <v>4</v>
      </c>
    </row>
    <row r="314" spans="1:19" x14ac:dyDescent="0.25">
      <c r="A314" t="str">
        <f t="shared" si="24"/>
        <v>5/16"9'20'MLAY1000x4</v>
      </c>
      <c r="B314" s="5" t="s">
        <v>7</v>
      </c>
      <c r="C314" s="8" t="s">
        <v>13</v>
      </c>
      <c r="D314" s="6" t="s">
        <v>16</v>
      </c>
      <c r="E314" s="7">
        <v>2297</v>
      </c>
      <c r="F314" s="6" t="s">
        <v>31</v>
      </c>
      <c r="G314" s="7">
        <v>640</v>
      </c>
      <c r="H314" s="7">
        <f>G314*(IFERROR(VLOOKUP('Lifting System Input'!$B$9,Lists!L:M,2,0),1)*IFERROR(VLOOKUP('Lifting System Input'!$B$10,Lists!O:P,2,0),1)*IFERROR(VLOOKUP('Lifting System Input'!$B$12,Lists!R:S,2,0),1))</f>
        <v>640</v>
      </c>
      <c r="I314" s="6">
        <f>IF(EVEN(ROUNDUP(E314/(H314*3/'Lifting System Input'!$B$11),0))=2,4,EVEN(ROUNDUP(E314/(H314*3/'Lifting System Input'!$B$11),0)))</f>
        <v>4</v>
      </c>
      <c r="J314" s="7">
        <f t="shared" si="25"/>
        <v>2560</v>
      </c>
      <c r="K314" s="6">
        <f t="shared" si="26"/>
        <v>3.3</v>
      </c>
      <c r="L314" s="4">
        <f>VLOOKUP(F314,Lists!A:B,2,0)*I314</f>
        <v>7620</v>
      </c>
      <c r="M314" s="6">
        <f t="shared" si="27"/>
        <v>2</v>
      </c>
      <c r="N314">
        <f t="shared" si="28"/>
        <v>6.7</v>
      </c>
      <c r="O314">
        <v>4</v>
      </c>
      <c r="P314" s="7">
        <f t="shared" si="29"/>
        <v>1149</v>
      </c>
      <c r="Q314" t="s">
        <v>55</v>
      </c>
      <c r="R314" t="s">
        <v>54</v>
      </c>
      <c r="S314">
        <v>4</v>
      </c>
    </row>
    <row r="315" spans="1:19" x14ac:dyDescent="0.25">
      <c r="A315" t="str">
        <f t="shared" si="24"/>
        <v>5/16"10'20'MLAY1000x4</v>
      </c>
      <c r="B315" s="5" t="s">
        <v>7</v>
      </c>
      <c r="C315" s="25" t="s">
        <v>14</v>
      </c>
      <c r="D315" s="6" t="s">
        <v>16</v>
      </c>
      <c r="E315" s="7">
        <v>2552</v>
      </c>
      <c r="F315" s="6" t="s">
        <v>31</v>
      </c>
      <c r="G315" s="7">
        <v>640</v>
      </c>
      <c r="H315" s="7">
        <f>G315*(IFERROR(VLOOKUP('Lifting System Input'!$B$9,Lists!L:M,2,0),1)*IFERROR(VLOOKUP('Lifting System Input'!$B$10,Lists!O:P,2,0),1)*IFERROR(VLOOKUP('Lifting System Input'!$B$12,Lists!R:S,2,0),1))</f>
        <v>640</v>
      </c>
      <c r="I315" s="6">
        <f>IF(EVEN(ROUNDUP(E315/(H315*3/'Lifting System Input'!$B$11),0))=2,4,EVEN(ROUNDUP(E315/(H315*3/'Lifting System Input'!$B$11),0)))</f>
        <v>4</v>
      </c>
      <c r="J315" s="7">
        <f t="shared" si="25"/>
        <v>2560</v>
      </c>
      <c r="K315" s="6">
        <f t="shared" si="26"/>
        <v>3</v>
      </c>
      <c r="L315" s="4">
        <f>VLOOKUP(F315,Lists!A:B,2,0)*I315</f>
        <v>7620</v>
      </c>
      <c r="M315" s="6">
        <f t="shared" si="27"/>
        <v>2</v>
      </c>
      <c r="N315">
        <f t="shared" si="28"/>
        <v>6.7</v>
      </c>
      <c r="O315">
        <v>4</v>
      </c>
      <c r="P315" s="7">
        <f t="shared" si="29"/>
        <v>1276</v>
      </c>
      <c r="Q315" t="s">
        <v>55</v>
      </c>
      <c r="R315" t="s">
        <v>54</v>
      </c>
      <c r="S315">
        <v>4</v>
      </c>
    </row>
    <row r="316" spans="1:19" x14ac:dyDescent="0.25">
      <c r="A316" t="str">
        <f t="shared" si="24"/>
        <v>5/16"6'40'MLAY1000x4</v>
      </c>
      <c r="B316" s="5" t="s">
        <v>7</v>
      </c>
      <c r="C316" s="8" t="s">
        <v>10</v>
      </c>
      <c r="D316" s="6" t="s">
        <v>26</v>
      </c>
      <c r="E316" s="7">
        <v>3063</v>
      </c>
      <c r="F316" s="6" t="s">
        <v>31</v>
      </c>
      <c r="G316" s="7">
        <v>640</v>
      </c>
      <c r="H316" s="7">
        <f>G316*(IFERROR(VLOOKUP('Lifting System Input'!$B$9,Lists!L:M,2,0),1)*IFERROR(VLOOKUP('Lifting System Input'!$B$10,Lists!O:P,2,0),1)*IFERROR(VLOOKUP('Lifting System Input'!$B$12,Lists!R:S,2,0),1))</f>
        <v>640</v>
      </c>
      <c r="I316" s="6">
        <f>IF(EVEN(ROUNDUP(E316/(H316*3/'Lifting System Input'!$B$11),0))=2,4,EVEN(ROUNDUP(E316/(H316*3/'Lifting System Input'!$B$11),0)))</f>
        <v>6</v>
      </c>
      <c r="J316" s="7">
        <f t="shared" si="25"/>
        <v>3840</v>
      </c>
      <c r="K316" s="6">
        <f t="shared" si="26"/>
        <v>3.8</v>
      </c>
      <c r="L316" s="4">
        <f>VLOOKUP(F316,Lists!A:B,2,0)*I316</f>
        <v>11430</v>
      </c>
      <c r="M316" s="6">
        <f t="shared" si="27"/>
        <v>3</v>
      </c>
      <c r="N316">
        <f t="shared" si="28"/>
        <v>10</v>
      </c>
      <c r="O316">
        <v>4</v>
      </c>
      <c r="P316" s="7">
        <f t="shared" si="29"/>
        <v>1021</v>
      </c>
      <c r="Q316" t="s">
        <v>55</v>
      </c>
      <c r="R316" t="s">
        <v>54</v>
      </c>
      <c r="S316">
        <v>4</v>
      </c>
    </row>
    <row r="317" spans="1:19" x14ac:dyDescent="0.25">
      <c r="A317" t="str">
        <f t="shared" si="24"/>
        <v>5/16"7'40'MLAY1000x4</v>
      </c>
      <c r="B317" s="5" t="s">
        <v>7</v>
      </c>
      <c r="C317" s="8" t="s">
        <v>11</v>
      </c>
      <c r="D317" s="6" t="s">
        <v>26</v>
      </c>
      <c r="E317" s="7">
        <v>3573</v>
      </c>
      <c r="F317" s="6" t="s">
        <v>31</v>
      </c>
      <c r="G317" s="7">
        <v>640</v>
      </c>
      <c r="H317" s="7">
        <f>G317*(IFERROR(VLOOKUP('Lifting System Input'!$B$9,Lists!L:M,2,0),1)*IFERROR(VLOOKUP('Lifting System Input'!$B$10,Lists!O:P,2,0),1)*IFERROR(VLOOKUP('Lifting System Input'!$B$12,Lists!R:S,2,0),1))</f>
        <v>640</v>
      </c>
      <c r="I317" s="6">
        <f>IF(EVEN(ROUNDUP(E317/(H317*3/'Lifting System Input'!$B$11),0))=2,4,EVEN(ROUNDUP(E317/(H317*3/'Lifting System Input'!$B$11),0)))</f>
        <v>6</v>
      </c>
      <c r="J317" s="7">
        <f t="shared" si="25"/>
        <v>3840</v>
      </c>
      <c r="K317" s="6">
        <f t="shared" si="26"/>
        <v>3.2</v>
      </c>
      <c r="L317" s="4">
        <f>VLOOKUP(F317,Lists!A:B,2,0)*I317</f>
        <v>11430</v>
      </c>
      <c r="M317" s="6">
        <f t="shared" si="27"/>
        <v>3</v>
      </c>
      <c r="N317">
        <f t="shared" si="28"/>
        <v>10</v>
      </c>
      <c r="O317">
        <v>4</v>
      </c>
      <c r="P317" s="7">
        <f t="shared" si="29"/>
        <v>1191</v>
      </c>
      <c r="Q317" t="s">
        <v>55</v>
      </c>
      <c r="R317" t="s">
        <v>54</v>
      </c>
      <c r="S317">
        <v>4</v>
      </c>
    </row>
    <row r="318" spans="1:19" x14ac:dyDescent="0.25">
      <c r="A318" t="str">
        <f t="shared" si="24"/>
        <v>5/16"8'40'MLAY1000x4</v>
      </c>
      <c r="B318" s="5" t="s">
        <v>7</v>
      </c>
      <c r="C318" s="8" t="s">
        <v>12</v>
      </c>
      <c r="D318" s="6" t="s">
        <v>26</v>
      </c>
      <c r="E318" s="7">
        <v>4084</v>
      </c>
      <c r="F318" s="6" t="s">
        <v>31</v>
      </c>
      <c r="G318" s="7">
        <v>640</v>
      </c>
      <c r="H318" s="7">
        <f>G318*(IFERROR(VLOOKUP('Lifting System Input'!$B$9,Lists!L:M,2,0),1)*IFERROR(VLOOKUP('Lifting System Input'!$B$10,Lists!O:P,2,0),1)*IFERROR(VLOOKUP('Lifting System Input'!$B$12,Lists!R:S,2,0),1))</f>
        <v>640</v>
      </c>
      <c r="I318" s="6">
        <f>IF(EVEN(ROUNDUP(E318/(H318*3/'Lifting System Input'!$B$11),0))=2,4,EVEN(ROUNDUP(E318/(H318*3/'Lifting System Input'!$B$11),0)))</f>
        <v>8</v>
      </c>
      <c r="J318" s="7">
        <f t="shared" si="25"/>
        <v>5120</v>
      </c>
      <c r="K318" s="6">
        <f t="shared" si="26"/>
        <v>3.8</v>
      </c>
      <c r="L318" s="4">
        <f>VLOOKUP(F318,Lists!A:B,2,0)*I318</f>
        <v>15240</v>
      </c>
      <c r="M318" s="6">
        <f t="shared" si="27"/>
        <v>4</v>
      </c>
      <c r="N318">
        <f t="shared" si="28"/>
        <v>8</v>
      </c>
      <c r="O318">
        <v>4</v>
      </c>
      <c r="P318" s="7">
        <f t="shared" si="29"/>
        <v>1021</v>
      </c>
      <c r="Q318" t="s">
        <v>55</v>
      </c>
      <c r="R318" t="s">
        <v>54</v>
      </c>
      <c r="S318">
        <v>4</v>
      </c>
    </row>
    <row r="319" spans="1:19" x14ac:dyDescent="0.25">
      <c r="A319" t="str">
        <f t="shared" si="24"/>
        <v>5/16"9'40'MLAY1000x4</v>
      </c>
      <c r="B319" s="5" t="s">
        <v>7</v>
      </c>
      <c r="C319" s="8" t="s">
        <v>13</v>
      </c>
      <c r="D319" s="6" t="s">
        <v>26</v>
      </c>
      <c r="E319" s="7">
        <v>4594</v>
      </c>
      <c r="F319" s="6" t="s">
        <v>31</v>
      </c>
      <c r="G319" s="7">
        <v>640</v>
      </c>
      <c r="H319" s="7">
        <f>G319*(IFERROR(VLOOKUP('Lifting System Input'!$B$9,Lists!L:M,2,0),1)*IFERROR(VLOOKUP('Lifting System Input'!$B$10,Lists!O:P,2,0),1)*IFERROR(VLOOKUP('Lifting System Input'!$B$12,Lists!R:S,2,0),1))</f>
        <v>640</v>
      </c>
      <c r="I319" s="6">
        <f>IF(EVEN(ROUNDUP(E319/(H319*3/'Lifting System Input'!$B$11),0))=2,4,EVEN(ROUNDUP(E319/(H319*3/'Lifting System Input'!$B$11),0)))</f>
        <v>8</v>
      </c>
      <c r="J319" s="7">
        <f t="shared" si="25"/>
        <v>5120</v>
      </c>
      <c r="K319" s="6">
        <f t="shared" si="26"/>
        <v>3.3</v>
      </c>
      <c r="L319" s="4">
        <f>VLOOKUP(F319,Lists!A:B,2,0)*I319</f>
        <v>15240</v>
      </c>
      <c r="M319" s="6">
        <f t="shared" si="27"/>
        <v>4</v>
      </c>
      <c r="N319">
        <f t="shared" si="28"/>
        <v>8</v>
      </c>
      <c r="O319">
        <v>4</v>
      </c>
      <c r="P319" s="7">
        <f t="shared" si="29"/>
        <v>1149</v>
      </c>
      <c r="Q319" t="s">
        <v>55</v>
      </c>
      <c r="R319" t="s">
        <v>54</v>
      </c>
      <c r="S319">
        <v>4</v>
      </c>
    </row>
    <row r="320" spans="1:19" x14ac:dyDescent="0.25">
      <c r="A320" t="str">
        <f t="shared" si="24"/>
        <v>5/16"10'40'MLAY1000x4</v>
      </c>
      <c r="B320" s="5" t="s">
        <v>7</v>
      </c>
      <c r="C320" s="25" t="s">
        <v>14</v>
      </c>
      <c r="D320" s="6" t="s">
        <v>26</v>
      </c>
      <c r="E320" s="7">
        <v>5105</v>
      </c>
      <c r="F320" s="6" t="s">
        <v>31</v>
      </c>
      <c r="G320" s="7">
        <v>640</v>
      </c>
      <c r="H320" s="7">
        <f>G320*(IFERROR(VLOOKUP('Lifting System Input'!$B$9,Lists!L:M,2,0),1)*IFERROR(VLOOKUP('Lifting System Input'!$B$10,Lists!O:P,2,0),1)*IFERROR(VLOOKUP('Lifting System Input'!$B$12,Lists!R:S,2,0),1))</f>
        <v>640</v>
      </c>
      <c r="I320" s="6">
        <f>IF(EVEN(ROUNDUP(E320/(H320*3/'Lifting System Input'!$B$11),0))=2,4,EVEN(ROUNDUP(E320/(H320*3/'Lifting System Input'!$B$11),0)))</f>
        <v>8</v>
      </c>
      <c r="J320" s="7">
        <f t="shared" si="25"/>
        <v>5120</v>
      </c>
      <c r="K320" s="6">
        <f t="shared" si="26"/>
        <v>3</v>
      </c>
      <c r="L320" s="4">
        <f>VLOOKUP(F320,Lists!A:B,2,0)*I320</f>
        <v>15240</v>
      </c>
      <c r="M320" s="6">
        <f t="shared" si="27"/>
        <v>4</v>
      </c>
      <c r="N320">
        <f t="shared" si="28"/>
        <v>8</v>
      </c>
      <c r="O320">
        <v>4</v>
      </c>
      <c r="P320" s="7">
        <f t="shared" si="29"/>
        <v>1276</v>
      </c>
      <c r="Q320" t="s">
        <v>55</v>
      </c>
      <c r="R320" t="s">
        <v>54</v>
      </c>
      <c r="S320">
        <v>4</v>
      </c>
    </row>
    <row r="321" spans="1:19" x14ac:dyDescent="0.25">
      <c r="A321" t="str">
        <f t="shared" si="24"/>
        <v>3/8"6'10'MLAY1000x4</v>
      </c>
      <c r="B321" s="5" t="s">
        <v>6</v>
      </c>
      <c r="C321" s="8" t="s">
        <v>10</v>
      </c>
      <c r="D321" s="6" t="s">
        <v>14</v>
      </c>
      <c r="E321" s="7">
        <v>919</v>
      </c>
      <c r="F321" s="6" t="s">
        <v>31</v>
      </c>
      <c r="G321" s="7">
        <v>721</v>
      </c>
      <c r="H321" s="7">
        <f>G321*(IFERROR(VLOOKUP('Lifting System Input'!$B$9,Lists!L:M,2,0),1)*IFERROR(VLOOKUP('Lifting System Input'!$B$10,Lists!O:P,2,0),1)*IFERROR(VLOOKUP('Lifting System Input'!$B$12,Lists!R:S,2,0),1))</f>
        <v>721</v>
      </c>
      <c r="I321" s="6">
        <f>IF(EVEN(ROUNDUP(E321/(H321*3/'Lifting System Input'!$B$11),0))=2,4,EVEN(ROUNDUP(E321/(H321*3/'Lifting System Input'!$B$11),0)))</f>
        <v>4</v>
      </c>
      <c r="J321" s="7">
        <f t="shared" si="25"/>
        <v>2884</v>
      </c>
      <c r="K321" s="6">
        <f t="shared" si="26"/>
        <v>9.4</v>
      </c>
      <c r="L321" s="4">
        <f>VLOOKUP(F321,Lists!A:B,2,0)*I321</f>
        <v>7620</v>
      </c>
      <c r="M321" s="6">
        <f t="shared" si="27"/>
        <v>2</v>
      </c>
      <c r="N321">
        <f t="shared" si="28"/>
        <v>3.3</v>
      </c>
      <c r="O321">
        <v>4</v>
      </c>
      <c r="P321" s="7">
        <f t="shared" si="29"/>
        <v>460</v>
      </c>
      <c r="Q321" t="s">
        <v>55</v>
      </c>
      <c r="R321" t="s">
        <v>54</v>
      </c>
      <c r="S321">
        <v>5</v>
      </c>
    </row>
    <row r="322" spans="1:19" x14ac:dyDescent="0.25">
      <c r="A322" t="str">
        <f t="shared" si="24"/>
        <v>3/8"7'10'MLAY1000x4</v>
      </c>
      <c r="B322" s="5" t="s">
        <v>6</v>
      </c>
      <c r="C322" s="8" t="s">
        <v>11</v>
      </c>
      <c r="D322" s="6" t="s">
        <v>14</v>
      </c>
      <c r="E322" s="7">
        <v>1072</v>
      </c>
      <c r="F322" s="6" t="s">
        <v>31</v>
      </c>
      <c r="G322" s="7">
        <v>721</v>
      </c>
      <c r="H322" s="7">
        <f>G322*(IFERROR(VLOOKUP('Lifting System Input'!$B$9,Lists!L:M,2,0),1)*IFERROR(VLOOKUP('Lifting System Input'!$B$10,Lists!O:P,2,0),1)*IFERROR(VLOOKUP('Lifting System Input'!$B$12,Lists!R:S,2,0),1))</f>
        <v>721</v>
      </c>
      <c r="I322" s="6">
        <f>IF(EVEN(ROUNDUP(E322/(H322*3/'Lifting System Input'!$B$11),0))=2,4,EVEN(ROUNDUP(E322/(H322*3/'Lifting System Input'!$B$11),0)))</f>
        <v>4</v>
      </c>
      <c r="J322" s="7">
        <f t="shared" si="25"/>
        <v>2884</v>
      </c>
      <c r="K322" s="6">
        <f t="shared" si="26"/>
        <v>8.1</v>
      </c>
      <c r="L322" s="4">
        <f>VLOOKUP(F322,Lists!A:B,2,0)*I322</f>
        <v>7620</v>
      </c>
      <c r="M322" s="6">
        <f t="shared" si="27"/>
        <v>2</v>
      </c>
      <c r="N322">
        <f t="shared" si="28"/>
        <v>3.3</v>
      </c>
      <c r="O322">
        <v>4</v>
      </c>
      <c r="P322" s="7">
        <f t="shared" si="29"/>
        <v>536</v>
      </c>
      <c r="Q322" t="s">
        <v>55</v>
      </c>
      <c r="R322" t="s">
        <v>54</v>
      </c>
      <c r="S322">
        <v>5</v>
      </c>
    </row>
    <row r="323" spans="1:19" x14ac:dyDescent="0.25">
      <c r="A323" t="str">
        <f t="shared" si="24"/>
        <v>3/8"8'10'MLAY1000x4</v>
      </c>
      <c r="B323" s="5" t="s">
        <v>6</v>
      </c>
      <c r="C323" s="8" t="s">
        <v>12</v>
      </c>
      <c r="D323" s="6" t="s">
        <v>14</v>
      </c>
      <c r="E323" s="7">
        <v>1225</v>
      </c>
      <c r="F323" s="6" t="s">
        <v>31</v>
      </c>
      <c r="G323" s="7">
        <v>721</v>
      </c>
      <c r="H323" s="7">
        <f>G323*(IFERROR(VLOOKUP('Lifting System Input'!$B$9,Lists!L:M,2,0),1)*IFERROR(VLOOKUP('Lifting System Input'!$B$10,Lists!O:P,2,0),1)*IFERROR(VLOOKUP('Lifting System Input'!$B$12,Lists!R:S,2,0),1))</f>
        <v>721</v>
      </c>
      <c r="I323" s="6">
        <f>IF(EVEN(ROUNDUP(E323/(H323*3/'Lifting System Input'!$B$11),0))=2,4,EVEN(ROUNDUP(E323/(H323*3/'Lifting System Input'!$B$11),0)))</f>
        <v>4</v>
      </c>
      <c r="J323" s="7">
        <f t="shared" si="25"/>
        <v>2884</v>
      </c>
      <c r="K323" s="6">
        <f t="shared" si="26"/>
        <v>7.1</v>
      </c>
      <c r="L323" s="4">
        <f>VLOOKUP(F323,Lists!A:B,2,0)*I323</f>
        <v>7620</v>
      </c>
      <c r="M323" s="6">
        <f t="shared" si="27"/>
        <v>2</v>
      </c>
      <c r="N323">
        <f t="shared" si="28"/>
        <v>3.3</v>
      </c>
      <c r="O323">
        <v>4</v>
      </c>
      <c r="P323" s="7">
        <f t="shared" si="29"/>
        <v>613</v>
      </c>
      <c r="Q323" t="s">
        <v>55</v>
      </c>
      <c r="R323" t="s">
        <v>54</v>
      </c>
      <c r="S323">
        <v>5</v>
      </c>
    </row>
    <row r="324" spans="1:19" x14ac:dyDescent="0.25">
      <c r="A324" t="str">
        <f t="shared" si="24"/>
        <v>3/8"9'10'MLAY1000x4</v>
      </c>
      <c r="B324" s="5" t="s">
        <v>6</v>
      </c>
      <c r="C324" s="8" t="s">
        <v>13</v>
      </c>
      <c r="D324" s="6" t="s">
        <v>14</v>
      </c>
      <c r="E324" s="7">
        <v>1378</v>
      </c>
      <c r="F324" s="6" t="s">
        <v>31</v>
      </c>
      <c r="G324" s="7">
        <v>721</v>
      </c>
      <c r="H324" s="7">
        <f>G324*(IFERROR(VLOOKUP('Lifting System Input'!$B$9,Lists!L:M,2,0),1)*IFERROR(VLOOKUP('Lifting System Input'!$B$10,Lists!O:P,2,0),1)*IFERROR(VLOOKUP('Lifting System Input'!$B$12,Lists!R:S,2,0),1))</f>
        <v>721</v>
      </c>
      <c r="I324" s="6">
        <f>IF(EVEN(ROUNDUP(E324/(H324*3/'Lifting System Input'!$B$11),0))=2,4,EVEN(ROUNDUP(E324/(H324*3/'Lifting System Input'!$B$11),0)))</f>
        <v>4</v>
      </c>
      <c r="J324" s="7">
        <f t="shared" si="25"/>
        <v>2884</v>
      </c>
      <c r="K324" s="6">
        <f t="shared" si="26"/>
        <v>6.3</v>
      </c>
      <c r="L324" s="4">
        <f>VLOOKUP(F324,Lists!A:B,2,0)*I324</f>
        <v>7620</v>
      </c>
      <c r="M324" s="6">
        <f t="shared" si="27"/>
        <v>2</v>
      </c>
      <c r="N324">
        <f t="shared" si="28"/>
        <v>3.3</v>
      </c>
      <c r="O324">
        <v>4</v>
      </c>
      <c r="P324" s="7">
        <f t="shared" si="29"/>
        <v>689</v>
      </c>
      <c r="Q324" t="s">
        <v>55</v>
      </c>
      <c r="R324" t="s">
        <v>54</v>
      </c>
      <c r="S324">
        <v>5</v>
      </c>
    </row>
    <row r="325" spans="1:19" x14ac:dyDescent="0.25">
      <c r="A325" t="str">
        <f t="shared" si="24"/>
        <v>3/8"10'10'MLAY1000x4</v>
      </c>
      <c r="B325" s="5" t="s">
        <v>6</v>
      </c>
      <c r="C325" s="24" t="s">
        <v>14</v>
      </c>
      <c r="D325" s="6" t="s">
        <v>14</v>
      </c>
      <c r="E325" s="7">
        <v>1531</v>
      </c>
      <c r="F325" s="6" t="s">
        <v>31</v>
      </c>
      <c r="G325" s="7">
        <v>721</v>
      </c>
      <c r="H325" s="7">
        <f>G325*(IFERROR(VLOOKUP('Lifting System Input'!$B$9,Lists!L:M,2,0),1)*IFERROR(VLOOKUP('Lifting System Input'!$B$10,Lists!O:P,2,0),1)*IFERROR(VLOOKUP('Lifting System Input'!$B$12,Lists!R:S,2,0),1))</f>
        <v>721</v>
      </c>
      <c r="I325" s="6">
        <f>IF(EVEN(ROUNDUP(E325/(H325*3/'Lifting System Input'!$B$11),0))=2,4,EVEN(ROUNDUP(E325/(H325*3/'Lifting System Input'!$B$11),0)))</f>
        <v>4</v>
      </c>
      <c r="J325" s="7">
        <f t="shared" si="25"/>
        <v>2884</v>
      </c>
      <c r="K325" s="6">
        <f t="shared" si="26"/>
        <v>5.7</v>
      </c>
      <c r="L325" s="4">
        <f>VLOOKUP(F325,Lists!A:B,2,0)*I325</f>
        <v>7620</v>
      </c>
      <c r="M325" s="6">
        <f t="shared" si="27"/>
        <v>2</v>
      </c>
      <c r="N325">
        <f t="shared" si="28"/>
        <v>3.3</v>
      </c>
      <c r="O325">
        <v>4</v>
      </c>
      <c r="P325" s="7">
        <f t="shared" si="29"/>
        <v>766</v>
      </c>
      <c r="Q325" t="s">
        <v>55</v>
      </c>
      <c r="R325" t="s">
        <v>54</v>
      </c>
      <c r="S325">
        <v>5</v>
      </c>
    </row>
    <row r="326" spans="1:19" x14ac:dyDescent="0.25">
      <c r="A326" t="str">
        <f t="shared" ref="A326:A389" si="30">B326&amp;C326&amp;D326&amp;F326</f>
        <v>3/8"6'20'MLAY1000x4</v>
      </c>
      <c r="B326" s="5" t="s">
        <v>6</v>
      </c>
      <c r="C326" s="8" t="s">
        <v>10</v>
      </c>
      <c r="D326" s="6" t="s">
        <v>16</v>
      </c>
      <c r="E326" s="7">
        <v>1838</v>
      </c>
      <c r="F326" s="6" t="s">
        <v>31</v>
      </c>
      <c r="G326" s="7">
        <v>721</v>
      </c>
      <c r="H326" s="7">
        <f>G326*(IFERROR(VLOOKUP('Lifting System Input'!$B$9,Lists!L:M,2,0),1)*IFERROR(VLOOKUP('Lifting System Input'!$B$10,Lists!O:P,2,0),1)*IFERROR(VLOOKUP('Lifting System Input'!$B$12,Lists!R:S,2,0),1))</f>
        <v>721</v>
      </c>
      <c r="I326" s="6">
        <f>IF(EVEN(ROUNDUP(E326/(H326*3/'Lifting System Input'!$B$11),0))=2,4,EVEN(ROUNDUP(E326/(H326*3/'Lifting System Input'!$B$11),0)))</f>
        <v>4</v>
      </c>
      <c r="J326" s="7">
        <f t="shared" ref="J326:J389" si="31">I326*H326</f>
        <v>2884</v>
      </c>
      <c r="K326" s="6">
        <f t="shared" ref="K326:K389" si="32">ROUND(J326*3/E326,1)</f>
        <v>4.7</v>
      </c>
      <c r="L326" s="4">
        <f>VLOOKUP(F326,Lists!A:B,2,0)*I326</f>
        <v>7620</v>
      </c>
      <c r="M326" s="6">
        <f t="shared" ref="M326:M389" si="33">I326/2</f>
        <v>2</v>
      </c>
      <c r="N326">
        <f t="shared" ref="N326:N389" si="34">ROUND(LEFT(D326,2)/(M326+1),1)</f>
        <v>6.7</v>
      </c>
      <c r="O326">
        <v>4</v>
      </c>
      <c r="P326" s="7">
        <f t="shared" ref="P326:P389" si="35">ROUND(E326/M326,0)</f>
        <v>919</v>
      </c>
      <c r="Q326" t="s">
        <v>55</v>
      </c>
      <c r="R326" t="s">
        <v>54</v>
      </c>
      <c r="S326">
        <v>5</v>
      </c>
    </row>
    <row r="327" spans="1:19" x14ac:dyDescent="0.25">
      <c r="A327" t="str">
        <f t="shared" si="30"/>
        <v>3/8"7'20'MLAY1000x4</v>
      </c>
      <c r="B327" s="5" t="s">
        <v>6</v>
      </c>
      <c r="C327" s="8" t="s">
        <v>11</v>
      </c>
      <c r="D327" s="6" t="s">
        <v>16</v>
      </c>
      <c r="E327" s="7">
        <v>2144</v>
      </c>
      <c r="F327" s="6" t="s">
        <v>31</v>
      </c>
      <c r="G327" s="7">
        <v>721</v>
      </c>
      <c r="H327" s="7">
        <f>G327*(IFERROR(VLOOKUP('Lifting System Input'!$B$9,Lists!L:M,2,0),1)*IFERROR(VLOOKUP('Lifting System Input'!$B$10,Lists!O:P,2,0),1)*IFERROR(VLOOKUP('Lifting System Input'!$B$12,Lists!R:S,2,0),1))</f>
        <v>721</v>
      </c>
      <c r="I327" s="6">
        <f>IF(EVEN(ROUNDUP(E327/(H327*3/'Lifting System Input'!$B$11),0))=2,4,EVEN(ROUNDUP(E327/(H327*3/'Lifting System Input'!$B$11),0)))</f>
        <v>4</v>
      </c>
      <c r="J327" s="7">
        <f t="shared" si="31"/>
        <v>2884</v>
      </c>
      <c r="K327" s="6">
        <f t="shared" si="32"/>
        <v>4</v>
      </c>
      <c r="L327" s="4">
        <f>VLOOKUP(F327,Lists!A:B,2,0)*I327</f>
        <v>7620</v>
      </c>
      <c r="M327" s="6">
        <f t="shared" si="33"/>
        <v>2</v>
      </c>
      <c r="N327">
        <f t="shared" si="34"/>
        <v>6.7</v>
      </c>
      <c r="O327">
        <v>4</v>
      </c>
      <c r="P327" s="7">
        <f t="shared" si="35"/>
        <v>1072</v>
      </c>
      <c r="Q327" t="s">
        <v>55</v>
      </c>
      <c r="R327" t="s">
        <v>54</v>
      </c>
      <c r="S327">
        <v>5</v>
      </c>
    </row>
    <row r="328" spans="1:19" x14ac:dyDescent="0.25">
      <c r="A328" t="str">
        <f t="shared" si="30"/>
        <v>3/8"8'20'MLAY1000x4</v>
      </c>
      <c r="B328" s="5" t="s">
        <v>6</v>
      </c>
      <c r="C328" s="8" t="s">
        <v>12</v>
      </c>
      <c r="D328" s="6" t="s">
        <v>16</v>
      </c>
      <c r="E328" s="7">
        <v>2450</v>
      </c>
      <c r="F328" s="6" t="s">
        <v>31</v>
      </c>
      <c r="G328" s="7">
        <v>721</v>
      </c>
      <c r="H328" s="7">
        <f>G328*(IFERROR(VLOOKUP('Lifting System Input'!$B$9,Lists!L:M,2,0),1)*IFERROR(VLOOKUP('Lifting System Input'!$B$10,Lists!O:P,2,0),1)*IFERROR(VLOOKUP('Lifting System Input'!$B$12,Lists!R:S,2,0),1))</f>
        <v>721</v>
      </c>
      <c r="I328" s="6">
        <f>IF(EVEN(ROUNDUP(E328/(H328*3/'Lifting System Input'!$B$11),0))=2,4,EVEN(ROUNDUP(E328/(H328*3/'Lifting System Input'!$B$11),0)))</f>
        <v>4</v>
      </c>
      <c r="J328" s="7">
        <f t="shared" si="31"/>
        <v>2884</v>
      </c>
      <c r="K328" s="6">
        <f t="shared" si="32"/>
        <v>3.5</v>
      </c>
      <c r="L328" s="4">
        <f>VLOOKUP(F328,Lists!A:B,2,0)*I328</f>
        <v>7620</v>
      </c>
      <c r="M328" s="6">
        <f t="shared" si="33"/>
        <v>2</v>
      </c>
      <c r="N328">
        <f t="shared" si="34"/>
        <v>6.7</v>
      </c>
      <c r="O328">
        <v>4</v>
      </c>
      <c r="P328" s="7">
        <f t="shared" si="35"/>
        <v>1225</v>
      </c>
      <c r="Q328" t="s">
        <v>55</v>
      </c>
      <c r="R328" t="s">
        <v>54</v>
      </c>
      <c r="S328">
        <v>5</v>
      </c>
    </row>
    <row r="329" spans="1:19" x14ac:dyDescent="0.25">
      <c r="A329" t="str">
        <f t="shared" si="30"/>
        <v>3/8"9'20'MLAY1000x4</v>
      </c>
      <c r="B329" s="5" t="s">
        <v>6</v>
      </c>
      <c r="C329" s="8" t="s">
        <v>13</v>
      </c>
      <c r="D329" s="6" t="s">
        <v>16</v>
      </c>
      <c r="E329" s="7">
        <v>2757</v>
      </c>
      <c r="F329" s="6" t="s">
        <v>31</v>
      </c>
      <c r="G329" s="7">
        <v>721</v>
      </c>
      <c r="H329" s="7">
        <f>G329*(IFERROR(VLOOKUP('Lifting System Input'!$B$9,Lists!L:M,2,0),1)*IFERROR(VLOOKUP('Lifting System Input'!$B$10,Lists!O:P,2,0),1)*IFERROR(VLOOKUP('Lifting System Input'!$B$12,Lists!R:S,2,0),1))</f>
        <v>721</v>
      </c>
      <c r="I329" s="6">
        <f>IF(EVEN(ROUNDUP(E329/(H329*3/'Lifting System Input'!$B$11),0))=2,4,EVEN(ROUNDUP(E329/(H329*3/'Lifting System Input'!$B$11),0)))</f>
        <v>4</v>
      </c>
      <c r="J329" s="7">
        <f t="shared" si="31"/>
        <v>2884</v>
      </c>
      <c r="K329" s="6">
        <f t="shared" si="32"/>
        <v>3.1</v>
      </c>
      <c r="L329" s="4">
        <f>VLOOKUP(F329,Lists!A:B,2,0)*I329</f>
        <v>7620</v>
      </c>
      <c r="M329" s="6">
        <f t="shared" si="33"/>
        <v>2</v>
      </c>
      <c r="N329">
        <f t="shared" si="34"/>
        <v>6.7</v>
      </c>
      <c r="O329">
        <v>4</v>
      </c>
      <c r="P329" s="7">
        <f t="shared" si="35"/>
        <v>1379</v>
      </c>
      <c r="Q329" t="s">
        <v>55</v>
      </c>
      <c r="R329" t="s">
        <v>54</v>
      </c>
      <c r="S329">
        <v>5</v>
      </c>
    </row>
    <row r="330" spans="1:19" x14ac:dyDescent="0.25">
      <c r="A330" t="str">
        <f t="shared" si="30"/>
        <v>3/8"10'20'MLAY1000x4</v>
      </c>
      <c r="B330" s="5" t="s">
        <v>6</v>
      </c>
      <c r="C330" s="25" t="s">
        <v>14</v>
      </c>
      <c r="D330" s="6" t="s">
        <v>16</v>
      </c>
      <c r="E330" s="7">
        <v>3063</v>
      </c>
      <c r="F330" s="6" t="s">
        <v>31</v>
      </c>
      <c r="G330" s="7">
        <v>721</v>
      </c>
      <c r="H330" s="7">
        <f>G330*(IFERROR(VLOOKUP('Lifting System Input'!$B$9,Lists!L:M,2,0),1)*IFERROR(VLOOKUP('Lifting System Input'!$B$10,Lists!O:P,2,0),1)*IFERROR(VLOOKUP('Lifting System Input'!$B$12,Lists!R:S,2,0),1))</f>
        <v>721</v>
      </c>
      <c r="I330" s="6">
        <f>IF(EVEN(ROUNDUP(E330/(H330*3/'Lifting System Input'!$B$11),0))=2,4,EVEN(ROUNDUP(E330/(H330*3/'Lifting System Input'!$B$11),0)))</f>
        <v>6</v>
      </c>
      <c r="J330" s="7">
        <f t="shared" si="31"/>
        <v>4326</v>
      </c>
      <c r="K330" s="6">
        <f t="shared" si="32"/>
        <v>4.2</v>
      </c>
      <c r="L330" s="4">
        <f>VLOOKUP(F330,Lists!A:B,2,0)*I330</f>
        <v>11430</v>
      </c>
      <c r="M330" s="6">
        <f t="shared" si="33"/>
        <v>3</v>
      </c>
      <c r="N330">
        <f t="shared" si="34"/>
        <v>5</v>
      </c>
      <c r="O330">
        <v>4</v>
      </c>
      <c r="P330" s="7">
        <f t="shared" si="35"/>
        <v>1021</v>
      </c>
      <c r="Q330" t="s">
        <v>55</v>
      </c>
      <c r="R330" t="s">
        <v>54</v>
      </c>
      <c r="S330">
        <v>5</v>
      </c>
    </row>
    <row r="331" spans="1:19" x14ac:dyDescent="0.25">
      <c r="A331" t="str">
        <f t="shared" si="30"/>
        <v>3/8"6'40'MLAY1000x4</v>
      </c>
      <c r="B331" s="5" t="s">
        <v>6</v>
      </c>
      <c r="C331" s="8" t="s">
        <v>10</v>
      </c>
      <c r="D331" s="6" t="s">
        <v>26</v>
      </c>
      <c r="E331" s="7">
        <v>3675</v>
      </c>
      <c r="F331" s="6" t="s">
        <v>31</v>
      </c>
      <c r="G331" s="7">
        <v>721</v>
      </c>
      <c r="H331" s="7">
        <f>G331*(IFERROR(VLOOKUP('Lifting System Input'!$B$9,Lists!L:M,2,0),1)*IFERROR(VLOOKUP('Lifting System Input'!$B$10,Lists!O:P,2,0),1)*IFERROR(VLOOKUP('Lifting System Input'!$B$12,Lists!R:S,2,0),1))</f>
        <v>721</v>
      </c>
      <c r="I331" s="6">
        <f>IF(EVEN(ROUNDUP(E331/(H331*3/'Lifting System Input'!$B$11),0))=2,4,EVEN(ROUNDUP(E331/(H331*3/'Lifting System Input'!$B$11),0)))</f>
        <v>6</v>
      </c>
      <c r="J331" s="7">
        <f t="shared" si="31"/>
        <v>4326</v>
      </c>
      <c r="K331" s="6">
        <f t="shared" si="32"/>
        <v>3.5</v>
      </c>
      <c r="L331" s="4">
        <f>VLOOKUP(F331,Lists!A:B,2,0)*I331</f>
        <v>11430</v>
      </c>
      <c r="M331" s="6">
        <f t="shared" si="33"/>
        <v>3</v>
      </c>
      <c r="N331">
        <f t="shared" si="34"/>
        <v>10</v>
      </c>
      <c r="O331">
        <v>4</v>
      </c>
      <c r="P331" s="7">
        <f t="shared" si="35"/>
        <v>1225</v>
      </c>
      <c r="Q331" t="s">
        <v>55</v>
      </c>
      <c r="R331" t="s">
        <v>54</v>
      </c>
      <c r="S331">
        <v>5</v>
      </c>
    </row>
    <row r="332" spans="1:19" x14ac:dyDescent="0.25">
      <c r="A332" t="str">
        <f t="shared" si="30"/>
        <v>3/8"7'40'MLAY1000x4</v>
      </c>
      <c r="B332" s="5" t="s">
        <v>6</v>
      </c>
      <c r="C332" s="8" t="s">
        <v>11</v>
      </c>
      <c r="D332" s="6" t="s">
        <v>26</v>
      </c>
      <c r="E332" s="7">
        <v>4288</v>
      </c>
      <c r="F332" s="6" t="s">
        <v>31</v>
      </c>
      <c r="G332" s="7">
        <v>721</v>
      </c>
      <c r="H332" s="7">
        <f>G332*(IFERROR(VLOOKUP('Lifting System Input'!$B$9,Lists!L:M,2,0),1)*IFERROR(VLOOKUP('Lifting System Input'!$B$10,Lists!O:P,2,0),1)*IFERROR(VLOOKUP('Lifting System Input'!$B$12,Lists!R:S,2,0),1))</f>
        <v>721</v>
      </c>
      <c r="I332" s="6">
        <f>IF(EVEN(ROUNDUP(E332/(H332*3/'Lifting System Input'!$B$11),0))=2,4,EVEN(ROUNDUP(E332/(H332*3/'Lifting System Input'!$B$11),0)))</f>
        <v>6</v>
      </c>
      <c r="J332" s="7">
        <f t="shared" si="31"/>
        <v>4326</v>
      </c>
      <c r="K332" s="6">
        <f t="shared" si="32"/>
        <v>3</v>
      </c>
      <c r="L332" s="4">
        <f>VLOOKUP(F332,Lists!A:B,2,0)*I332</f>
        <v>11430</v>
      </c>
      <c r="M332" s="6">
        <f t="shared" si="33"/>
        <v>3</v>
      </c>
      <c r="N332">
        <f t="shared" si="34"/>
        <v>10</v>
      </c>
      <c r="O332">
        <v>4</v>
      </c>
      <c r="P332" s="7">
        <f t="shared" si="35"/>
        <v>1429</v>
      </c>
      <c r="Q332" t="s">
        <v>55</v>
      </c>
      <c r="R332" t="s">
        <v>54</v>
      </c>
      <c r="S332">
        <v>5</v>
      </c>
    </row>
    <row r="333" spans="1:19" x14ac:dyDescent="0.25">
      <c r="A333" t="str">
        <f t="shared" si="30"/>
        <v>3/8"8'40'MLAY1000x4</v>
      </c>
      <c r="B333" s="5" t="s">
        <v>6</v>
      </c>
      <c r="C333" s="8" t="s">
        <v>12</v>
      </c>
      <c r="D333" s="6" t="s">
        <v>26</v>
      </c>
      <c r="E333" s="7">
        <v>4901</v>
      </c>
      <c r="F333" s="6" t="s">
        <v>31</v>
      </c>
      <c r="G333" s="7">
        <v>721</v>
      </c>
      <c r="H333" s="7">
        <f>G333*(IFERROR(VLOOKUP('Lifting System Input'!$B$9,Lists!L:M,2,0),1)*IFERROR(VLOOKUP('Lifting System Input'!$B$10,Lists!O:P,2,0),1)*IFERROR(VLOOKUP('Lifting System Input'!$B$12,Lists!R:S,2,0),1))</f>
        <v>721</v>
      </c>
      <c r="I333" s="6">
        <f>IF(EVEN(ROUNDUP(E333/(H333*3/'Lifting System Input'!$B$11),0))=2,4,EVEN(ROUNDUP(E333/(H333*3/'Lifting System Input'!$B$11),0)))</f>
        <v>8</v>
      </c>
      <c r="J333" s="7">
        <f t="shared" si="31"/>
        <v>5768</v>
      </c>
      <c r="K333" s="6">
        <f t="shared" si="32"/>
        <v>3.5</v>
      </c>
      <c r="L333" s="4">
        <f>VLOOKUP(F333,Lists!A:B,2,0)*I333</f>
        <v>15240</v>
      </c>
      <c r="M333" s="6">
        <f t="shared" si="33"/>
        <v>4</v>
      </c>
      <c r="N333">
        <f t="shared" si="34"/>
        <v>8</v>
      </c>
      <c r="O333">
        <v>4</v>
      </c>
      <c r="P333" s="7">
        <f t="shared" si="35"/>
        <v>1225</v>
      </c>
      <c r="Q333" t="s">
        <v>55</v>
      </c>
      <c r="R333" t="s">
        <v>54</v>
      </c>
      <c r="S333">
        <v>5</v>
      </c>
    </row>
    <row r="334" spans="1:19" x14ac:dyDescent="0.25">
      <c r="A334" t="str">
        <f t="shared" si="30"/>
        <v>3/8"9'40'MLAY1000x4</v>
      </c>
      <c r="B334" s="5" t="s">
        <v>6</v>
      </c>
      <c r="C334" s="8" t="s">
        <v>13</v>
      </c>
      <c r="D334" s="6" t="s">
        <v>26</v>
      </c>
      <c r="E334" s="7">
        <v>5513</v>
      </c>
      <c r="F334" s="6" t="s">
        <v>31</v>
      </c>
      <c r="G334" s="7">
        <v>721</v>
      </c>
      <c r="H334" s="7">
        <f>G334*(IFERROR(VLOOKUP('Lifting System Input'!$B$9,Lists!L:M,2,0),1)*IFERROR(VLOOKUP('Lifting System Input'!$B$10,Lists!O:P,2,0),1)*IFERROR(VLOOKUP('Lifting System Input'!$B$12,Lists!R:S,2,0),1))</f>
        <v>721</v>
      </c>
      <c r="I334" s="6">
        <f>IF(EVEN(ROUNDUP(E334/(H334*3/'Lifting System Input'!$B$11),0))=2,4,EVEN(ROUNDUP(E334/(H334*3/'Lifting System Input'!$B$11),0)))</f>
        <v>8</v>
      </c>
      <c r="J334" s="7">
        <f t="shared" si="31"/>
        <v>5768</v>
      </c>
      <c r="K334" s="6">
        <f t="shared" si="32"/>
        <v>3.1</v>
      </c>
      <c r="L334" s="4">
        <f>VLOOKUP(F334,Lists!A:B,2,0)*I334</f>
        <v>15240</v>
      </c>
      <c r="M334" s="6">
        <f t="shared" si="33"/>
        <v>4</v>
      </c>
      <c r="N334">
        <f t="shared" si="34"/>
        <v>8</v>
      </c>
      <c r="O334">
        <v>4</v>
      </c>
      <c r="P334" s="7">
        <f t="shared" si="35"/>
        <v>1378</v>
      </c>
      <c r="Q334" t="s">
        <v>55</v>
      </c>
      <c r="R334" t="s">
        <v>54</v>
      </c>
      <c r="S334">
        <v>5</v>
      </c>
    </row>
    <row r="335" spans="1:19" x14ac:dyDescent="0.25">
      <c r="A335" t="str">
        <f t="shared" si="30"/>
        <v>3/8"10'40'MLAY1000x4</v>
      </c>
      <c r="B335" s="5" t="s">
        <v>6</v>
      </c>
      <c r="C335" s="25" t="s">
        <v>14</v>
      </c>
      <c r="D335" s="6" t="s">
        <v>26</v>
      </c>
      <c r="E335" s="7">
        <v>6126</v>
      </c>
      <c r="F335" s="6" t="s">
        <v>31</v>
      </c>
      <c r="G335" s="7">
        <v>721</v>
      </c>
      <c r="H335" s="7">
        <f>G335*(IFERROR(VLOOKUP('Lifting System Input'!$B$9,Lists!L:M,2,0),1)*IFERROR(VLOOKUP('Lifting System Input'!$B$10,Lists!O:P,2,0),1)*IFERROR(VLOOKUP('Lifting System Input'!$B$12,Lists!R:S,2,0),1))</f>
        <v>721</v>
      </c>
      <c r="I335" s="6">
        <f>IF(EVEN(ROUNDUP(E335/(H335*3/'Lifting System Input'!$B$11),0))=2,4,EVEN(ROUNDUP(E335/(H335*3/'Lifting System Input'!$B$11),0)))</f>
        <v>10</v>
      </c>
      <c r="J335" s="7">
        <f t="shared" si="31"/>
        <v>7210</v>
      </c>
      <c r="K335" s="6">
        <f t="shared" si="32"/>
        <v>3.5</v>
      </c>
      <c r="L335" s="4">
        <f>VLOOKUP(F335,Lists!A:B,2,0)*I335</f>
        <v>19050</v>
      </c>
      <c r="M335" s="6">
        <f t="shared" si="33"/>
        <v>5</v>
      </c>
      <c r="N335">
        <f t="shared" si="34"/>
        <v>6.7</v>
      </c>
      <c r="O335">
        <v>4</v>
      </c>
      <c r="P335" s="7">
        <f t="shared" si="35"/>
        <v>1225</v>
      </c>
      <c r="Q335" t="s">
        <v>55</v>
      </c>
      <c r="R335" t="s">
        <v>54</v>
      </c>
      <c r="S335">
        <v>5</v>
      </c>
    </row>
    <row r="336" spans="1:19" x14ac:dyDescent="0.25">
      <c r="A336" t="str">
        <f t="shared" si="30"/>
        <v>7/16"6'10'MLAY1000x4</v>
      </c>
      <c r="B336" s="20" t="s">
        <v>58</v>
      </c>
      <c r="C336" s="8" t="s">
        <v>10</v>
      </c>
      <c r="D336" s="6" t="s">
        <v>14</v>
      </c>
      <c r="E336" s="7">
        <v>1072</v>
      </c>
      <c r="F336" s="6" t="s">
        <v>31</v>
      </c>
      <c r="G336" s="7">
        <v>793</v>
      </c>
      <c r="H336" s="7">
        <f>G336*(IFERROR(VLOOKUP('Lifting System Input'!$B$9,Lists!L:M,2,0),1)*IFERROR(VLOOKUP('Lifting System Input'!$B$10,Lists!O:P,2,0),1)*IFERROR(VLOOKUP('Lifting System Input'!$B$12,Lists!R:S,2,0),1))</f>
        <v>793</v>
      </c>
      <c r="I336" s="6">
        <f>IF(EVEN(ROUNDUP(E336/(H336*3/'Lifting System Input'!$B$11),0))=2,4,EVEN(ROUNDUP(E336/(H336*3/'Lifting System Input'!$B$11),0)))</f>
        <v>4</v>
      </c>
      <c r="J336" s="7">
        <f t="shared" si="31"/>
        <v>3172</v>
      </c>
      <c r="K336" s="6">
        <f t="shared" si="32"/>
        <v>8.9</v>
      </c>
      <c r="L336" s="4">
        <f>VLOOKUP(F336,Lists!A:B,2,0)*I336</f>
        <v>7620</v>
      </c>
      <c r="M336" s="6">
        <f t="shared" si="33"/>
        <v>2</v>
      </c>
      <c r="N336">
        <f t="shared" si="34"/>
        <v>3.3</v>
      </c>
      <c r="O336">
        <v>4</v>
      </c>
      <c r="P336" s="7">
        <f t="shared" si="35"/>
        <v>536</v>
      </c>
      <c r="Q336" t="s">
        <v>54</v>
      </c>
      <c r="R336" t="s">
        <v>54</v>
      </c>
      <c r="S336">
        <v>6</v>
      </c>
    </row>
    <row r="337" spans="1:19" x14ac:dyDescent="0.25">
      <c r="A337" t="str">
        <f t="shared" si="30"/>
        <v>7/16"7'10'MLAY1000x4</v>
      </c>
      <c r="B337" s="20" t="s">
        <v>58</v>
      </c>
      <c r="C337" s="8" t="s">
        <v>11</v>
      </c>
      <c r="D337" s="6" t="s">
        <v>14</v>
      </c>
      <c r="E337" s="7">
        <v>1251</v>
      </c>
      <c r="F337" s="6" t="s">
        <v>31</v>
      </c>
      <c r="G337" s="7">
        <v>793</v>
      </c>
      <c r="H337" s="7">
        <f>G337*(IFERROR(VLOOKUP('Lifting System Input'!$B$9,Lists!L:M,2,0),1)*IFERROR(VLOOKUP('Lifting System Input'!$B$10,Lists!O:P,2,0),1)*IFERROR(VLOOKUP('Lifting System Input'!$B$12,Lists!R:S,2,0),1))</f>
        <v>793</v>
      </c>
      <c r="I337" s="6">
        <f>IF(EVEN(ROUNDUP(E337/(H337*3/'Lifting System Input'!$B$11),0))=2,4,EVEN(ROUNDUP(E337/(H337*3/'Lifting System Input'!$B$11),0)))</f>
        <v>4</v>
      </c>
      <c r="J337" s="7">
        <f t="shared" si="31"/>
        <v>3172</v>
      </c>
      <c r="K337" s="6">
        <f t="shared" si="32"/>
        <v>7.6</v>
      </c>
      <c r="L337" s="4">
        <f>VLOOKUP(F337,Lists!A:B,2,0)*I337</f>
        <v>7620</v>
      </c>
      <c r="M337" s="6">
        <f t="shared" si="33"/>
        <v>2</v>
      </c>
      <c r="N337">
        <f t="shared" si="34"/>
        <v>3.3</v>
      </c>
      <c r="O337">
        <v>4</v>
      </c>
      <c r="P337" s="7">
        <f t="shared" si="35"/>
        <v>626</v>
      </c>
      <c r="Q337" t="s">
        <v>54</v>
      </c>
      <c r="R337" t="s">
        <v>54</v>
      </c>
      <c r="S337">
        <v>6</v>
      </c>
    </row>
    <row r="338" spans="1:19" x14ac:dyDescent="0.25">
      <c r="A338" t="str">
        <f t="shared" si="30"/>
        <v>7/16"8'10'MLAY1000x4</v>
      </c>
      <c r="B338" s="20" t="s">
        <v>58</v>
      </c>
      <c r="C338" s="8" t="s">
        <v>12</v>
      </c>
      <c r="D338" s="6" t="s">
        <v>14</v>
      </c>
      <c r="E338" s="7">
        <v>1429</v>
      </c>
      <c r="F338" s="6" t="s">
        <v>31</v>
      </c>
      <c r="G338" s="7">
        <v>793</v>
      </c>
      <c r="H338" s="7">
        <f>G338*(IFERROR(VLOOKUP('Lifting System Input'!$B$9,Lists!L:M,2,0),1)*IFERROR(VLOOKUP('Lifting System Input'!$B$10,Lists!O:P,2,0),1)*IFERROR(VLOOKUP('Lifting System Input'!$B$12,Lists!R:S,2,0),1))</f>
        <v>793</v>
      </c>
      <c r="I338" s="6">
        <f>IF(EVEN(ROUNDUP(E338/(H338*3/'Lifting System Input'!$B$11),0))=2,4,EVEN(ROUNDUP(E338/(H338*3/'Lifting System Input'!$B$11),0)))</f>
        <v>4</v>
      </c>
      <c r="J338" s="7">
        <f t="shared" si="31"/>
        <v>3172</v>
      </c>
      <c r="K338" s="6">
        <f t="shared" si="32"/>
        <v>6.7</v>
      </c>
      <c r="L338" s="4">
        <f>VLOOKUP(F338,Lists!A:B,2,0)*I338</f>
        <v>7620</v>
      </c>
      <c r="M338" s="6">
        <f t="shared" si="33"/>
        <v>2</v>
      </c>
      <c r="N338">
        <f t="shared" si="34"/>
        <v>3.3</v>
      </c>
      <c r="O338">
        <v>4</v>
      </c>
      <c r="P338" s="7">
        <f t="shared" si="35"/>
        <v>715</v>
      </c>
      <c r="Q338" t="s">
        <v>54</v>
      </c>
      <c r="R338" t="s">
        <v>54</v>
      </c>
      <c r="S338">
        <v>6</v>
      </c>
    </row>
    <row r="339" spans="1:19" x14ac:dyDescent="0.25">
      <c r="A339" t="str">
        <f t="shared" si="30"/>
        <v>7/16"9'10'MLAY1000x4</v>
      </c>
      <c r="B339" s="20" t="s">
        <v>58</v>
      </c>
      <c r="C339" s="8" t="s">
        <v>13</v>
      </c>
      <c r="D339" s="6" t="s">
        <v>14</v>
      </c>
      <c r="E339" s="7">
        <v>1608</v>
      </c>
      <c r="F339" s="6" t="s">
        <v>31</v>
      </c>
      <c r="G339" s="7">
        <v>793</v>
      </c>
      <c r="H339" s="7">
        <f>G339*(IFERROR(VLOOKUP('Lifting System Input'!$B$9,Lists!L:M,2,0),1)*IFERROR(VLOOKUP('Lifting System Input'!$B$10,Lists!O:P,2,0),1)*IFERROR(VLOOKUP('Lifting System Input'!$B$12,Lists!R:S,2,0),1))</f>
        <v>793</v>
      </c>
      <c r="I339" s="6">
        <f>IF(EVEN(ROUNDUP(E339/(H339*3/'Lifting System Input'!$B$11),0))=2,4,EVEN(ROUNDUP(E339/(H339*3/'Lifting System Input'!$B$11),0)))</f>
        <v>4</v>
      </c>
      <c r="J339" s="7">
        <f t="shared" si="31"/>
        <v>3172</v>
      </c>
      <c r="K339" s="6">
        <f t="shared" si="32"/>
        <v>5.9</v>
      </c>
      <c r="L339" s="4">
        <f>VLOOKUP(F339,Lists!A:B,2,0)*I339</f>
        <v>7620</v>
      </c>
      <c r="M339" s="6">
        <f t="shared" si="33"/>
        <v>2</v>
      </c>
      <c r="N339">
        <f t="shared" si="34"/>
        <v>3.3</v>
      </c>
      <c r="O339">
        <v>4</v>
      </c>
      <c r="P339" s="7">
        <f t="shared" si="35"/>
        <v>804</v>
      </c>
      <c r="Q339" t="s">
        <v>54</v>
      </c>
      <c r="R339" t="s">
        <v>54</v>
      </c>
      <c r="S339">
        <v>6</v>
      </c>
    </row>
    <row r="340" spans="1:19" x14ac:dyDescent="0.25">
      <c r="A340" t="str">
        <f t="shared" si="30"/>
        <v>7/16"10'10'MLAY1000x4</v>
      </c>
      <c r="B340" s="20" t="s">
        <v>58</v>
      </c>
      <c r="C340" s="25" t="s">
        <v>14</v>
      </c>
      <c r="D340" s="6" t="s">
        <v>14</v>
      </c>
      <c r="E340" s="7">
        <v>1787</v>
      </c>
      <c r="F340" s="6" t="s">
        <v>31</v>
      </c>
      <c r="G340" s="7">
        <v>793</v>
      </c>
      <c r="H340" s="7">
        <f>G340*(IFERROR(VLOOKUP('Lifting System Input'!$B$9,Lists!L:M,2,0),1)*IFERROR(VLOOKUP('Lifting System Input'!$B$10,Lists!O:P,2,0),1)*IFERROR(VLOOKUP('Lifting System Input'!$B$12,Lists!R:S,2,0),1))</f>
        <v>793</v>
      </c>
      <c r="I340" s="6">
        <f>IF(EVEN(ROUNDUP(E340/(H340*3/'Lifting System Input'!$B$11),0))=2,4,EVEN(ROUNDUP(E340/(H340*3/'Lifting System Input'!$B$11),0)))</f>
        <v>4</v>
      </c>
      <c r="J340" s="7">
        <f t="shared" si="31"/>
        <v>3172</v>
      </c>
      <c r="K340" s="6">
        <f t="shared" si="32"/>
        <v>5.3</v>
      </c>
      <c r="L340" s="4">
        <f>VLOOKUP(F340,Lists!A:B,2,0)*I340</f>
        <v>7620</v>
      </c>
      <c r="M340" s="6">
        <f t="shared" si="33"/>
        <v>2</v>
      </c>
      <c r="N340">
        <f t="shared" si="34"/>
        <v>3.3</v>
      </c>
      <c r="O340">
        <v>4</v>
      </c>
      <c r="P340" s="7">
        <f t="shared" si="35"/>
        <v>894</v>
      </c>
      <c r="Q340" t="s">
        <v>54</v>
      </c>
      <c r="R340" t="s">
        <v>54</v>
      </c>
      <c r="S340">
        <v>6</v>
      </c>
    </row>
    <row r="341" spans="1:19" x14ac:dyDescent="0.25">
      <c r="A341" t="str">
        <f t="shared" si="30"/>
        <v>7/16"6'20'MLAY1000x4</v>
      </c>
      <c r="B341" s="20" t="s">
        <v>58</v>
      </c>
      <c r="C341" s="8" t="s">
        <v>10</v>
      </c>
      <c r="D341" s="6" t="s">
        <v>16</v>
      </c>
      <c r="E341" s="7">
        <v>2144</v>
      </c>
      <c r="F341" s="6" t="s">
        <v>31</v>
      </c>
      <c r="G341" s="7">
        <v>793</v>
      </c>
      <c r="H341" s="7">
        <f>G341*(IFERROR(VLOOKUP('Lifting System Input'!$B$9,Lists!L:M,2,0),1)*IFERROR(VLOOKUP('Lifting System Input'!$B$10,Lists!O:P,2,0),1)*IFERROR(VLOOKUP('Lifting System Input'!$B$12,Lists!R:S,2,0),1))</f>
        <v>793</v>
      </c>
      <c r="I341" s="6">
        <f>IF(EVEN(ROUNDUP(E341/(H341*3/'Lifting System Input'!$B$11),0))=2,4,EVEN(ROUNDUP(E341/(H341*3/'Lifting System Input'!$B$11),0)))</f>
        <v>4</v>
      </c>
      <c r="J341" s="7">
        <f t="shared" si="31"/>
        <v>3172</v>
      </c>
      <c r="K341" s="6">
        <f t="shared" si="32"/>
        <v>4.4000000000000004</v>
      </c>
      <c r="L341" s="4">
        <f>VLOOKUP(F341,Lists!A:B,2,0)*I341</f>
        <v>7620</v>
      </c>
      <c r="M341" s="6">
        <f t="shared" si="33"/>
        <v>2</v>
      </c>
      <c r="N341">
        <f t="shared" si="34"/>
        <v>6.7</v>
      </c>
      <c r="O341">
        <v>4</v>
      </c>
      <c r="P341" s="7">
        <f t="shared" si="35"/>
        <v>1072</v>
      </c>
      <c r="Q341" t="s">
        <v>54</v>
      </c>
      <c r="R341" t="s">
        <v>54</v>
      </c>
      <c r="S341">
        <v>6</v>
      </c>
    </row>
    <row r="342" spans="1:19" x14ac:dyDescent="0.25">
      <c r="A342" t="str">
        <f t="shared" si="30"/>
        <v>7/16"7'20'MLAY1000x4</v>
      </c>
      <c r="B342" s="20" t="s">
        <v>58</v>
      </c>
      <c r="C342" s="8" t="s">
        <v>11</v>
      </c>
      <c r="D342" s="6" t="s">
        <v>16</v>
      </c>
      <c r="E342" s="7">
        <v>2501</v>
      </c>
      <c r="F342" s="6" t="s">
        <v>31</v>
      </c>
      <c r="G342" s="7">
        <v>793</v>
      </c>
      <c r="H342" s="7">
        <f>G342*(IFERROR(VLOOKUP('Lifting System Input'!$B$9,Lists!L:M,2,0),1)*IFERROR(VLOOKUP('Lifting System Input'!$B$10,Lists!O:P,2,0),1)*IFERROR(VLOOKUP('Lifting System Input'!$B$12,Lists!R:S,2,0),1))</f>
        <v>793</v>
      </c>
      <c r="I342" s="6">
        <f>IF(EVEN(ROUNDUP(E342/(H342*3/'Lifting System Input'!$B$11),0))=2,4,EVEN(ROUNDUP(E342/(H342*3/'Lifting System Input'!$B$11),0)))</f>
        <v>4</v>
      </c>
      <c r="J342" s="7">
        <f t="shared" si="31"/>
        <v>3172</v>
      </c>
      <c r="K342" s="6">
        <f t="shared" si="32"/>
        <v>3.8</v>
      </c>
      <c r="L342" s="4">
        <f>VLOOKUP(F342,Lists!A:B,2,0)*I342</f>
        <v>7620</v>
      </c>
      <c r="M342" s="6">
        <f t="shared" si="33"/>
        <v>2</v>
      </c>
      <c r="N342">
        <f t="shared" si="34"/>
        <v>6.7</v>
      </c>
      <c r="O342">
        <v>4</v>
      </c>
      <c r="P342" s="7">
        <f t="shared" si="35"/>
        <v>1251</v>
      </c>
      <c r="Q342" t="s">
        <v>54</v>
      </c>
      <c r="R342" t="s">
        <v>54</v>
      </c>
      <c r="S342">
        <v>6</v>
      </c>
    </row>
    <row r="343" spans="1:19" x14ac:dyDescent="0.25">
      <c r="A343" t="str">
        <f t="shared" si="30"/>
        <v>7/16"8'20'MLAY1000x4</v>
      </c>
      <c r="B343" s="20" t="s">
        <v>58</v>
      </c>
      <c r="C343" s="8" t="s">
        <v>12</v>
      </c>
      <c r="D343" s="6" t="s">
        <v>16</v>
      </c>
      <c r="E343" s="7">
        <v>2859</v>
      </c>
      <c r="F343" s="6" t="s">
        <v>31</v>
      </c>
      <c r="G343" s="7">
        <v>793</v>
      </c>
      <c r="H343" s="7">
        <f>G343*(IFERROR(VLOOKUP('Lifting System Input'!$B$9,Lists!L:M,2,0),1)*IFERROR(VLOOKUP('Lifting System Input'!$B$10,Lists!O:P,2,0),1)*IFERROR(VLOOKUP('Lifting System Input'!$B$12,Lists!R:S,2,0),1))</f>
        <v>793</v>
      </c>
      <c r="I343" s="6">
        <f>IF(EVEN(ROUNDUP(E343/(H343*3/'Lifting System Input'!$B$11),0))=2,4,EVEN(ROUNDUP(E343/(H343*3/'Lifting System Input'!$B$11),0)))</f>
        <v>4</v>
      </c>
      <c r="J343" s="7">
        <f t="shared" si="31"/>
        <v>3172</v>
      </c>
      <c r="K343" s="6">
        <f t="shared" si="32"/>
        <v>3.3</v>
      </c>
      <c r="L343" s="4">
        <f>VLOOKUP(F343,Lists!A:B,2,0)*I343</f>
        <v>7620</v>
      </c>
      <c r="M343" s="6">
        <f t="shared" si="33"/>
        <v>2</v>
      </c>
      <c r="N343">
        <f t="shared" si="34"/>
        <v>6.7</v>
      </c>
      <c r="O343">
        <v>4</v>
      </c>
      <c r="P343" s="7">
        <f t="shared" si="35"/>
        <v>1430</v>
      </c>
      <c r="Q343" t="s">
        <v>54</v>
      </c>
      <c r="R343" t="s">
        <v>54</v>
      </c>
      <c r="S343">
        <v>6</v>
      </c>
    </row>
    <row r="344" spans="1:19" x14ac:dyDescent="0.25">
      <c r="A344" t="str">
        <f t="shared" si="30"/>
        <v>7/16"9'20'MLAY1000x4</v>
      </c>
      <c r="B344" s="20" t="s">
        <v>58</v>
      </c>
      <c r="C344" s="8" t="s">
        <v>13</v>
      </c>
      <c r="D344" s="6" t="s">
        <v>16</v>
      </c>
      <c r="E344" s="7">
        <v>3216</v>
      </c>
      <c r="F344" s="6" t="s">
        <v>31</v>
      </c>
      <c r="G344" s="7">
        <v>793</v>
      </c>
      <c r="H344" s="7">
        <f>G344*(IFERROR(VLOOKUP('Lifting System Input'!$B$9,Lists!L:M,2,0),1)*IFERROR(VLOOKUP('Lifting System Input'!$B$10,Lists!O:P,2,0),1)*IFERROR(VLOOKUP('Lifting System Input'!$B$12,Lists!R:S,2,0),1))</f>
        <v>793</v>
      </c>
      <c r="I344" s="6">
        <f>IF(EVEN(ROUNDUP(E344/(H344*3/'Lifting System Input'!$B$11),0))=2,4,EVEN(ROUNDUP(E344/(H344*3/'Lifting System Input'!$B$11),0)))</f>
        <v>6</v>
      </c>
      <c r="J344" s="7">
        <f t="shared" si="31"/>
        <v>4758</v>
      </c>
      <c r="K344" s="6">
        <f t="shared" si="32"/>
        <v>4.4000000000000004</v>
      </c>
      <c r="L344" s="4">
        <f>VLOOKUP(F344,Lists!A:B,2,0)*I344</f>
        <v>11430</v>
      </c>
      <c r="M344" s="6">
        <f t="shared" si="33"/>
        <v>3</v>
      </c>
      <c r="N344">
        <f t="shared" si="34"/>
        <v>5</v>
      </c>
      <c r="O344">
        <v>4</v>
      </c>
      <c r="P344" s="7">
        <f t="shared" si="35"/>
        <v>1072</v>
      </c>
      <c r="Q344" t="s">
        <v>54</v>
      </c>
      <c r="R344" t="s">
        <v>54</v>
      </c>
      <c r="S344">
        <v>6</v>
      </c>
    </row>
    <row r="345" spans="1:19" x14ac:dyDescent="0.25">
      <c r="A345" t="str">
        <f t="shared" si="30"/>
        <v>7/16"10'20'MLAY1000x4</v>
      </c>
      <c r="B345" s="20" t="s">
        <v>58</v>
      </c>
      <c r="C345" s="24" t="s">
        <v>14</v>
      </c>
      <c r="D345" s="6" t="s">
        <v>16</v>
      </c>
      <c r="E345" s="7">
        <v>3573</v>
      </c>
      <c r="F345" s="6" t="s">
        <v>31</v>
      </c>
      <c r="G345" s="7">
        <v>793</v>
      </c>
      <c r="H345" s="7">
        <f>G345*(IFERROR(VLOOKUP('Lifting System Input'!$B$9,Lists!L:M,2,0),1)*IFERROR(VLOOKUP('Lifting System Input'!$B$10,Lists!O:P,2,0),1)*IFERROR(VLOOKUP('Lifting System Input'!$B$12,Lists!R:S,2,0),1))</f>
        <v>793</v>
      </c>
      <c r="I345" s="6">
        <f>IF(EVEN(ROUNDUP(E345/(H345*3/'Lifting System Input'!$B$11),0))=2,4,EVEN(ROUNDUP(E345/(H345*3/'Lifting System Input'!$B$11),0)))</f>
        <v>6</v>
      </c>
      <c r="J345" s="7">
        <f t="shared" si="31"/>
        <v>4758</v>
      </c>
      <c r="K345" s="6">
        <f t="shared" si="32"/>
        <v>4</v>
      </c>
      <c r="L345" s="4">
        <f>VLOOKUP(F345,Lists!A:B,2,0)*I345</f>
        <v>11430</v>
      </c>
      <c r="M345" s="6">
        <f t="shared" si="33"/>
        <v>3</v>
      </c>
      <c r="N345">
        <f t="shared" si="34"/>
        <v>5</v>
      </c>
      <c r="O345">
        <v>4</v>
      </c>
      <c r="P345" s="7">
        <f t="shared" si="35"/>
        <v>1191</v>
      </c>
      <c r="Q345" t="s">
        <v>54</v>
      </c>
      <c r="R345" t="s">
        <v>54</v>
      </c>
      <c r="S345">
        <v>6</v>
      </c>
    </row>
    <row r="346" spans="1:19" x14ac:dyDescent="0.25">
      <c r="A346" t="str">
        <f t="shared" si="30"/>
        <v>7/16"6'40'MLAY1000x4</v>
      </c>
      <c r="B346" s="20" t="s">
        <v>58</v>
      </c>
      <c r="C346" s="8" t="s">
        <v>10</v>
      </c>
      <c r="D346" s="6" t="s">
        <v>26</v>
      </c>
      <c r="E346" s="7">
        <v>4288</v>
      </c>
      <c r="F346" s="6" t="s">
        <v>31</v>
      </c>
      <c r="G346" s="7">
        <v>793</v>
      </c>
      <c r="H346" s="7">
        <f>G346*(IFERROR(VLOOKUP('Lifting System Input'!$B$9,Lists!L:M,2,0),1)*IFERROR(VLOOKUP('Lifting System Input'!$B$10,Lists!O:P,2,0),1)*IFERROR(VLOOKUP('Lifting System Input'!$B$12,Lists!R:S,2,0),1))</f>
        <v>793</v>
      </c>
      <c r="I346" s="6">
        <f>IF(EVEN(ROUNDUP(E346/(H346*3/'Lifting System Input'!$B$11),0))=2,4,EVEN(ROUNDUP(E346/(H346*3/'Lifting System Input'!$B$11),0)))</f>
        <v>6</v>
      </c>
      <c r="J346" s="7">
        <f t="shared" si="31"/>
        <v>4758</v>
      </c>
      <c r="K346" s="6">
        <f t="shared" si="32"/>
        <v>3.3</v>
      </c>
      <c r="L346" s="4">
        <f>VLOOKUP(F346,Lists!A:B,2,0)*I346</f>
        <v>11430</v>
      </c>
      <c r="M346" s="6">
        <f t="shared" si="33"/>
        <v>3</v>
      </c>
      <c r="N346">
        <f t="shared" si="34"/>
        <v>10</v>
      </c>
      <c r="O346">
        <v>4</v>
      </c>
      <c r="P346" s="7">
        <f t="shared" si="35"/>
        <v>1429</v>
      </c>
      <c r="Q346" t="s">
        <v>54</v>
      </c>
      <c r="R346" t="s">
        <v>54</v>
      </c>
      <c r="S346">
        <v>6</v>
      </c>
    </row>
    <row r="347" spans="1:19" x14ac:dyDescent="0.25">
      <c r="A347" t="str">
        <f t="shared" si="30"/>
        <v>7/16"7'40'MLAY1000x4</v>
      </c>
      <c r="B347" s="20" t="s">
        <v>58</v>
      </c>
      <c r="C347" s="8" t="s">
        <v>11</v>
      </c>
      <c r="D347" s="6" t="s">
        <v>26</v>
      </c>
      <c r="E347" s="7">
        <v>5003</v>
      </c>
      <c r="F347" s="6" t="s">
        <v>31</v>
      </c>
      <c r="G347" s="7">
        <v>793</v>
      </c>
      <c r="H347" s="7">
        <f>G347*(IFERROR(VLOOKUP('Lifting System Input'!$B$9,Lists!L:M,2,0),1)*IFERROR(VLOOKUP('Lifting System Input'!$B$10,Lists!O:P,2,0),1)*IFERROR(VLOOKUP('Lifting System Input'!$B$12,Lists!R:S,2,0),1))</f>
        <v>793</v>
      </c>
      <c r="I347" s="6">
        <f>IF(EVEN(ROUNDUP(E347/(H347*3/'Lifting System Input'!$B$11),0))=2,4,EVEN(ROUNDUP(E347/(H347*3/'Lifting System Input'!$B$11),0)))</f>
        <v>8</v>
      </c>
      <c r="J347" s="7">
        <f t="shared" si="31"/>
        <v>6344</v>
      </c>
      <c r="K347" s="6">
        <f t="shared" si="32"/>
        <v>3.8</v>
      </c>
      <c r="L347" s="4">
        <f>VLOOKUP(F347,Lists!A:B,2,0)*I347</f>
        <v>15240</v>
      </c>
      <c r="M347" s="6">
        <f t="shared" si="33"/>
        <v>4</v>
      </c>
      <c r="N347">
        <f t="shared" si="34"/>
        <v>8</v>
      </c>
      <c r="O347">
        <v>4</v>
      </c>
      <c r="P347" s="7">
        <f t="shared" si="35"/>
        <v>1251</v>
      </c>
      <c r="Q347" t="s">
        <v>54</v>
      </c>
      <c r="R347" t="s">
        <v>54</v>
      </c>
      <c r="S347">
        <v>6</v>
      </c>
    </row>
    <row r="348" spans="1:19" x14ac:dyDescent="0.25">
      <c r="A348" t="str">
        <f t="shared" si="30"/>
        <v>7/16"8'40'MLAY1000x4</v>
      </c>
      <c r="B348" s="20" t="s">
        <v>58</v>
      </c>
      <c r="C348" s="8" t="s">
        <v>12</v>
      </c>
      <c r="D348" s="6" t="s">
        <v>26</v>
      </c>
      <c r="E348" s="7">
        <v>5717</v>
      </c>
      <c r="F348" s="6" t="s">
        <v>31</v>
      </c>
      <c r="G348" s="7">
        <v>793</v>
      </c>
      <c r="H348" s="7">
        <f>G348*(IFERROR(VLOOKUP('Lifting System Input'!$B$9,Lists!L:M,2,0),1)*IFERROR(VLOOKUP('Lifting System Input'!$B$10,Lists!O:P,2,0),1)*IFERROR(VLOOKUP('Lifting System Input'!$B$12,Lists!R:S,2,0),1))</f>
        <v>793</v>
      </c>
      <c r="I348" s="6">
        <f>IF(EVEN(ROUNDUP(E348/(H348*3/'Lifting System Input'!$B$11),0))=2,4,EVEN(ROUNDUP(E348/(H348*3/'Lifting System Input'!$B$11),0)))</f>
        <v>8</v>
      </c>
      <c r="J348" s="7">
        <f t="shared" si="31"/>
        <v>6344</v>
      </c>
      <c r="K348" s="6">
        <f t="shared" si="32"/>
        <v>3.3</v>
      </c>
      <c r="L348" s="4">
        <f>VLOOKUP(F348,Lists!A:B,2,0)*I348</f>
        <v>15240</v>
      </c>
      <c r="M348" s="6">
        <f t="shared" si="33"/>
        <v>4</v>
      </c>
      <c r="N348">
        <f t="shared" si="34"/>
        <v>8</v>
      </c>
      <c r="O348">
        <v>4</v>
      </c>
      <c r="P348" s="7">
        <f t="shared" si="35"/>
        <v>1429</v>
      </c>
      <c r="Q348" t="s">
        <v>54</v>
      </c>
      <c r="R348" t="s">
        <v>54</v>
      </c>
      <c r="S348">
        <v>6</v>
      </c>
    </row>
    <row r="349" spans="1:19" x14ac:dyDescent="0.25">
      <c r="A349" t="str">
        <f t="shared" si="30"/>
        <v>7/16"9'40'MLAY1000x4</v>
      </c>
      <c r="B349" s="20" t="s">
        <v>58</v>
      </c>
      <c r="C349" s="8" t="s">
        <v>13</v>
      </c>
      <c r="D349" s="6" t="s">
        <v>26</v>
      </c>
      <c r="E349" s="7">
        <v>6432</v>
      </c>
      <c r="F349" s="6" t="s">
        <v>31</v>
      </c>
      <c r="G349" s="7">
        <v>793</v>
      </c>
      <c r="H349" s="7">
        <f>G349*(IFERROR(VLOOKUP('Lifting System Input'!$B$9,Lists!L:M,2,0),1)*IFERROR(VLOOKUP('Lifting System Input'!$B$10,Lists!O:P,2,0),1)*IFERROR(VLOOKUP('Lifting System Input'!$B$12,Lists!R:S,2,0),1))</f>
        <v>793</v>
      </c>
      <c r="I349" s="6">
        <f>IF(EVEN(ROUNDUP(E349/(H349*3/'Lifting System Input'!$B$11),0))=2,4,EVEN(ROUNDUP(E349/(H349*3/'Lifting System Input'!$B$11),0)))</f>
        <v>10</v>
      </c>
      <c r="J349" s="7">
        <f t="shared" si="31"/>
        <v>7930</v>
      </c>
      <c r="K349" s="6">
        <f t="shared" si="32"/>
        <v>3.7</v>
      </c>
      <c r="L349" s="4">
        <f>VLOOKUP(F349,Lists!A:B,2,0)*I349</f>
        <v>19050</v>
      </c>
      <c r="M349" s="6">
        <f t="shared" si="33"/>
        <v>5</v>
      </c>
      <c r="N349">
        <f t="shared" si="34"/>
        <v>6.7</v>
      </c>
      <c r="O349">
        <v>4</v>
      </c>
      <c r="P349" s="7">
        <f t="shared" si="35"/>
        <v>1286</v>
      </c>
      <c r="Q349" t="s">
        <v>54</v>
      </c>
      <c r="R349" t="s">
        <v>54</v>
      </c>
      <c r="S349">
        <v>6</v>
      </c>
    </row>
    <row r="350" spans="1:19" x14ac:dyDescent="0.25">
      <c r="A350" t="str">
        <f t="shared" si="30"/>
        <v>7/16"10'40'MLAY1000x4</v>
      </c>
      <c r="B350" s="20" t="s">
        <v>58</v>
      </c>
      <c r="C350" s="25" t="s">
        <v>14</v>
      </c>
      <c r="D350" s="6" t="s">
        <v>26</v>
      </c>
      <c r="E350" s="7">
        <v>7147</v>
      </c>
      <c r="F350" s="6" t="s">
        <v>31</v>
      </c>
      <c r="G350" s="7">
        <v>793</v>
      </c>
      <c r="H350" s="7">
        <f>G350*(IFERROR(VLOOKUP('Lifting System Input'!$B$9,Lists!L:M,2,0),1)*IFERROR(VLOOKUP('Lifting System Input'!$B$10,Lists!O:P,2,0),1)*IFERROR(VLOOKUP('Lifting System Input'!$B$12,Lists!R:S,2,0),1))</f>
        <v>793</v>
      </c>
      <c r="I350" s="6">
        <f>IF(EVEN(ROUNDUP(E350/(H350*3/'Lifting System Input'!$B$11),0))=2,4,EVEN(ROUNDUP(E350/(H350*3/'Lifting System Input'!$B$11),0)))</f>
        <v>10</v>
      </c>
      <c r="J350" s="7">
        <f t="shared" si="31"/>
        <v>7930</v>
      </c>
      <c r="K350" s="6">
        <f t="shared" si="32"/>
        <v>3.3</v>
      </c>
      <c r="L350" s="4">
        <f>VLOOKUP(F350,Lists!A:B,2,0)*I350</f>
        <v>19050</v>
      </c>
      <c r="M350" s="6">
        <f t="shared" si="33"/>
        <v>5</v>
      </c>
      <c r="N350">
        <f t="shared" si="34"/>
        <v>6.7</v>
      </c>
      <c r="O350">
        <v>4</v>
      </c>
      <c r="P350" s="7">
        <f t="shared" si="35"/>
        <v>1429</v>
      </c>
      <c r="Q350" t="s">
        <v>54</v>
      </c>
      <c r="R350" t="s">
        <v>54</v>
      </c>
      <c r="S350">
        <v>6</v>
      </c>
    </row>
    <row r="351" spans="1:19" x14ac:dyDescent="0.25">
      <c r="A351" t="str">
        <f t="shared" si="30"/>
        <v>1/2"6'10'MLAY1000x4</v>
      </c>
      <c r="B351" s="5" t="s">
        <v>8</v>
      </c>
      <c r="C351" s="8" t="s">
        <v>10</v>
      </c>
      <c r="D351" s="6" t="s">
        <v>14</v>
      </c>
      <c r="E351" s="7">
        <v>1225</v>
      </c>
      <c r="F351" s="6" t="s">
        <v>31</v>
      </c>
      <c r="G351" s="7">
        <v>866</v>
      </c>
      <c r="H351" s="7">
        <f>G351*(IFERROR(VLOOKUP('Lifting System Input'!$B$9,Lists!L:M,2,0),1)*IFERROR(VLOOKUP('Lifting System Input'!$B$10,Lists!O:P,2,0),1)*IFERROR(VLOOKUP('Lifting System Input'!$B$12,Lists!R:S,2,0),1))</f>
        <v>866</v>
      </c>
      <c r="I351" s="6">
        <f>IF(EVEN(ROUNDUP(E351/(H351*3/'Lifting System Input'!$B$11),0))=2,4,EVEN(ROUNDUP(E351/(H351*3/'Lifting System Input'!$B$11),0)))</f>
        <v>4</v>
      </c>
      <c r="J351" s="7">
        <f t="shared" si="31"/>
        <v>3464</v>
      </c>
      <c r="K351" s="6">
        <f t="shared" si="32"/>
        <v>8.5</v>
      </c>
      <c r="L351" s="4">
        <f>VLOOKUP(F351,Lists!A:B,2,0)*I351</f>
        <v>7620</v>
      </c>
      <c r="M351" s="6">
        <f t="shared" si="33"/>
        <v>2</v>
      </c>
      <c r="N351">
        <f t="shared" si="34"/>
        <v>3.3</v>
      </c>
      <c r="O351">
        <v>4</v>
      </c>
      <c r="P351" s="7">
        <f t="shared" si="35"/>
        <v>613</v>
      </c>
      <c r="Q351" t="s">
        <v>54</v>
      </c>
      <c r="R351" t="s">
        <v>54</v>
      </c>
      <c r="S351">
        <v>7</v>
      </c>
    </row>
    <row r="352" spans="1:19" x14ac:dyDescent="0.25">
      <c r="A352" t="str">
        <f t="shared" si="30"/>
        <v>1/2"7'10'MLAY1000x4</v>
      </c>
      <c r="B352" s="5" t="s">
        <v>8</v>
      </c>
      <c r="C352" s="8" t="s">
        <v>11</v>
      </c>
      <c r="D352" s="6" t="s">
        <v>14</v>
      </c>
      <c r="E352" s="7">
        <v>1429</v>
      </c>
      <c r="F352" s="6" t="s">
        <v>31</v>
      </c>
      <c r="G352" s="7">
        <v>866</v>
      </c>
      <c r="H352" s="7">
        <f>G352*(IFERROR(VLOOKUP('Lifting System Input'!$B$9,Lists!L:M,2,0),1)*IFERROR(VLOOKUP('Lifting System Input'!$B$10,Lists!O:P,2,0),1)*IFERROR(VLOOKUP('Lifting System Input'!$B$12,Lists!R:S,2,0),1))</f>
        <v>866</v>
      </c>
      <c r="I352" s="6">
        <f>IF(EVEN(ROUNDUP(E352/(H352*3/'Lifting System Input'!$B$11),0))=2,4,EVEN(ROUNDUP(E352/(H352*3/'Lifting System Input'!$B$11),0)))</f>
        <v>4</v>
      </c>
      <c r="J352" s="7">
        <f t="shared" si="31"/>
        <v>3464</v>
      </c>
      <c r="K352" s="6">
        <f t="shared" si="32"/>
        <v>7.3</v>
      </c>
      <c r="L352" s="4">
        <f>VLOOKUP(F352,Lists!A:B,2,0)*I352</f>
        <v>7620</v>
      </c>
      <c r="M352" s="6">
        <f t="shared" si="33"/>
        <v>2</v>
      </c>
      <c r="N352">
        <f t="shared" si="34"/>
        <v>3.3</v>
      </c>
      <c r="O352">
        <v>4</v>
      </c>
      <c r="P352" s="7">
        <f t="shared" si="35"/>
        <v>715</v>
      </c>
      <c r="Q352" t="s">
        <v>54</v>
      </c>
      <c r="R352" t="s">
        <v>54</v>
      </c>
      <c r="S352">
        <v>7</v>
      </c>
    </row>
    <row r="353" spans="1:19" x14ac:dyDescent="0.25">
      <c r="A353" t="str">
        <f t="shared" si="30"/>
        <v>1/2"8'10'MLAY1000x4</v>
      </c>
      <c r="B353" s="5" t="s">
        <v>8</v>
      </c>
      <c r="C353" s="8" t="s">
        <v>12</v>
      </c>
      <c r="D353" s="6" t="s">
        <v>14</v>
      </c>
      <c r="E353" s="7">
        <v>1634</v>
      </c>
      <c r="F353" s="6" t="s">
        <v>31</v>
      </c>
      <c r="G353" s="7">
        <v>866</v>
      </c>
      <c r="H353" s="7">
        <f>G353*(IFERROR(VLOOKUP('Lifting System Input'!$B$9,Lists!L:M,2,0),1)*IFERROR(VLOOKUP('Lifting System Input'!$B$10,Lists!O:P,2,0),1)*IFERROR(VLOOKUP('Lifting System Input'!$B$12,Lists!R:S,2,0),1))</f>
        <v>866</v>
      </c>
      <c r="I353" s="6">
        <f>IF(EVEN(ROUNDUP(E353/(H353*3/'Lifting System Input'!$B$11),0))=2,4,EVEN(ROUNDUP(E353/(H353*3/'Lifting System Input'!$B$11),0)))</f>
        <v>4</v>
      </c>
      <c r="J353" s="7">
        <f t="shared" si="31"/>
        <v>3464</v>
      </c>
      <c r="K353" s="6">
        <f t="shared" si="32"/>
        <v>6.4</v>
      </c>
      <c r="L353" s="4">
        <f>VLOOKUP(F353,Lists!A:B,2,0)*I353</f>
        <v>7620</v>
      </c>
      <c r="M353" s="6">
        <f t="shared" si="33"/>
        <v>2</v>
      </c>
      <c r="N353">
        <f t="shared" si="34"/>
        <v>3.3</v>
      </c>
      <c r="O353">
        <v>4</v>
      </c>
      <c r="P353" s="7">
        <f t="shared" si="35"/>
        <v>817</v>
      </c>
      <c r="Q353" t="s">
        <v>54</v>
      </c>
      <c r="R353" t="s">
        <v>54</v>
      </c>
      <c r="S353">
        <v>7</v>
      </c>
    </row>
    <row r="354" spans="1:19" x14ac:dyDescent="0.25">
      <c r="A354" t="str">
        <f t="shared" si="30"/>
        <v>1/2"9'10'MLAY1000x4</v>
      </c>
      <c r="B354" s="5" t="s">
        <v>8</v>
      </c>
      <c r="C354" s="8" t="s">
        <v>13</v>
      </c>
      <c r="D354" s="6" t="s">
        <v>14</v>
      </c>
      <c r="E354" s="7">
        <v>1838</v>
      </c>
      <c r="F354" s="6" t="s">
        <v>31</v>
      </c>
      <c r="G354" s="7">
        <v>866</v>
      </c>
      <c r="H354" s="7">
        <f>G354*(IFERROR(VLOOKUP('Lifting System Input'!$B$9,Lists!L:M,2,0),1)*IFERROR(VLOOKUP('Lifting System Input'!$B$10,Lists!O:P,2,0),1)*IFERROR(VLOOKUP('Lifting System Input'!$B$12,Lists!R:S,2,0),1))</f>
        <v>866</v>
      </c>
      <c r="I354" s="6">
        <f>IF(EVEN(ROUNDUP(E354/(H354*3/'Lifting System Input'!$B$11),0))=2,4,EVEN(ROUNDUP(E354/(H354*3/'Lifting System Input'!$B$11),0)))</f>
        <v>4</v>
      </c>
      <c r="J354" s="7">
        <f t="shared" si="31"/>
        <v>3464</v>
      </c>
      <c r="K354" s="6">
        <f t="shared" si="32"/>
        <v>5.7</v>
      </c>
      <c r="L354" s="4">
        <f>VLOOKUP(F354,Lists!A:B,2,0)*I354</f>
        <v>7620</v>
      </c>
      <c r="M354" s="6">
        <f t="shared" si="33"/>
        <v>2</v>
      </c>
      <c r="N354">
        <f t="shared" si="34"/>
        <v>3.3</v>
      </c>
      <c r="O354">
        <v>4</v>
      </c>
      <c r="P354" s="7">
        <f t="shared" si="35"/>
        <v>919</v>
      </c>
      <c r="Q354" t="s">
        <v>54</v>
      </c>
      <c r="R354" t="s">
        <v>54</v>
      </c>
      <c r="S354">
        <v>7</v>
      </c>
    </row>
    <row r="355" spans="1:19" x14ac:dyDescent="0.25">
      <c r="A355" t="str">
        <f t="shared" si="30"/>
        <v>1/2"10'10'MLAY1000x4</v>
      </c>
      <c r="B355" s="5" t="s">
        <v>8</v>
      </c>
      <c r="C355" s="25" t="s">
        <v>14</v>
      </c>
      <c r="D355" s="6" t="s">
        <v>14</v>
      </c>
      <c r="E355" s="7">
        <v>2042</v>
      </c>
      <c r="F355" s="6" t="s">
        <v>31</v>
      </c>
      <c r="G355" s="7">
        <v>866</v>
      </c>
      <c r="H355" s="7">
        <f>G355*(IFERROR(VLOOKUP('Lifting System Input'!$B$9,Lists!L:M,2,0),1)*IFERROR(VLOOKUP('Lifting System Input'!$B$10,Lists!O:P,2,0),1)*IFERROR(VLOOKUP('Lifting System Input'!$B$12,Lists!R:S,2,0),1))</f>
        <v>866</v>
      </c>
      <c r="I355" s="6">
        <f>IF(EVEN(ROUNDUP(E355/(H355*3/'Lifting System Input'!$B$11),0))=2,4,EVEN(ROUNDUP(E355/(H355*3/'Lifting System Input'!$B$11),0)))</f>
        <v>4</v>
      </c>
      <c r="J355" s="7">
        <f t="shared" si="31"/>
        <v>3464</v>
      </c>
      <c r="K355" s="6">
        <f t="shared" si="32"/>
        <v>5.0999999999999996</v>
      </c>
      <c r="L355" s="4">
        <f>VLOOKUP(F355,Lists!A:B,2,0)*I355</f>
        <v>7620</v>
      </c>
      <c r="M355" s="6">
        <f t="shared" si="33"/>
        <v>2</v>
      </c>
      <c r="N355">
        <f t="shared" si="34"/>
        <v>3.3</v>
      </c>
      <c r="O355">
        <v>4</v>
      </c>
      <c r="P355" s="7">
        <f t="shared" si="35"/>
        <v>1021</v>
      </c>
      <c r="Q355" t="s">
        <v>54</v>
      </c>
      <c r="R355" t="s">
        <v>54</v>
      </c>
      <c r="S355">
        <v>7</v>
      </c>
    </row>
    <row r="356" spans="1:19" x14ac:dyDescent="0.25">
      <c r="A356" t="str">
        <f t="shared" si="30"/>
        <v>1/2"6'20'MLAY1000x4</v>
      </c>
      <c r="B356" s="5" t="s">
        <v>8</v>
      </c>
      <c r="C356" s="8" t="s">
        <v>10</v>
      </c>
      <c r="D356" s="6" t="s">
        <v>16</v>
      </c>
      <c r="E356" s="7">
        <v>2450</v>
      </c>
      <c r="F356" s="6" t="s">
        <v>31</v>
      </c>
      <c r="G356" s="7">
        <v>866</v>
      </c>
      <c r="H356" s="7">
        <f>G356*(IFERROR(VLOOKUP('Lifting System Input'!$B$9,Lists!L:M,2,0),1)*IFERROR(VLOOKUP('Lifting System Input'!$B$10,Lists!O:P,2,0),1)*IFERROR(VLOOKUP('Lifting System Input'!$B$12,Lists!R:S,2,0),1))</f>
        <v>866</v>
      </c>
      <c r="I356" s="6">
        <f>IF(EVEN(ROUNDUP(E356/(H356*3/'Lifting System Input'!$B$11),0))=2,4,EVEN(ROUNDUP(E356/(H356*3/'Lifting System Input'!$B$11),0)))</f>
        <v>4</v>
      </c>
      <c r="J356" s="7">
        <f t="shared" si="31"/>
        <v>3464</v>
      </c>
      <c r="K356" s="6">
        <f t="shared" si="32"/>
        <v>4.2</v>
      </c>
      <c r="L356" s="4">
        <f>VLOOKUP(F356,Lists!A:B,2,0)*I356</f>
        <v>7620</v>
      </c>
      <c r="M356" s="6">
        <f t="shared" si="33"/>
        <v>2</v>
      </c>
      <c r="N356">
        <f t="shared" si="34"/>
        <v>6.7</v>
      </c>
      <c r="O356">
        <v>4</v>
      </c>
      <c r="P356" s="7">
        <f t="shared" si="35"/>
        <v>1225</v>
      </c>
      <c r="Q356" t="s">
        <v>54</v>
      </c>
      <c r="R356" t="s">
        <v>54</v>
      </c>
      <c r="S356">
        <v>7</v>
      </c>
    </row>
    <row r="357" spans="1:19" x14ac:dyDescent="0.25">
      <c r="A357" t="str">
        <f t="shared" si="30"/>
        <v>1/2"7'20'MLAY1000x4</v>
      </c>
      <c r="B357" s="5" t="s">
        <v>8</v>
      </c>
      <c r="C357" s="8" t="s">
        <v>11</v>
      </c>
      <c r="D357" s="6" t="s">
        <v>16</v>
      </c>
      <c r="E357" s="7">
        <v>2859</v>
      </c>
      <c r="F357" s="6" t="s">
        <v>31</v>
      </c>
      <c r="G357" s="7">
        <v>866</v>
      </c>
      <c r="H357" s="7">
        <f>G357*(IFERROR(VLOOKUP('Lifting System Input'!$B$9,Lists!L:M,2,0),1)*IFERROR(VLOOKUP('Lifting System Input'!$B$10,Lists!O:P,2,0),1)*IFERROR(VLOOKUP('Lifting System Input'!$B$12,Lists!R:S,2,0),1))</f>
        <v>866</v>
      </c>
      <c r="I357" s="6">
        <f>IF(EVEN(ROUNDUP(E357/(H357*3/'Lifting System Input'!$B$11),0))=2,4,EVEN(ROUNDUP(E357/(H357*3/'Lifting System Input'!$B$11),0)))</f>
        <v>4</v>
      </c>
      <c r="J357" s="7">
        <f t="shared" si="31"/>
        <v>3464</v>
      </c>
      <c r="K357" s="6">
        <f t="shared" si="32"/>
        <v>3.6</v>
      </c>
      <c r="L357" s="4">
        <f>VLOOKUP(F357,Lists!A:B,2,0)*I357</f>
        <v>7620</v>
      </c>
      <c r="M357" s="6">
        <f t="shared" si="33"/>
        <v>2</v>
      </c>
      <c r="N357">
        <f t="shared" si="34"/>
        <v>6.7</v>
      </c>
      <c r="O357">
        <v>4</v>
      </c>
      <c r="P357" s="7">
        <f t="shared" si="35"/>
        <v>1430</v>
      </c>
      <c r="Q357" t="s">
        <v>54</v>
      </c>
      <c r="R357" t="s">
        <v>54</v>
      </c>
      <c r="S357">
        <v>7</v>
      </c>
    </row>
    <row r="358" spans="1:19" x14ac:dyDescent="0.25">
      <c r="A358" t="str">
        <f t="shared" si="30"/>
        <v>1/2"8'20'MLAY1000x4</v>
      </c>
      <c r="B358" s="5" t="s">
        <v>8</v>
      </c>
      <c r="C358" s="8" t="s">
        <v>12</v>
      </c>
      <c r="D358" s="6" t="s">
        <v>16</v>
      </c>
      <c r="E358" s="7">
        <v>3267</v>
      </c>
      <c r="F358" s="6" t="s">
        <v>31</v>
      </c>
      <c r="G358" s="7">
        <v>866</v>
      </c>
      <c r="H358" s="7">
        <f>G358*(IFERROR(VLOOKUP('Lifting System Input'!$B$9,Lists!L:M,2,0),1)*IFERROR(VLOOKUP('Lifting System Input'!$B$10,Lists!O:P,2,0),1)*IFERROR(VLOOKUP('Lifting System Input'!$B$12,Lists!R:S,2,0),1))</f>
        <v>866</v>
      </c>
      <c r="I358" s="6">
        <f>IF(EVEN(ROUNDUP(E358/(H358*3/'Lifting System Input'!$B$11),0))=2,4,EVEN(ROUNDUP(E358/(H358*3/'Lifting System Input'!$B$11),0)))</f>
        <v>4</v>
      </c>
      <c r="J358" s="7">
        <f t="shared" si="31"/>
        <v>3464</v>
      </c>
      <c r="K358" s="6">
        <f t="shared" si="32"/>
        <v>3.2</v>
      </c>
      <c r="L358" s="4">
        <f>VLOOKUP(F358,Lists!A:B,2,0)*I358</f>
        <v>7620</v>
      </c>
      <c r="M358" s="6">
        <f t="shared" si="33"/>
        <v>2</v>
      </c>
      <c r="N358">
        <f t="shared" si="34"/>
        <v>6.7</v>
      </c>
      <c r="O358">
        <v>4</v>
      </c>
      <c r="P358" s="7">
        <f t="shared" si="35"/>
        <v>1634</v>
      </c>
      <c r="Q358" t="s">
        <v>54</v>
      </c>
      <c r="R358" t="s">
        <v>54</v>
      </c>
      <c r="S358">
        <v>7</v>
      </c>
    </row>
    <row r="359" spans="1:19" x14ac:dyDescent="0.25">
      <c r="A359" t="str">
        <f t="shared" si="30"/>
        <v>1/2"9'20'MLAY1000x4</v>
      </c>
      <c r="B359" s="5" t="s">
        <v>8</v>
      </c>
      <c r="C359" s="8" t="s">
        <v>13</v>
      </c>
      <c r="D359" s="6" t="s">
        <v>16</v>
      </c>
      <c r="E359" s="7">
        <v>3675</v>
      </c>
      <c r="F359" s="6" t="s">
        <v>31</v>
      </c>
      <c r="G359" s="7">
        <v>866</v>
      </c>
      <c r="H359" s="7">
        <f>G359*(IFERROR(VLOOKUP('Lifting System Input'!$B$9,Lists!L:M,2,0),1)*IFERROR(VLOOKUP('Lifting System Input'!$B$10,Lists!O:P,2,0),1)*IFERROR(VLOOKUP('Lifting System Input'!$B$12,Lists!R:S,2,0),1))</f>
        <v>866</v>
      </c>
      <c r="I359" s="6">
        <f>IF(EVEN(ROUNDUP(E359/(H359*3/'Lifting System Input'!$B$11),0))=2,4,EVEN(ROUNDUP(E359/(H359*3/'Lifting System Input'!$B$11),0)))</f>
        <v>6</v>
      </c>
      <c r="J359" s="7">
        <f t="shared" si="31"/>
        <v>5196</v>
      </c>
      <c r="K359" s="6">
        <f t="shared" si="32"/>
        <v>4.2</v>
      </c>
      <c r="L359" s="4">
        <f>VLOOKUP(F359,Lists!A:B,2,0)*I359</f>
        <v>11430</v>
      </c>
      <c r="M359" s="6">
        <f t="shared" si="33"/>
        <v>3</v>
      </c>
      <c r="N359">
        <f t="shared" si="34"/>
        <v>5</v>
      </c>
      <c r="O359">
        <v>4</v>
      </c>
      <c r="P359" s="7">
        <f t="shared" si="35"/>
        <v>1225</v>
      </c>
      <c r="Q359" t="s">
        <v>54</v>
      </c>
      <c r="R359" t="s">
        <v>54</v>
      </c>
      <c r="S359">
        <v>7</v>
      </c>
    </row>
    <row r="360" spans="1:19" x14ac:dyDescent="0.25">
      <c r="A360" t="str">
        <f t="shared" si="30"/>
        <v>1/2"10'20'MLAY1000x4</v>
      </c>
      <c r="B360" s="5" t="s">
        <v>8</v>
      </c>
      <c r="C360" s="25" t="s">
        <v>14</v>
      </c>
      <c r="D360" s="6" t="s">
        <v>16</v>
      </c>
      <c r="E360" s="7">
        <v>4084</v>
      </c>
      <c r="F360" s="6" t="s">
        <v>31</v>
      </c>
      <c r="G360" s="7">
        <v>866</v>
      </c>
      <c r="H360" s="7">
        <f>G360*(IFERROR(VLOOKUP('Lifting System Input'!$B$9,Lists!L:M,2,0),1)*IFERROR(VLOOKUP('Lifting System Input'!$B$10,Lists!O:P,2,0),1)*IFERROR(VLOOKUP('Lifting System Input'!$B$12,Lists!R:S,2,0),1))</f>
        <v>866</v>
      </c>
      <c r="I360" s="6">
        <f>IF(EVEN(ROUNDUP(E360/(H360*3/'Lifting System Input'!$B$11),0))=2,4,EVEN(ROUNDUP(E360/(H360*3/'Lifting System Input'!$B$11),0)))</f>
        <v>6</v>
      </c>
      <c r="J360" s="7">
        <f t="shared" si="31"/>
        <v>5196</v>
      </c>
      <c r="K360" s="6">
        <f t="shared" si="32"/>
        <v>3.8</v>
      </c>
      <c r="L360" s="4">
        <f>VLOOKUP(F360,Lists!A:B,2,0)*I360</f>
        <v>11430</v>
      </c>
      <c r="M360" s="6">
        <f t="shared" si="33"/>
        <v>3</v>
      </c>
      <c r="N360">
        <f t="shared" si="34"/>
        <v>5</v>
      </c>
      <c r="O360">
        <v>4</v>
      </c>
      <c r="P360" s="7">
        <f t="shared" si="35"/>
        <v>1361</v>
      </c>
      <c r="Q360" t="s">
        <v>54</v>
      </c>
      <c r="R360" t="s">
        <v>54</v>
      </c>
      <c r="S360">
        <v>7</v>
      </c>
    </row>
    <row r="361" spans="1:19" x14ac:dyDescent="0.25">
      <c r="A361" t="str">
        <f t="shared" si="30"/>
        <v>1/2"6'40'MLAY1000x4</v>
      </c>
      <c r="B361" s="5" t="s">
        <v>8</v>
      </c>
      <c r="C361" s="8" t="s">
        <v>10</v>
      </c>
      <c r="D361" s="6" t="s">
        <v>26</v>
      </c>
      <c r="E361" s="7">
        <v>4901</v>
      </c>
      <c r="F361" s="6" t="s">
        <v>31</v>
      </c>
      <c r="G361" s="7">
        <v>866</v>
      </c>
      <c r="H361" s="7">
        <f>G361*(IFERROR(VLOOKUP('Lifting System Input'!$B$9,Lists!L:M,2,0),1)*IFERROR(VLOOKUP('Lifting System Input'!$B$10,Lists!O:P,2,0),1)*IFERROR(VLOOKUP('Lifting System Input'!$B$12,Lists!R:S,2,0),1))</f>
        <v>866</v>
      </c>
      <c r="I361" s="6">
        <f>IF(EVEN(ROUNDUP(E361/(H361*3/'Lifting System Input'!$B$11),0))=2,4,EVEN(ROUNDUP(E361/(H361*3/'Lifting System Input'!$B$11),0)))</f>
        <v>6</v>
      </c>
      <c r="J361" s="7">
        <f t="shared" si="31"/>
        <v>5196</v>
      </c>
      <c r="K361" s="6">
        <f t="shared" si="32"/>
        <v>3.2</v>
      </c>
      <c r="L361" s="4">
        <f>VLOOKUP(F361,Lists!A:B,2,0)*I361</f>
        <v>11430</v>
      </c>
      <c r="M361" s="6">
        <f t="shared" si="33"/>
        <v>3</v>
      </c>
      <c r="N361">
        <f t="shared" si="34"/>
        <v>10</v>
      </c>
      <c r="O361">
        <v>4</v>
      </c>
      <c r="P361" s="7">
        <f t="shared" si="35"/>
        <v>1634</v>
      </c>
      <c r="Q361" t="s">
        <v>54</v>
      </c>
      <c r="R361" t="s">
        <v>54</v>
      </c>
      <c r="S361">
        <v>7</v>
      </c>
    </row>
    <row r="362" spans="1:19" x14ac:dyDescent="0.25">
      <c r="A362" t="str">
        <f t="shared" si="30"/>
        <v>1/2"7'40'MLAY1000x4</v>
      </c>
      <c r="B362" s="5" t="s">
        <v>8</v>
      </c>
      <c r="C362" s="8" t="s">
        <v>11</v>
      </c>
      <c r="D362" s="6" t="s">
        <v>26</v>
      </c>
      <c r="E362" s="7">
        <v>5717</v>
      </c>
      <c r="F362" s="6" t="s">
        <v>31</v>
      </c>
      <c r="G362" s="7">
        <v>866</v>
      </c>
      <c r="H362" s="7">
        <f>G362*(IFERROR(VLOOKUP('Lifting System Input'!$B$9,Lists!L:M,2,0),1)*IFERROR(VLOOKUP('Lifting System Input'!$B$10,Lists!O:P,2,0),1)*IFERROR(VLOOKUP('Lifting System Input'!$B$12,Lists!R:S,2,0),1))</f>
        <v>866</v>
      </c>
      <c r="I362" s="6">
        <f>IF(EVEN(ROUNDUP(E362/(H362*3/'Lifting System Input'!$B$11),0))=2,4,EVEN(ROUNDUP(E362/(H362*3/'Lifting System Input'!$B$11),0)))</f>
        <v>8</v>
      </c>
      <c r="J362" s="7">
        <f t="shared" si="31"/>
        <v>6928</v>
      </c>
      <c r="K362" s="6">
        <f t="shared" si="32"/>
        <v>3.6</v>
      </c>
      <c r="L362" s="4">
        <f>VLOOKUP(F362,Lists!A:B,2,0)*I362</f>
        <v>15240</v>
      </c>
      <c r="M362" s="6">
        <f t="shared" si="33"/>
        <v>4</v>
      </c>
      <c r="N362">
        <f t="shared" si="34"/>
        <v>8</v>
      </c>
      <c r="O362">
        <v>4</v>
      </c>
      <c r="P362" s="7">
        <f t="shared" si="35"/>
        <v>1429</v>
      </c>
      <c r="Q362" t="s">
        <v>54</v>
      </c>
      <c r="R362" t="s">
        <v>54</v>
      </c>
      <c r="S362">
        <v>7</v>
      </c>
    </row>
    <row r="363" spans="1:19" x14ac:dyDescent="0.25">
      <c r="A363" t="str">
        <f t="shared" si="30"/>
        <v>1/2"8'40'MLAY1000x4</v>
      </c>
      <c r="B363" s="5" t="s">
        <v>8</v>
      </c>
      <c r="C363" s="8" t="s">
        <v>12</v>
      </c>
      <c r="D363" s="6" t="s">
        <v>26</v>
      </c>
      <c r="E363" s="7">
        <v>6534</v>
      </c>
      <c r="F363" s="6" t="s">
        <v>31</v>
      </c>
      <c r="G363" s="7">
        <v>866</v>
      </c>
      <c r="H363" s="7">
        <f>G363*(IFERROR(VLOOKUP('Lifting System Input'!$B$9,Lists!L:M,2,0),1)*IFERROR(VLOOKUP('Lifting System Input'!$B$10,Lists!O:P,2,0),1)*IFERROR(VLOOKUP('Lifting System Input'!$B$12,Lists!R:S,2,0),1))</f>
        <v>866</v>
      </c>
      <c r="I363" s="6">
        <f>IF(EVEN(ROUNDUP(E363/(H363*3/'Lifting System Input'!$B$11),0))=2,4,EVEN(ROUNDUP(E363/(H363*3/'Lifting System Input'!$B$11),0)))</f>
        <v>8</v>
      </c>
      <c r="J363" s="7">
        <f t="shared" si="31"/>
        <v>6928</v>
      </c>
      <c r="K363" s="6">
        <f t="shared" si="32"/>
        <v>3.2</v>
      </c>
      <c r="L363" s="4">
        <f>VLOOKUP(F363,Lists!A:B,2,0)*I363</f>
        <v>15240</v>
      </c>
      <c r="M363" s="6">
        <f t="shared" si="33"/>
        <v>4</v>
      </c>
      <c r="N363">
        <f t="shared" si="34"/>
        <v>8</v>
      </c>
      <c r="O363">
        <v>4</v>
      </c>
      <c r="P363" s="7">
        <f t="shared" si="35"/>
        <v>1634</v>
      </c>
      <c r="Q363" t="s">
        <v>54</v>
      </c>
      <c r="R363" t="s">
        <v>54</v>
      </c>
      <c r="S363">
        <v>7</v>
      </c>
    </row>
    <row r="364" spans="1:19" x14ac:dyDescent="0.25">
      <c r="A364" t="str">
        <f t="shared" si="30"/>
        <v>1/2"9'40'MLAY1000x4</v>
      </c>
      <c r="B364" s="5" t="s">
        <v>8</v>
      </c>
      <c r="C364" s="8" t="s">
        <v>13</v>
      </c>
      <c r="D364" s="6" t="s">
        <v>26</v>
      </c>
      <c r="E364" s="7">
        <v>7351</v>
      </c>
      <c r="F364" s="6" t="s">
        <v>31</v>
      </c>
      <c r="G364" s="7">
        <v>866</v>
      </c>
      <c r="H364" s="7">
        <f>G364*(IFERROR(VLOOKUP('Lifting System Input'!$B$9,Lists!L:M,2,0),1)*IFERROR(VLOOKUP('Lifting System Input'!$B$10,Lists!O:P,2,0),1)*IFERROR(VLOOKUP('Lifting System Input'!$B$12,Lists!R:S,2,0),1))</f>
        <v>866</v>
      </c>
      <c r="I364" s="6">
        <f>IF(EVEN(ROUNDUP(E364/(H364*3/'Lifting System Input'!$B$11),0))=2,4,EVEN(ROUNDUP(E364/(H364*3/'Lifting System Input'!$B$11),0)))</f>
        <v>10</v>
      </c>
      <c r="J364" s="7">
        <f t="shared" si="31"/>
        <v>8660</v>
      </c>
      <c r="K364" s="6">
        <f t="shared" si="32"/>
        <v>3.5</v>
      </c>
      <c r="L364" s="4">
        <f>VLOOKUP(F364,Lists!A:B,2,0)*I364</f>
        <v>19050</v>
      </c>
      <c r="M364" s="6">
        <f t="shared" si="33"/>
        <v>5</v>
      </c>
      <c r="N364">
        <f t="shared" si="34"/>
        <v>6.7</v>
      </c>
      <c r="O364">
        <v>4</v>
      </c>
      <c r="P364" s="7">
        <f t="shared" si="35"/>
        <v>1470</v>
      </c>
      <c r="Q364" t="s">
        <v>54</v>
      </c>
      <c r="R364" t="s">
        <v>54</v>
      </c>
      <c r="S364">
        <v>7</v>
      </c>
    </row>
    <row r="365" spans="1:19" x14ac:dyDescent="0.25">
      <c r="A365" t="str">
        <f t="shared" si="30"/>
        <v>1/2"10'40'MLAY1000x4</v>
      </c>
      <c r="B365" s="5" t="s">
        <v>8</v>
      </c>
      <c r="C365" s="24" t="s">
        <v>14</v>
      </c>
      <c r="D365" s="6" t="s">
        <v>26</v>
      </c>
      <c r="E365" s="7">
        <v>8168</v>
      </c>
      <c r="F365" s="6" t="s">
        <v>31</v>
      </c>
      <c r="G365" s="7">
        <v>866</v>
      </c>
      <c r="H365" s="7">
        <f>G365*(IFERROR(VLOOKUP('Lifting System Input'!$B$9,Lists!L:M,2,0),1)*IFERROR(VLOOKUP('Lifting System Input'!$B$10,Lists!O:P,2,0),1)*IFERROR(VLOOKUP('Lifting System Input'!$B$12,Lists!R:S,2,0),1))</f>
        <v>866</v>
      </c>
      <c r="I365" s="6">
        <f>IF(EVEN(ROUNDUP(E365/(H365*3/'Lifting System Input'!$B$11),0))=2,4,EVEN(ROUNDUP(E365/(H365*3/'Lifting System Input'!$B$11),0)))</f>
        <v>10</v>
      </c>
      <c r="J365" s="7">
        <f t="shared" si="31"/>
        <v>8660</v>
      </c>
      <c r="K365" s="6">
        <f t="shared" si="32"/>
        <v>3.2</v>
      </c>
      <c r="L365" s="4">
        <f>VLOOKUP(F365,Lists!A:B,2,0)*I365</f>
        <v>19050</v>
      </c>
      <c r="M365" s="6">
        <f t="shared" si="33"/>
        <v>5</v>
      </c>
      <c r="N365">
        <f t="shared" si="34"/>
        <v>6.7</v>
      </c>
      <c r="O365">
        <v>4</v>
      </c>
      <c r="P365" s="7">
        <f t="shared" si="35"/>
        <v>1634</v>
      </c>
      <c r="Q365" t="s">
        <v>54</v>
      </c>
      <c r="R365" t="s">
        <v>54</v>
      </c>
      <c r="S365">
        <v>7</v>
      </c>
    </row>
    <row r="366" spans="1:19" x14ac:dyDescent="0.25">
      <c r="A366" t="str">
        <f t="shared" si="30"/>
        <v>9/16"6'10'MLAY1000x4</v>
      </c>
      <c r="B366" s="20" t="s">
        <v>60</v>
      </c>
      <c r="C366" s="8" t="s">
        <v>10</v>
      </c>
      <c r="D366" s="6" t="s">
        <v>14</v>
      </c>
      <c r="E366" s="7">
        <v>1378</v>
      </c>
      <c r="F366" s="6" t="s">
        <v>31</v>
      </c>
      <c r="G366" s="7">
        <v>922</v>
      </c>
      <c r="H366" s="7">
        <f>G366*(IFERROR(VLOOKUP('Lifting System Input'!$B$9,Lists!L:M,2,0),1)*IFERROR(VLOOKUP('Lifting System Input'!$B$10,Lists!O:P,2,0),1)*IFERROR(VLOOKUP('Lifting System Input'!$B$12,Lists!R:S,2,0),1))</f>
        <v>922</v>
      </c>
      <c r="I366" s="6">
        <f>IF(EVEN(ROUNDUP(E366/(H366*3/'Lifting System Input'!$B$11),0))=2,4,EVEN(ROUNDUP(E366/(H366*3/'Lifting System Input'!$B$11),0)))</f>
        <v>4</v>
      </c>
      <c r="J366" s="7">
        <f t="shared" si="31"/>
        <v>3688</v>
      </c>
      <c r="K366" s="6">
        <f t="shared" si="32"/>
        <v>8</v>
      </c>
      <c r="L366" s="4">
        <f>VLOOKUP(F366,Lists!A:B,2,0)*I366</f>
        <v>7620</v>
      </c>
      <c r="M366" s="6">
        <f t="shared" si="33"/>
        <v>2</v>
      </c>
      <c r="N366">
        <f t="shared" si="34"/>
        <v>3.3</v>
      </c>
      <c r="O366">
        <v>4</v>
      </c>
      <c r="P366" s="7">
        <f t="shared" si="35"/>
        <v>689</v>
      </c>
      <c r="Q366" t="s">
        <v>54</v>
      </c>
      <c r="R366" t="s">
        <v>54</v>
      </c>
      <c r="S366">
        <v>8</v>
      </c>
    </row>
    <row r="367" spans="1:19" x14ac:dyDescent="0.25">
      <c r="A367" t="str">
        <f t="shared" si="30"/>
        <v>9/16"7'10'MLAY1000x4</v>
      </c>
      <c r="B367" s="20" t="s">
        <v>60</v>
      </c>
      <c r="C367" s="8" t="s">
        <v>11</v>
      </c>
      <c r="D367" s="6" t="s">
        <v>14</v>
      </c>
      <c r="E367" s="7">
        <v>1608</v>
      </c>
      <c r="F367" s="6" t="s">
        <v>31</v>
      </c>
      <c r="G367" s="7">
        <v>922</v>
      </c>
      <c r="H367" s="7">
        <f>G367*(IFERROR(VLOOKUP('Lifting System Input'!$B$9,Lists!L:M,2,0),1)*IFERROR(VLOOKUP('Lifting System Input'!$B$10,Lists!O:P,2,0),1)*IFERROR(VLOOKUP('Lifting System Input'!$B$12,Lists!R:S,2,0),1))</f>
        <v>922</v>
      </c>
      <c r="I367" s="6">
        <f>IF(EVEN(ROUNDUP(E367/(H367*3/'Lifting System Input'!$B$11),0))=2,4,EVEN(ROUNDUP(E367/(H367*3/'Lifting System Input'!$B$11),0)))</f>
        <v>4</v>
      </c>
      <c r="J367" s="7">
        <f t="shared" si="31"/>
        <v>3688</v>
      </c>
      <c r="K367" s="6">
        <f t="shared" si="32"/>
        <v>6.9</v>
      </c>
      <c r="L367" s="4">
        <f>VLOOKUP(F367,Lists!A:B,2,0)*I367</f>
        <v>7620</v>
      </c>
      <c r="M367" s="6">
        <f t="shared" si="33"/>
        <v>2</v>
      </c>
      <c r="N367">
        <f t="shared" si="34"/>
        <v>3.3</v>
      </c>
      <c r="O367">
        <v>4</v>
      </c>
      <c r="P367" s="7">
        <f t="shared" si="35"/>
        <v>804</v>
      </c>
      <c r="Q367" t="s">
        <v>54</v>
      </c>
      <c r="R367" t="s">
        <v>54</v>
      </c>
      <c r="S367">
        <v>8</v>
      </c>
    </row>
    <row r="368" spans="1:19" x14ac:dyDescent="0.25">
      <c r="A368" t="str">
        <f t="shared" si="30"/>
        <v>9/16"8'10'MLAY1000x4</v>
      </c>
      <c r="B368" s="20" t="s">
        <v>60</v>
      </c>
      <c r="C368" s="8" t="s">
        <v>12</v>
      </c>
      <c r="D368" s="6" t="s">
        <v>14</v>
      </c>
      <c r="E368" s="7">
        <v>1838</v>
      </c>
      <c r="F368" s="6" t="s">
        <v>31</v>
      </c>
      <c r="G368" s="7">
        <v>922</v>
      </c>
      <c r="H368" s="7">
        <f>G368*(IFERROR(VLOOKUP('Lifting System Input'!$B$9,Lists!L:M,2,0),1)*IFERROR(VLOOKUP('Lifting System Input'!$B$10,Lists!O:P,2,0),1)*IFERROR(VLOOKUP('Lifting System Input'!$B$12,Lists!R:S,2,0),1))</f>
        <v>922</v>
      </c>
      <c r="I368" s="6">
        <f>IF(EVEN(ROUNDUP(E368/(H368*3/'Lifting System Input'!$B$11),0))=2,4,EVEN(ROUNDUP(E368/(H368*3/'Lifting System Input'!$B$11),0)))</f>
        <v>4</v>
      </c>
      <c r="J368" s="7">
        <f t="shared" si="31"/>
        <v>3688</v>
      </c>
      <c r="K368" s="6">
        <f t="shared" si="32"/>
        <v>6</v>
      </c>
      <c r="L368" s="4">
        <f>VLOOKUP(F368,Lists!A:B,2,0)*I368</f>
        <v>7620</v>
      </c>
      <c r="M368" s="6">
        <f t="shared" si="33"/>
        <v>2</v>
      </c>
      <c r="N368">
        <f t="shared" si="34"/>
        <v>3.3</v>
      </c>
      <c r="O368">
        <v>4</v>
      </c>
      <c r="P368" s="7">
        <f t="shared" si="35"/>
        <v>919</v>
      </c>
      <c r="Q368" t="s">
        <v>54</v>
      </c>
      <c r="R368" t="s">
        <v>54</v>
      </c>
      <c r="S368">
        <v>8</v>
      </c>
    </row>
    <row r="369" spans="1:19" x14ac:dyDescent="0.25">
      <c r="A369" t="str">
        <f t="shared" si="30"/>
        <v>9/16"9'10'MLAY1000x4</v>
      </c>
      <c r="B369" s="20" t="s">
        <v>60</v>
      </c>
      <c r="C369" s="8" t="s">
        <v>13</v>
      </c>
      <c r="D369" s="6" t="s">
        <v>14</v>
      </c>
      <c r="E369" s="7">
        <v>2067</v>
      </c>
      <c r="F369" s="6" t="s">
        <v>31</v>
      </c>
      <c r="G369" s="7">
        <v>922</v>
      </c>
      <c r="H369" s="7">
        <f>G369*(IFERROR(VLOOKUP('Lifting System Input'!$B$9,Lists!L:M,2,0),1)*IFERROR(VLOOKUP('Lifting System Input'!$B$10,Lists!O:P,2,0),1)*IFERROR(VLOOKUP('Lifting System Input'!$B$12,Lists!R:S,2,0),1))</f>
        <v>922</v>
      </c>
      <c r="I369" s="6">
        <f>IF(EVEN(ROUNDUP(E369/(H369*3/'Lifting System Input'!$B$11),0))=2,4,EVEN(ROUNDUP(E369/(H369*3/'Lifting System Input'!$B$11),0)))</f>
        <v>4</v>
      </c>
      <c r="J369" s="7">
        <f t="shared" si="31"/>
        <v>3688</v>
      </c>
      <c r="K369" s="6">
        <f t="shared" si="32"/>
        <v>5.4</v>
      </c>
      <c r="L369" s="4">
        <f>VLOOKUP(F369,Lists!A:B,2,0)*I369</f>
        <v>7620</v>
      </c>
      <c r="M369" s="6">
        <f t="shared" si="33"/>
        <v>2</v>
      </c>
      <c r="N369">
        <f t="shared" si="34"/>
        <v>3.3</v>
      </c>
      <c r="O369">
        <v>4</v>
      </c>
      <c r="P369" s="7">
        <f t="shared" si="35"/>
        <v>1034</v>
      </c>
      <c r="Q369" t="s">
        <v>54</v>
      </c>
      <c r="R369" t="s">
        <v>54</v>
      </c>
      <c r="S369">
        <v>8</v>
      </c>
    </row>
    <row r="370" spans="1:19" x14ac:dyDescent="0.25">
      <c r="A370" t="str">
        <f t="shared" si="30"/>
        <v>9/16"10'10'MLAY1000x4</v>
      </c>
      <c r="B370" s="20" t="s">
        <v>60</v>
      </c>
      <c r="C370" s="25" t="s">
        <v>14</v>
      </c>
      <c r="D370" s="6" t="s">
        <v>14</v>
      </c>
      <c r="E370" s="7">
        <v>2297</v>
      </c>
      <c r="F370" s="6" t="s">
        <v>31</v>
      </c>
      <c r="G370" s="7">
        <v>922</v>
      </c>
      <c r="H370" s="7">
        <f>G370*(IFERROR(VLOOKUP('Lifting System Input'!$B$9,Lists!L:M,2,0),1)*IFERROR(VLOOKUP('Lifting System Input'!$B$10,Lists!O:P,2,0),1)*IFERROR(VLOOKUP('Lifting System Input'!$B$12,Lists!R:S,2,0),1))</f>
        <v>922</v>
      </c>
      <c r="I370" s="6">
        <f>IF(EVEN(ROUNDUP(E370/(H370*3/'Lifting System Input'!$B$11),0))=2,4,EVEN(ROUNDUP(E370/(H370*3/'Lifting System Input'!$B$11),0)))</f>
        <v>4</v>
      </c>
      <c r="J370" s="7">
        <f t="shared" si="31"/>
        <v>3688</v>
      </c>
      <c r="K370" s="6">
        <f t="shared" si="32"/>
        <v>4.8</v>
      </c>
      <c r="L370" s="4">
        <f>VLOOKUP(F370,Lists!A:B,2,0)*I370</f>
        <v>7620</v>
      </c>
      <c r="M370" s="6">
        <f t="shared" si="33"/>
        <v>2</v>
      </c>
      <c r="N370">
        <f t="shared" si="34"/>
        <v>3.3</v>
      </c>
      <c r="O370">
        <v>4</v>
      </c>
      <c r="P370" s="7">
        <f t="shared" si="35"/>
        <v>1149</v>
      </c>
      <c r="Q370" t="s">
        <v>54</v>
      </c>
      <c r="R370" t="s">
        <v>54</v>
      </c>
      <c r="S370">
        <v>8</v>
      </c>
    </row>
    <row r="371" spans="1:19" x14ac:dyDescent="0.25">
      <c r="A371" t="str">
        <f t="shared" si="30"/>
        <v>9/16"6'20'MLAY1000x4</v>
      </c>
      <c r="B371" s="20" t="s">
        <v>60</v>
      </c>
      <c r="C371" s="8" t="s">
        <v>10</v>
      </c>
      <c r="D371" s="6" t="s">
        <v>16</v>
      </c>
      <c r="E371" s="7">
        <v>2757</v>
      </c>
      <c r="F371" s="6" t="s">
        <v>31</v>
      </c>
      <c r="G371" s="7">
        <v>922</v>
      </c>
      <c r="H371" s="7">
        <f>G371*(IFERROR(VLOOKUP('Lifting System Input'!$B$9,Lists!L:M,2,0),1)*IFERROR(VLOOKUP('Lifting System Input'!$B$10,Lists!O:P,2,0),1)*IFERROR(VLOOKUP('Lifting System Input'!$B$12,Lists!R:S,2,0),1))</f>
        <v>922</v>
      </c>
      <c r="I371" s="6">
        <f>IF(EVEN(ROUNDUP(E371/(H371*3/'Lifting System Input'!$B$11),0))=2,4,EVEN(ROUNDUP(E371/(H371*3/'Lifting System Input'!$B$11),0)))</f>
        <v>4</v>
      </c>
      <c r="J371" s="7">
        <f t="shared" si="31"/>
        <v>3688</v>
      </c>
      <c r="K371" s="6">
        <f t="shared" si="32"/>
        <v>4</v>
      </c>
      <c r="L371" s="4">
        <f>VLOOKUP(F371,Lists!A:B,2,0)*I371</f>
        <v>7620</v>
      </c>
      <c r="M371" s="6">
        <f t="shared" si="33"/>
        <v>2</v>
      </c>
      <c r="N371">
        <f t="shared" si="34"/>
        <v>6.7</v>
      </c>
      <c r="O371">
        <v>4</v>
      </c>
      <c r="P371" s="7">
        <f t="shared" si="35"/>
        <v>1379</v>
      </c>
      <c r="Q371" t="s">
        <v>54</v>
      </c>
      <c r="R371" t="s">
        <v>54</v>
      </c>
      <c r="S371">
        <v>8</v>
      </c>
    </row>
    <row r="372" spans="1:19" x14ac:dyDescent="0.25">
      <c r="A372" t="str">
        <f t="shared" si="30"/>
        <v>9/16"7'20'MLAY1000x4</v>
      </c>
      <c r="B372" s="20" t="s">
        <v>60</v>
      </c>
      <c r="C372" s="8" t="s">
        <v>11</v>
      </c>
      <c r="D372" s="6" t="s">
        <v>16</v>
      </c>
      <c r="E372" s="7">
        <v>3216</v>
      </c>
      <c r="F372" s="6" t="s">
        <v>31</v>
      </c>
      <c r="G372" s="7">
        <v>922</v>
      </c>
      <c r="H372" s="7">
        <f>G372*(IFERROR(VLOOKUP('Lifting System Input'!$B$9,Lists!L:M,2,0),1)*IFERROR(VLOOKUP('Lifting System Input'!$B$10,Lists!O:P,2,0),1)*IFERROR(VLOOKUP('Lifting System Input'!$B$12,Lists!R:S,2,0),1))</f>
        <v>922</v>
      </c>
      <c r="I372" s="6">
        <f>IF(EVEN(ROUNDUP(E372/(H372*3/'Lifting System Input'!$B$11),0))=2,4,EVEN(ROUNDUP(E372/(H372*3/'Lifting System Input'!$B$11),0)))</f>
        <v>4</v>
      </c>
      <c r="J372" s="7">
        <f t="shared" si="31"/>
        <v>3688</v>
      </c>
      <c r="K372" s="6">
        <f t="shared" si="32"/>
        <v>3.4</v>
      </c>
      <c r="L372" s="4">
        <f>VLOOKUP(F372,Lists!A:B,2,0)*I372</f>
        <v>7620</v>
      </c>
      <c r="M372" s="6">
        <f t="shared" si="33"/>
        <v>2</v>
      </c>
      <c r="N372">
        <f t="shared" si="34"/>
        <v>6.7</v>
      </c>
      <c r="O372">
        <v>4</v>
      </c>
      <c r="P372" s="7">
        <f t="shared" si="35"/>
        <v>1608</v>
      </c>
      <c r="Q372" t="s">
        <v>54</v>
      </c>
      <c r="R372" t="s">
        <v>54</v>
      </c>
      <c r="S372">
        <v>8</v>
      </c>
    </row>
    <row r="373" spans="1:19" x14ac:dyDescent="0.25">
      <c r="A373" t="str">
        <f t="shared" si="30"/>
        <v>9/16"8'20'MLAY1000x4</v>
      </c>
      <c r="B373" s="20" t="s">
        <v>60</v>
      </c>
      <c r="C373" s="8" t="s">
        <v>12</v>
      </c>
      <c r="D373" s="6" t="s">
        <v>16</v>
      </c>
      <c r="E373" s="7">
        <v>3675</v>
      </c>
      <c r="F373" s="6" t="s">
        <v>31</v>
      </c>
      <c r="G373" s="7">
        <v>922</v>
      </c>
      <c r="H373" s="7">
        <f>G373*(IFERROR(VLOOKUP('Lifting System Input'!$B$9,Lists!L:M,2,0),1)*IFERROR(VLOOKUP('Lifting System Input'!$B$10,Lists!O:P,2,0),1)*IFERROR(VLOOKUP('Lifting System Input'!$B$12,Lists!R:S,2,0),1))</f>
        <v>922</v>
      </c>
      <c r="I373" s="6">
        <f>IF(EVEN(ROUNDUP(E373/(H373*3/'Lifting System Input'!$B$11),0))=2,4,EVEN(ROUNDUP(E373/(H373*3/'Lifting System Input'!$B$11),0)))</f>
        <v>4</v>
      </c>
      <c r="J373" s="7">
        <f t="shared" si="31"/>
        <v>3688</v>
      </c>
      <c r="K373" s="6">
        <f t="shared" si="32"/>
        <v>3</v>
      </c>
      <c r="L373" s="4">
        <f>VLOOKUP(F373,Lists!A:B,2,0)*I373</f>
        <v>7620</v>
      </c>
      <c r="M373" s="6">
        <f t="shared" si="33"/>
        <v>2</v>
      </c>
      <c r="N373">
        <f t="shared" si="34"/>
        <v>6.7</v>
      </c>
      <c r="O373">
        <v>4</v>
      </c>
      <c r="P373" s="7">
        <f t="shared" si="35"/>
        <v>1838</v>
      </c>
      <c r="Q373" t="s">
        <v>54</v>
      </c>
      <c r="R373" t="s">
        <v>54</v>
      </c>
      <c r="S373">
        <v>8</v>
      </c>
    </row>
    <row r="374" spans="1:19" x14ac:dyDescent="0.25">
      <c r="A374" t="str">
        <f t="shared" si="30"/>
        <v>9/16"9'20'MLAY1000x4</v>
      </c>
      <c r="B374" s="20" t="s">
        <v>60</v>
      </c>
      <c r="C374" s="8" t="s">
        <v>13</v>
      </c>
      <c r="D374" s="6" t="s">
        <v>16</v>
      </c>
      <c r="E374" s="7">
        <v>4135</v>
      </c>
      <c r="F374" s="6" t="s">
        <v>31</v>
      </c>
      <c r="G374" s="7">
        <v>922</v>
      </c>
      <c r="H374" s="7">
        <f>G374*(IFERROR(VLOOKUP('Lifting System Input'!$B$9,Lists!L:M,2,0),1)*IFERROR(VLOOKUP('Lifting System Input'!$B$10,Lists!O:P,2,0),1)*IFERROR(VLOOKUP('Lifting System Input'!$B$12,Lists!R:S,2,0),1))</f>
        <v>922</v>
      </c>
      <c r="I374" s="6">
        <f>IF(EVEN(ROUNDUP(E374/(H374*3/'Lifting System Input'!$B$11),0))=2,4,EVEN(ROUNDUP(E374/(H374*3/'Lifting System Input'!$B$11),0)))</f>
        <v>6</v>
      </c>
      <c r="J374" s="7">
        <f t="shared" si="31"/>
        <v>5532</v>
      </c>
      <c r="K374" s="6">
        <f t="shared" si="32"/>
        <v>4</v>
      </c>
      <c r="L374" s="4">
        <f>VLOOKUP(F374,Lists!A:B,2,0)*I374</f>
        <v>11430</v>
      </c>
      <c r="M374" s="6">
        <f t="shared" si="33"/>
        <v>3</v>
      </c>
      <c r="N374">
        <f t="shared" si="34"/>
        <v>5</v>
      </c>
      <c r="O374">
        <v>4</v>
      </c>
      <c r="P374" s="7">
        <f t="shared" si="35"/>
        <v>1378</v>
      </c>
      <c r="Q374" t="s">
        <v>54</v>
      </c>
      <c r="R374" t="s">
        <v>54</v>
      </c>
      <c r="S374">
        <v>8</v>
      </c>
    </row>
    <row r="375" spans="1:19" x14ac:dyDescent="0.25">
      <c r="A375" t="str">
        <f t="shared" si="30"/>
        <v>9/16"10'20'MLAY1000x4</v>
      </c>
      <c r="B375" s="20" t="s">
        <v>60</v>
      </c>
      <c r="C375" s="25" t="s">
        <v>14</v>
      </c>
      <c r="D375" s="6" t="s">
        <v>16</v>
      </c>
      <c r="E375" s="7">
        <v>4594</v>
      </c>
      <c r="F375" s="6" t="s">
        <v>31</v>
      </c>
      <c r="G375" s="7">
        <v>922</v>
      </c>
      <c r="H375" s="7">
        <f>G375*(IFERROR(VLOOKUP('Lifting System Input'!$B$9,Lists!L:M,2,0),1)*IFERROR(VLOOKUP('Lifting System Input'!$B$10,Lists!O:P,2,0),1)*IFERROR(VLOOKUP('Lifting System Input'!$B$12,Lists!R:S,2,0),1))</f>
        <v>922</v>
      </c>
      <c r="I375" s="6">
        <f>IF(EVEN(ROUNDUP(E375/(H375*3/'Lifting System Input'!$B$11),0))=2,4,EVEN(ROUNDUP(E375/(H375*3/'Lifting System Input'!$B$11),0)))</f>
        <v>6</v>
      </c>
      <c r="J375" s="7">
        <f t="shared" si="31"/>
        <v>5532</v>
      </c>
      <c r="K375" s="6">
        <f t="shared" si="32"/>
        <v>3.6</v>
      </c>
      <c r="L375" s="4">
        <f>VLOOKUP(F375,Lists!A:B,2,0)*I375</f>
        <v>11430</v>
      </c>
      <c r="M375" s="6">
        <f t="shared" si="33"/>
        <v>3</v>
      </c>
      <c r="N375">
        <f t="shared" si="34"/>
        <v>5</v>
      </c>
      <c r="O375">
        <v>4</v>
      </c>
      <c r="P375" s="7">
        <f t="shared" si="35"/>
        <v>1531</v>
      </c>
      <c r="Q375" t="s">
        <v>54</v>
      </c>
      <c r="R375" t="s">
        <v>54</v>
      </c>
      <c r="S375">
        <v>8</v>
      </c>
    </row>
    <row r="376" spans="1:19" x14ac:dyDescent="0.25">
      <c r="A376" t="str">
        <f t="shared" si="30"/>
        <v>9/16"6'40'MLAY1000x4</v>
      </c>
      <c r="B376" s="20" t="s">
        <v>60</v>
      </c>
      <c r="C376" s="8" t="s">
        <v>10</v>
      </c>
      <c r="D376" s="6" t="s">
        <v>26</v>
      </c>
      <c r="E376" s="7">
        <v>5513</v>
      </c>
      <c r="F376" s="6" t="s">
        <v>31</v>
      </c>
      <c r="G376" s="7">
        <v>922</v>
      </c>
      <c r="H376" s="7">
        <f>G376*(IFERROR(VLOOKUP('Lifting System Input'!$B$9,Lists!L:M,2,0),1)*IFERROR(VLOOKUP('Lifting System Input'!$B$10,Lists!O:P,2,0),1)*IFERROR(VLOOKUP('Lifting System Input'!$B$12,Lists!R:S,2,0),1))</f>
        <v>922</v>
      </c>
      <c r="I376" s="6">
        <f>IF(EVEN(ROUNDUP(E376/(H376*3/'Lifting System Input'!$B$11),0))=2,4,EVEN(ROUNDUP(E376/(H376*3/'Lifting System Input'!$B$11),0)))</f>
        <v>6</v>
      </c>
      <c r="J376" s="7">
        <f t="shared" si="31"/>
        <v>5532</v>
      </c>
      <c r="K376" s="6">
        <f t="shared" si="32"/>
        <v>3</v>
      </c>
      <c r="L376" s="4">
        <f>VLOOKUP(F376,Lists!A:B,2,0)*I376</f>
        <v>11430</v>
      </c>
      <c r="M376" s="6">
        <f t="shared" si="33"/>
        <v>3</v>
      </c>
      <c r="N376">
        <f t="shared" si="34"/>
        <v>10</v>
      </c>
      <c r="O376">
        <v>4</v>
      </c>
      <c r="P376" s="7">
        <f t="shared" si="35"/>
        <v>1838</v>
      </c>
      <c r="Q376" t="s">
        <v>54</v>
      </c>
      <c r="R376" t="s">
        <v>54</v>
      </c>
      <c r="S376">
        <v>8</v>
      </c>
    </row>
    <row r="377" spans="1:19" x14ac:dyDescent="0.25">
      <c r="A377" t="str">
        <f t="shared" si="30"/>
        <v>9/16"7'40'MLAY1000x4</v>
      </c>
      <c r="B377" s="20" t="s">
        <v>60</v>
      </c>
      <c r="C377" s="8" t="s">
        <v>11</v>
      </c>
      <c r="D377" s="6" t="s">
        <v>26</v>
      </c>
      <c r="E377" s="7">
        <v>6432</v>
      </c>
      <c r="F377" s="6" t="s">
        <v>31</v>
      </c>
      <c r="G377" s="7">
        <v>922</v>
      </c>
      <c r="H377" s="7">
        <f>G377*(IFERROR(VLOOKUP('Lifting System Input'!$B$9,Lists!L:M,2,0),1)*IFERROR(VLOOKUP('Lifting System Input'!$B$10,Lists!O:P,2,0),1)*IFERROR(VLOOKUP('Lifting System Input'!$B$12,Lists!R:S,2,0),1))</f>
        <v>922</v>
      </c>
      <c r="I377" s="6">
        <f>IF(EVEN(ROUNDUP(E377/(H377*3/'Lifting System Input'!$B$11),0))=2,4,EVEN(ROUNDUP(E377/(H377*3/'Lifting System Input'!$B$11),0)))</f>
        <v>8</v>
      </c>
      <c r="J377" s="7">
        <f t="shared" si="31"/>
        <v>7376</v>
      </c>
      <c r="K377" s="6">
        <f t="shared" si="32"/>
        <v>3.4</v>
      </c>
      <c r="L377" s="4">
        <f>VLOOKUP(F377,Lists!A:B,2,0)*I377</f>
        <v>15240</v>
      </c>
      <c r="M377" s="6">
        <f t="shared" si="33"/>
        <v>4</v>
      </c>
      <c r="N377">
        <f t="shared" si="34"/>
        <v>8</v>
      </c>
      <c r="O377">
        <v>4</v>
      </c>
      <c r="P377" s="7">
        <f t="shared" si="35"/>
        <v>1608</v>
      </c>
      <c r="Q377" t="s">
        <v>54</v>
      </c>
      <c r="R377" t="s">
        <v>54</v>
      </c>
      <c r="S377">
        <v>8</v>
      </c>
    </row>
    <row r="378" spans="1:19" x14ac:dyDescent="0.25">
      <c r="A378" t="str">
        <f t="shared" si="30"/>
        <v>9/16"8'40'MLAY1000x4</v>
      </c>
      <c r="B378" s="20" t="s">
        <v>60</v>
      </c>
      <c r="C378" s="8" t="s">
        <v>12</v>
      </c>
      <c r="D378" s="6" t="s">
        <v>26</v>
      </c>
      <c r="E378" s="7">
        <v>7351</v>
      </c>
      <c r="F378" s="6" t="s">
        <v>31</v>
      </c>
      <c r="G378" s="7">
        <v>922</v>
      </c>
      <c r="H378" s="7">
        <f>G378*(IFERROR(VLOOKUP('Lifting System Input'!$B$9,Lists!L:M,2,0),1)*IFERROR(VLOOKUP('Lifting System Input'!$B$10,Lists!O:P,2,0),1)*IFERROR(VLOOKUP('Lifting System Input'!$B$12,Lists!R:S,2,0),1))</f>
        <v>922</v>
      </c>
      <c r="I378" s="6">
        <f>IF(EVEN(ROUNDUP(E378/(H378*3/'Lifting System Input'!$B$11),0))=2,4,EVEN(ROUNDUP(E378/(H378*3/'Lifting System Input'!$B$11),0)))</f>
        <v>8</v>
      </c>
      <c r="J378" s="7">
        <f t="shared" si="31"/>
        <v>7376</v>
      </c>
      <c r="K378" s="6">
        <f t="shared" si="32"/>
        <v>3</v>
      </c>
      <c r="L378" s="4">
        <f>VLOOKUP(F378,Lists!A:B,2,0)*I378</f>
        <v>15240</v>
      </c>
      <c r="M378" s="6">
        <f t="shared" si="33"/>
        <v>4</v>
      </c>
      <c r="N378">
        <f t="shared" si="34"/>
        <v>8</v>
      </c>
      <c r="O378">
        <v>4</v>
      </c>
      <c r="P378" s="7">
        <f t="shared" si="35"/>
        <v>1838</v>
      </c>
      <c r="Q378" t="s">
        <v>54</v>
      </c>
      <c r="R378" t="s">
        <v>54</v>
      </c>
      <c r="S378">
        <v>8</v>
      </c>
    </row>
    <row r="379" spans="1:19" x14ac:dyDescent="0.25">
      <c r="A379" t="str">
        <f t="shared" si="30"/>
        <v>9/16"9'40'MLAY1000x4</v>
      </c>
      <c r="B379" s="20" t="s">
        <v>60</v>
      </c>
      <c r="C379" s="8" t="s">
        <v>13</v>
      </c>
      <c r="D379" s="6" t="s">
        <v>26</v>
      </c>
      <c r="E379" s="7">
        <v>8270</v>
      </c>
      <c r="F379" s="6" t="s">
        <v>31</v>
      </c>
      <c r="G379" s="7">
        <v>922</v>
      </c>
      <c r="H379" s="7">
        <f>G379*(IFERROR(VLOOKUP('Lifting System Input'!$B$9,Lists!L:M,2,0),1)*IFERROR(VLOOKUP('Lifting System Input'!$B$10,Lists!O:P,2,0),1)*IFERROR(VLOOKUP('Lifting System Input'!$B$12,Lists!R:S,2,0),1))</f>
        <v>922</v>
      </c>
      <c r="I379" s="6">
        <f>IF(EVEN(ROUNDUP(E379/(H379*3/'Lifting System Input'!$B$11),0))=2,4,EVEN(ROUNDUP(E379/(H379*3/'Lifting System Input'!$B$11),0)))</f>
        <v>10</v>
      </c>
      <c r="J379" s="7">
        <f t="shared" si="31"/>
        <v>9220</v>
      </c>
      <c r="K379" s="6">
        <f t="shared" si="32"/>
        <v>3.3</v>
      </c>
      <c r="L379" s="4">
        <f>VLOOKUP(F379,Lists!A:B,2,0)*I379</f>
        <v>19050</v>
      </c>
      <c r="M379" s="6">
        <f t="shared" si="33"/>
        <v>5</v>
      </c>
      <c r="N379">
        <f t="shared" si="34"/>
        <v>6.7</v>
      </c>
      <c r="O379">
        <v>4</v>
      </c>
      <c r="P379" s="7">
        <f t="shared" si="35"/>
        <v>1654</v>
      </c>
      <c r="Q379" t="s">
        <v>54</v>
      </c>
      <c r="R379" t="s">
        <v>54</v>
      </c>
      <c r="S379">
        <v>8</v>
      </c>
    </row>
    <row r="380" spans="1:19" x14ac:dyDescent="0.25">
      <c r="A380" t="str">
        <f t="shared" si="30"/>
        <v>9/16"10'40'MLAY1000x4</v>
      </c>
      <c r="B380" s="20" t="s">
        <v>60</v>
      </c>
      <c r="C380" s="25" t="s">
        <v>14</v>
      </c>
      <c r="D380" s="6" t="s">
        <v>26</v>
      </c>
      <c r="E380" s="7">
        <v>9189</v>
      </c>
      <c r="F380" s="6" t="s">
        <v>31</v>
      </c>
      <c r="G380" s="7">
        <v>922</v>
      </c>
      <c r="H380" s="7">
        <f>G380*(IFERROR(VLOOKUP('Lifting System Input'!$B$9,Lists!L:M,2,0),1)*IFERROR(VLOOKUP('Lifting System Input'!$B$10,Lists!O:P,2,0),1)*IFERROR(VLOOKUP('Lifting System Input'!$B$12,Lists!R:S,2,0),1))</f>
        <v>922</v>
      </c>
      <c r="I380" s="6">
        <f>IF(EVEN(ROUNDUP(E380/(H380*3/'Lifting System Input'!$B$11),0))=2,4,EVEN(ROUNDUP(E380/(H380*3/'Lifting System Input'!$B$11),0)))</f>
        <v>10</v>
      </c>
      <c r="J380" s="7">
        <f t="shared" si="31"/>
        <v>9220</v>
      </c>
      <c r="K380" s="6">
        <f t="shared" si="32"/>
        <v>3</v>
      </c>
      <c r="L380" s="4">
        <f>VLOOKUP(F380,Lists!A:B,2,0)*I380</f>
        <v>19050</v>
      </c>
      <c r="M380" s="6">
        <f t="shared" si="33"/>
        <v>5</v>
      </c>
      <c r="N380">
        <f t="shared" si="34"/>
        <v>6.7</v>
      </c>
      <c r="O380">
        <v>4</v>
      </c>
      <c r="P380" s="7">
        <f t="shared" si="35"/>
        <v>1838</v>
      </c>
      <c r="Q380" t="s">
        <v>54</v>
      </c>
      <c r="R380" t="s">
        <v>54</v>
      </c>
      <c r="S380">
        <v>8</v>
      </c>
    </row>
    <row r="381" spans="1:19" x14ac:dyDescent="0.25">
      <c r="A381" t="str">
        <f t="shared" si="30"/>
        <v>5/8"6'10'MLAY1000x4</v>
      </c>
      <c r="B381" s="5" t="s">
        <v>18</v>
      </c>
      <c r="C381" s="8" t="s">
        <v>10</v>
      </c>
      <c r="D381" s="6" t="s">
        <v>14</v>
      </c>
      <c r="E381" s="7">
        <v>1531</v>
      </c>
      <c r="F381" s="6" t="s">
        <v>31</v>
      </c>
      <c r="G381" s="7">
        <v>964</v>
      </c>
      <c r="H381" s="7">
        <f>G381*(IFERROR(VLOOKUP('Lifting System Input'!$B$9,Lists!L:M,2,0),1)*IFERROR(VLOOKUP('Lifting System Input'!$B$10,Lists!O:P,2,0),1)*IFERROR(VLOOKUP('Lifting System Input'!$B$12,Lists!R:S,2,0),1))</f>
        <v>964</v>
      </c>
      <c r="I381" s="6">
        <f>IF(EVEN(ROUNDUP(E381/(H381*3/'Lifting System Input'!$B$11),0))=2,4,EVEN(ROUNDUP(E381/(H381*3/'Lifting System Input'!$B$11),0)))</f>
        <v>4</v>
      </c>
      <c r="J381" s="7">
        <f t="shared" si="31"/>
        <v>3856</v>
      </c>
      <c r="K381" s="6">
        <f t="shared" si="32"/>
        <v>7.6</v>
      </c>
      <c r="L381" s="4">
        <f>VLOOKUP(F381,Lists!A:B,2,0)*I381</f>
        <v>7620</v>
      </c>
      <c r="M381" s="6">
        <f t="shared" si="33"/>
        <v>2</v>
      </c>
      <c r="N381">
        <f t="shared" si="34"/>
        <v>3.3</v>
      </c>
      <c r="O381">
        <v>4</v>
      </c>
      <c r="P381" s="7">
        <f t="shared" si="35"/>
        <v>766</v>
      </c>
      <c r="Q381" t="s">
        <v>54</v>
      </c>
      <c r="R381" t="s">
        <v>54</v>
      </c>
      <c r="S381">
        <v>9</v>
      </c>
    </row>
    <row r="382" spans="1:19" x14ac:dyDescent="0.25">
      <c r="A382" t="str">
        <f t="shared" si="30"/>
        <v>5/8"7'10'MLAY1000x4</v>
      </c>
      <c r="B382" s="5" t="s">
        <v>18</v>
      </c>
      <c r="C382" s="8" t="s">
        <v>11</v>
      </c>
      <c r="D382" s="6" t="s">
        <v>14</v>
      </c>
      <c r="E382" s="7">
        <v>1787</v>
      </c>
      <c r="F382" s="6" t="s">
        <v>31</v>
      </c>
      <c r="G382" s="7">
        <v>964</v>
      </c>
      <c r="H382" s="7">
        <f>G382*(IFERROR(VLOOKUP('Lifting System Input'!$B$9,Lists!L:M,2,0),1)*IFERROR(VLOOKUP('Lifting System Input'!$B$10,Lists!O:P,2,0),1)*IFERROR(VLOOKUP('Lifting System Input'!$B$12,Lists!R:S,2,0),1))</f>
        <v>964</v>
      </c>
      <c r="I382" s="6">
        <f>IF(EVEN(ROUNDUP(E382/(H382*3/'Lifting System Input'!$B$11),0))=2,4,EVEN(ROUNDUP(E382/(H382*3/'Lifting System Input'!$B$11),0)))</f>
        <v>4</v>
      </c>
      <c r="J382" s="7">
        <f t="shared" si="31"/>
        <v>3856</v>
      </c>
      <c r="K382" s="6">
        <f t="shared" si="32"/>
        <v>6.5</v>
      </c>
      <c r="L382" s="4">
        <f>VLOOKUP(F382,Lists!A:B,2,0)*I382</f>
        <v>7620</v>
      </c>
      <c r="M382" s="6">
        <f t="shared" si="33"/>
        <v>2</v>
      </c>
      <c r="N382">
        <f t="shared" si="34"/>
        <v>3.3</v>
      </c>
      <c r="O382">
        <v>4</v>
      </c>
      <c r="P382" s="7">
        <f t="shared" si="35"/>
        <v>894</v>
      </c>
      <c r="Q382" t="s">
        <v>54</v>
      </c>
      <c r="R382" t="s">
        <v>54</v>
      </c>
      <c r="S382">
        <v>9</v>
      </c>
    </row>
    <row r="383" spans="1:19" x14ac:dyDescent="0.25">
      <c r="A383" t="str">
        <f t="shared" si="30"/>
        <v>5/8"8'10'MLAY1000x4</v>
      </c>
      <c r="B383" s="5" t="s">
        <v>18</v>
      </c>
      <c r="C383" s="8" t="s">
        <v>12</v>
      </c>
      <c r="D383" s="6" t="s">
        <v>14</v>
      </c>
      <c r="E383" s="7">
        <v>2042</v>
      </c>
      <c r="F383" s="6" t="s">
        <v>31</v>
      </c>
      <c r="G383" s="7">
        <v>964</v>
      </c>
      <c r="H383" s="7">
        <f>G383*(IFERROR(VLOOKUP('Lifting System Input'!$B$9,Lists!L:M,2,0),1)*IFERROR(VLOOKUP('Lifting System Input'!$B$10,Lists!O:P,2,0),1)*IFERROR(VLOOKUP('Lifting System Input'!$B$12,Lists!R:S,2,0),1))</f>
        <v>964</v>
      </c>
      <c r="I383" s="6">
        <f>IF(EVEN(ROUNDUP(E383/(H383*3/'Lifting System Input'!$B$11),0))=2,4,EVEN(ROUNDUP(E383/(H383*3/'Lifting System Input'!$B$11),0)))</f>
        <v>4</v>
      </c>
      <c r="J383" s="7">
        <f t="shared" si="31"/>
        <v>3856</v>
      </c>
      <c r="K383" s="6">
        <f t="shared" si="32"/>
        <v>5.7</v>
      </c>
      <c r="L383" s="4">
        <f>VLOOKUP(F383,Lists!A:B,2,0)*I383</f>
        <v>7620</v>
      </c>
      <c r="M383" s="6">
        <f t="shared" si="33"/>
        <v>2</v>
      </c>
      <c r="N383">
        <f t="shared" si="34"/>
        <v>3.3</v>
      </c>
      <c r="O383">
        <v>4</v>
      </c>
      <c r="P383" s="7">
        <f t="shared" si="35"/>
        <v>1021</v>
      </c>
      <c r="Q383" t="s">
        <v>54</v>
      </c>
      <c r="R383" t="s">
        <v>54</v>
      </c>
      <c r="S383">
        <v>9</v>
      </c>
    </row>
    <row r="384" spans="1:19" x14ac:dyDescent="0.25">
      <c r="A384" t="str">
        <f t="shared" si="30"/>
        <v>5/8"9'10'MLAY1000x4</v>
      </c>
      <c r="B384" s="5" t="s">
        <v>18</v>
      </c>
      <c r="C384" s="8" t="s">
        <v>13</v>
      </c>
      <c r="D384" s="6" t="s">
        <v>14</v>
      </c>
      <c r="E384" s="7">
        <v>2297</v>
      </c>
      <c r="F384" s="6" t="s">
        <v>31</v>
      </c>
      <c r="G384" s="7">
        <v>964</v>
      </c>
      <c r="H384" s="7">
        <f>G384*(IFERROR(VLOOKUP('Lifting System Input'!$B$9,Lists!L:M,2,0),1)*IFERROR(VLOOKUP('Lifting System Input'!$B$10,Lists!O:P,2,0),1)*IFERROR(VLOOKUP('Lifting System Input'!$B$12,Lists!R:S,2,0),1))</f>
        <v>964</v>
      </c>
      <c r="I384" s="6">
        <f>IF(EVEN(ROUNDUP(E384/(H384*3/'Lifting System Input'!$B$11),0))=2,4,EVEN(ROUNDUP(E384/(H384*3/'Lifting System Input'!$B$11),0)))</f>
        <v>4</v>
      </c>
      <c r="J384" s="7">
        <f t="shared" si="31"/>
        <v>3856</v>
      </c>
      <c r="K384" s="6">
        <f t="shared" si="32"/>
        <v>5</v>
      </c>
      <c r="L384" s="4">
        <f>VLOOKUP(F384,Lists!A:B,2,0)*I384</f>
        <v>7620</v>
      </c>
      <c r="M384" s="6">
        <f t="shared" si="33"/>
        <v>2</v>
      </c>
      <c r="N384">
        <f t="shared" si="34"/>
        <v>3.3</v>
      </c>
      <c r="O384">
        <v>4</v>
      </c>
      <c r="P384" s="7">
        <f t="shared" si="35"/>
        <v>1149</v>
      </c>
      <c r="Q384" t="s">
        <v>54</v>
      </c>
      <c r="R384" t="s">
        <v>54</v>
      </c>
      <c r="S384">
        <v>9</v>
      </c>
    </row>
    <row r="385" spans="1:19" x14ac:dyDescent="0.25">
      <c r="A385" t="str">
        <f t="shared" si="30"/>
        <v>5/8"10'10'MLAY1000x4</v>
      </c>
      <c r="B385" s="5" t="s">
        <v>18</v>
      </c>
      <c r="C385" s="24" t="s">
        <v>14</v>
      </c>
      <c r="D385" s="6" t="s">
        <v>14</v>
      </c>
      <c r="E385" s="7">
        <v>2552</v>
      </c>
      <c r="F385" s="6" t="s">
        <v>31</v>
      </c>
      <c r="G385" s="7">
        <v>964</v>
      </c>
      <c r="H385" s="7">
        <f>G385*(IFERROR(VLOOKUP('Lifting System Input'!$B$9,Lists!L:M,2,0),1)*IFERROR(VLOOKUP('Lifting System Input'!$B$10,Lists!O:P,2,0),1)*IFERROR(VLOOKUP('Lifting System Input'!$B$12,Lists!R:S,2,0),1))</f>
        <v>964</v>
      </c>
      <c r="I385" s="6">
        <f>IF(EVEN(ROUNDUP(E385/(H385*3/'Lifting System Input'!$B$11),0))=2,4,EVEN(ROUNDUP(E385/(H385*3/'Lifting System Input'!$B$11),0)))</f>
        <v>4</v>
      </c>
      <c r="J385" s="7">
        <f t="shared" si="31"/>
        <v>3856</v>
      </c>
      <c r="K385" s="6">
        <f t="shared" si="32"/>
        <v>4.5</v>
      </c>
      <c r="L385" s="4">
        <f>VLOOKUP(F385,Lists!A:B,2,0)*I385</f>
        <v>7620</v>
      </c>
      <c r="M385" s="6">
        <f t="shared" si="33"/>
        <v>2</v>
      </c>
      <c r="N385">
        <f t="shared" si="34"/>
        <v>3.3</v>
      </c>
      <c r="O385">
        <v>4</v>
      </c>
      <c r="P385" s="7">
        <f t="shared" si="35"/>
        <v>1276</v>
      </c>
      <c r="Q385" t="s">
        <v>54</v>
      </c>
      <c r="R385" t="s">
        <v>54</v>
      </c>
      <c r="S385">
        <v>9</v>
      </c>
    </row>
    <row r="386" spans="1:19" x14ac:dyDescent="0.25">
      <c r="A386" t="str">
        <f t="shared" si="30"/>
        <v>5/8"6'20'MLAY1000x4</v>
      </c>
      <c r="B386" s="5" t="s">
        <v>18</v>
      </c>
      <c r="C386" s="8" t="s">
        <v>10</v>
      </c>
      <c r="D386" s="6" t="s">
        <v>16</v>
      </c>
      <c r="E386" s="7">
        <v>3063</v>
      </c>
      <c r="F386" s="6" t="s">
        <v>31</v>
      </c>
      <c r="G386" s="7">
        <v>964</v>
      </c>
      <c r="H386" s="7">
        <f>G386*(IFERROR(VLOOKUP('Lifting System Input'!$B$9,Lists!L:M,2,0),1)*IFERROR(VLOOKUP('Lifting System Input'!$B$10,Lists!O:P,2,0),1)*IFERROR(VLOOKUP('Lifting System Input'!$B$12,Lists!R:S,2,0),1))</f>
        <v>964</v>
      </c>
      <c r="I386" s="6">
        <f>IF(EVEN(ROUNDUP(E386/(H386*3/'Lifting System Input'!$B$11),0))=2,4,EVEN(ROUNDUP(E386/(H386*3/'Lifting System Input'!$B$11),0)))</f>
        <v>4</v>
      </c>
      <c r="J386" s="7">
        <f t="shared" si="31"/>
        <v>3856</v>
      </c>
      <c r="K386" s="6">
        <f t="shared" si="32"/>
        <v>3.8</v>
      </c>
      <c r="L386" s="4">
        <f>VLOOKUP(F386,Lists!A:B,2,0)*I386</f>
        <v>7620</v>
      </c>
      <c r="M386" s="6">
        <f t="shared" si="33"/>
        <v>2</v>
      </c>
      <c r="N386">
        <f t="shared" si="34"/>
        <v>6.7</v>
      </c>
      <c r="O386">
        <v>4</v>
      </c>
      <c r="P386" s="7">
        <f t="shared" si="35"/>
        <v>1532</v>
      </c>
      <c r="Q386" t="s">
        <v>54</v>
      </c>
      <c r="R386" t="s">
        <v>54</v>
      </c>
      <c r="S386">
        <v>9</v>
      </c>
    </row>
    <row r="387" spans="1:19" x14ac:dyDescent="0.25">
      <c r="A387" t="str">
        <f t="shared" si="30"/>
        <v>5/8"7'20'MLAY1000x4</v>
      </c>
      <c r="B387" s="5" t="s">
        <v>18</v>
      </c>
      <c r="C387" s="8" t="s">
        <v>11</v>
      </c>
      <c r="D387" s="6" t="s">
        <v>16</v>
      </c>
      <c r="E387" s="7">
        <v>3573</v>
      </c>
      <c r="F387" s="6" t="s">
        <v>31</v>
      </c>
      <c r="G387" s="7">
        <v>964</v>
      </c>
      <c r="H387" s="7">
        <f>G387*(IFERROR(VLOOKUP('Lifting System Input'!$B$9,Lists!L:M,2,0),1)*IFERROR(VLOOKUP('Lifting System Input'!$B$10,Lists!O:P,2,0),1)*IFERROR(VLOOKUP('Lifting System Input'!$B$12,Lists!R:S,2,0),1))</f>
        <v>964</v>
      </c>
      <c r="I387" s="6">
        <f>IF(EVEN(ROUNDUP(E387/(H387*3/'Lifting System Input'!$B$11),0))=2,4,EVEN(ROUNDUP(E387/(H387*3/'Lifting System Input'!$B$11),0)))</f>
        <v>4</v>
      </c>
      <c r="J387" s="7">
        <f t="shared" si="31"/>
        <v>3856</v>
      </c>
      <c r="K387" s="6">
        <f t="shared" si="32"/>
        <v>3.2</v>
      </c>
      <c r="L387" s="4">
        <f>VLOOKUP(F387,Lists!A:B,2,0)*I387</f>
        <v>7620</v>
      </c>
      <c r="M387" s="6">
        <f t="shared" si="33"/>
        <v>2</v>
      </c>
      <c r="N387">
        <f t="shared" si="34"/>
        <v>6.7</v>
      </c>
      <c r="O387">
        <v>4</v>
      </c>
      <c r="P387" s="7">
        <f t="shared" si="35"/>
        <v>1787</v>
      </c>
      <c r="Q387" t="s">
        <v>54</v>
      </c>
      <c r="R387" t="s">
        <v>54</v>
      </c>
      <c r="S387">
        <v>9</v>
      </c>
    </row>
    <row r="388" spans="1:19" x14ac:dyDescent="0.25">
      <c r="A388" t="str">
        <f t="shared" si="30"/>
        <v>5/8"8'20'MLAY1000x4</v>
      </c>
      <c r="B388" s="5" t="s">
        <v>18</v>
      </c>
      <c r="C388" s="8" t="s">
        <v>12</v>
      </c>
      <c r="D388" s="6" t="s">
        <v>16</v>
      </c>
      <c r="E388" s="7">
        <v>4084</v>
      </c>
      <c r="F388" s="6" t="s">
        <v>31</v>
      </c>
      <c r="G388" s="7">
        <v>964</v>
      </c>
      <c r="H388" s="7">
        <f>G388*(IFERROR(VLOOKUP('Lifting System Input'!$B$9,Lists!L:M,2,0),1)*IFERROR(VLOOKUP('Lifting System Input'!$B$10,Lists!O:P,2,0),1)*IFERROR(VLOOKUP('Lifting System Input'!$B$12,Lists!R:S,2,0),1))</f>
        <v>964</v>
      </c>
      <c r="I388" s="6">
        <f>IF(EVEN(ROUNDUP(E388/(H388*3/'Lifting System Input'!$B$11),0))=2,4,EVEN(ROUNDUP(E388/(H388*3/'Lifting System Input'!$B$11),0)))</f>
        <v>6</v>
      </c>
      <c r="J388" s="7">
        <f t="shared" si="31"/>
        <v>5784</v>
      </c>
      <c r="K388" s="6">
        <f t="shared" si="32"/>
        <v>4.2</v>
      </c>
      <c r="L388" s="4">
        <f>VLOOKUP(F388,Lists!A:B,2,0)*I388</f>
        <v>11430</v>
      </c>
      <c r="M388" s="6">
        <f t="shared" si="33"/>
        <v>3</v>
      </c>
      <c r="N388">
        <f t="shared" si="34"/>
        <v>5</v>
      </c>
      <c r="O388">
        <v>4</v>
      </c>
      <c r="P388" s="7">
        <f t="shared" si="35"/>
        <v>1361</v>
      </c>
      <c r="Q388" t="s">
        <v>54</v>
      </c>
      <c r="R388" t="s">
        <v>54</v>
      </c>
      <c r="S388">
        <v>9</v>
      </c>
    </row>
    <row r="389" spans="1:19" x14ac:dyDescent="0.25">
      <c r="A389" t="str">
        <f t="shared" si="30"/>
        <v>5/8"9'20'MLAY1000x4</v>
      </c>
      <c r="B389" s="5" t="s">
        <v>18</v>
      </c>
      <c r="C389" s="8" t="s">
        <v>13</v>
      </c>
      <c r="D389" s="6" t="s">
        <v>16</v>
      </c>
      <c r="E389" s="7">
        <v>4594</v>
      </c>
      <c r="F389" s="6" t="s">
        <v>31</v>
      </c>
      <c r="G389" s="7">
        <v>964</v>
      </c>
      <c r="H389" s="7">
        <f>G389*(IFERROR(VLOOKUP('Lifting System Input'!$B$9,Lists!L:M,2,0),1)*IFERROR(VLOOKUP('Lifting System Input'!$B$10,Lists!O:P,2,0),1)*IFERROR(VLOOKUP('Lifting System Input'!$B$12,Lists!R:S,2,0),1))</f>
        <v>964</v>
      </c>
      <c r="I389" s="6">
        <f>IF(EVEN(ROUNDUP(E389/(H389*3/'Lifting System Input'!$B$11),0))=2,4,EVEN(ROUNDUP(E389/(H389*3/'Lifting System Input'!$B$11),0)))</f>
        <v>6</v>
      </c>
      <c r="J389" s="7">
        <f t="shared" si="31"/>
        <v>5784</v>
      </c>
      <c r="K389" s="6">
        <f t="shared" si="32"/>
        <v>3.8</v>
      </c>
      <c r="L389" s="4">
        <f>VLOOKUP(F389,Lists!A:B,2,0)*I389</f>
        <v>11430</v>
      </c>
      <c r="M389" s="6">
        <f t="shared" si="33"/>
        <v>3</v>
      </c>
      <c r="N389">
        <f t="shared" si="34"/>
        <v>5</v>
      </c>
      <c r="O389">
        <v>4</v>
      </c>
      <c r="P389" s="7">
        <f t="shared" si="35"/>
        <v>1531</v>
      </c>
      <c r="Q389" t="s">
        <v>54</v>
      </c>
      <c r="R389" t="s">
        <v>54</v>
      </c>
      <c r="S389">
        <v>9</v>
      </c>
    </row>
    <row r="390" spans="1:19" x14ac:dyDescent="0.25">
      <c r="A390" t="str">
        <f t="shared" ref="A390:A453" si="36">B390&amp;C390&amp;D390&amp;F390</f>
        <v>5/8"10'20'MLAY1000x4</v>
      </c>
      <c r="B390" s="5" t="s">
        <v>18</v>
      </c>
      <c r="C390" s="25" t="s">
        <v>14</v>
      </c>
      <c r="D390" s="6" t="s">
        <v>16</v>
      </c>
      <c r="E390" s="7">
        <v>5105</v>
      </c>
      <c r="F390" s="6" t="s">
        <v>31</v>
      </c>
      <c r="G390" s="7">
        <v>964</v>
      </c>
      <c r="H390" s="7">
        <f>G390*(IFERROR(VLOOKUP('Lifting System Input'!$B$9,Lists!L:M,2,0),1)*IFERROR(VLOOKUP('Lifting System Input'!$B$10,Lists!O:P,2,0),1)*IFERROR(VLOOKUP('Lifting System Input'!$B$12,Lists!R:S,2,0),1))</f>
        <v>964</v>
      </c>
      <c r="I390" s="6">
        <f>IF(EVEN(ROUNDUP(E390/(H390*3/'Lifting System Input'!$B$11),0))=2,4,EVEN(ROUNDUP(E390/(H390*3/'Lifting System Input'!$B$11),0)))</f>
        <v>6</v>
      </c>
      <c r="J390" s="7">
        <f t="shared" ref="J390:J453" si="37">I390*H390</f>
        <v>5784</v>
      </c>
      <c r="K390" s="6">
        <f t="shared" ref="K390:K453" si="38">ROUND(J390*3/E390,1)</f>
        <v>3.4</v>
      </c>
      <c r="L390" s="4">
        <f>VLOOKUP(F390,Lists!A:B,2,0)*I390</f>
        <v>11430</v>
      </c>
      <c r="M390" s="6">
        <f t="shared" ref="M390:M453" si="39">I390/2</f>
        <v>3</v>
      </c>
      <c r="N390">
        <f t="shared" ref="N390:N453" si="40">ROUND(LEFT(D390,2)/(M390+1),1)</f>
        <v>5</v>
      </c>
      <c r="O390">
        <v>4</v>
      </c>
      <c r="P390" s="7">
        <f t="shared" ref="P390:P453" si="41">ROUND(E390/M390,0)</f>
        <v>1702</v>
      </c>
      <c r="Q390" t="s">
        <v>54</v>
      </c>
      <c r="R390" t="s">
        <v>54</v>
      </c>
      <c r="S390">
        <v>9</v>
      </c>
    </row>
    <row r="391" spans="1:19" x14ac:dyDescent="0.25">
      <c r="A391" t="str">
        <f t="shared" si="36"/>
        <v>5/8"6'40'MLAY1000x4</v>
      </c>
      <c r="B391" s="5" t="s">
        <v>18</v>
      </c>
      <c r="C391" s="8" t="s">
        <v>10</v>
      </c>
      <c r="D391" s="6" t="s">
        <v>26</v>
      </c>
      <c r="E391" s="7">
        <v>6126</v>
      </c>
      <c r="F391" s="6" t="s">
        <v>31</v>
      </c>
      <c r="G391" s="7">
        <v>964</v>
      </c>
      <c r="H391" s="7">
        <f>G391*(IFERROR(VLOOKUP('Lifting System Input'!$B$9,Lists!L:M,2,0),1)*IFERROR(VLOOKUP('Lifting System Input'!$B$10,Lists!O:P,2,0),1)*IFERROR(VLOOKUP('Lifting System Input'!$B$12,Lists!R:S,2,0),1))</f>
        <v>964</v>
      </c>
      <c r="I391" s="6">
        <f>IF(EVEN(ROUNDUP(E391/(H391*3/'Lifting System Input'!$B$11),0))=2,4,EVEN(ROUNDUP(E391/(H391*3/'Lifting System Input'!$B$11),0)))</f>
        <v>8</v>
      </c>
      <c r="J391" s="7">
        <f t="shared" si="37"/>
        <v>7712</v>
      </c>
      <c r="K391" s="6">
        <f t="shared" si="38"/>
        <v>3.8</v>
      </c>
      <c r="L391" s="4">
        <f>VLOOKUP(F391,Lists!A:B,2,0)*I391</f>
        <v>15240</v>
      </c>
      <c r="M391" s="6">
        <f t="shared" si="39"/>
        <v>4</v>
      </c>
      <c r="N391">
        <f t="shared" si="40"/>
        <v>8</v>
      </c>
      <c r="O391">
        <v>4</v>
      </c>
      <c r="P391" s="7">
        <f t="shared" si="41"/>
        <v>1532</v>
      </c>
      <c r="Q391" t="s">
        <v>54</v>
      </c>
      <c r="R391" t="s">
        <v>54</v>
      </c>
      <c r="S391">
        <v>9</v>
      </c>
    </row>
    <row r="392" spans="1:19" x14ac:dyDescent="0.25">
      <c r="A392" t="str">
        <f t="shared" si="36"/>
        <v>5/8"7'40'MLAY1000x4</v>
      </c>
      <c r="B392" s="5" t="s">
        <v>18</v>
      </c>
      <c r="C392" s="8" t="s">
        <v>11</v>
      </c>
      <c r="D392" s="6" t="s">
        <v>26</v>
      </c>
      <c r="E392" s="7">
        <v>7147</v>
      </c>
      <c r="F392" s="6" t="s">
        <v>31</v>
      </c>
      <c r="G392" s="7">
        <v>964</v>
      </c>
      <c r="H392" s="7">
        <f>G392*(IFERROR(VLOOKUP('Lifting System Input'!$B$9,Lists!L:M,2,0),1)*IFERROR(VLOOKUP('Lifting System Input'!$B$10,Lists!O:P,2,0),1)*IFERROR(VLOOKUP('Lifting System Input'!$B$12,Lists!R:S,2,0),1))</f>
        <v>964</v>
      </c>
      <c r="I392" s="6">
        <f>IF(EVEN(ROUNDUP(E392/(H392*3/'Lifting System Input'!$B$11),0))=2,4,EVEN(ROUNDUP(E392/(H392*3/'Lifting System Input'!$B$11),0)))</f>
        <v>8</v>
      </c>
      <c r="J392" s="7">
        <f t="shared" si="37"/>
        <v>7712</v>
      </c>
      <c r="K392" s="6">
        <f t="shared" si="38"/>
        <v>3.2</v>
      </c>
      <c r="L392" s="4">
        <f>VLOOKUP(F392,Lists!A:B,2,0)*I392</f>
        <v>15240</v>
      </c>
      <c r="M392" s="6">
        <f t="shared" si="39"/>
        <v>4</v>
      </c>
      <c r="N392">
        <f t="shared" si="40"/>
        <v>8</v>
      </c>
      <c r="O392">
        <v>4</v>
      </c>
      <c r="P392" s="7">
        <f t="shared" si="41"/>
        <v>1787</v>
      </c>
      <c r="Q392" t="s">
        <v>54</v>
      </c>
      <c r="R392" t="s">
        <v>54</v>
      </c>
      <c r="S392">
        <v>9</v>
      </c>
    </row>
    <row r="393" spans="1:19" x14ac:dyDescent="0.25">
      <c r="A393" t="str">
        <f t="shared" si="36"/>
        <v>5/8"8'40'MLAY1000x4</v>
      </c>
      <c r="B393" s="5" t="s">
        <v>18</v>
      </c>
      <c r="C393" s="8" t="s">
        <v>12</v>
      </c>
      <c r="D393" s="6" t="s">
        <v>26</v>
      </c>
      <c r="E393" s="7">
        <v>8168</v>
      </c>
      <c r="F393" s="6" t="s">
        <v>31</v>
      </c>
      <c r="G393" s="7">
        <v>964</v>
      </c>
      <c r="H393" s="7">
        <f>G393*(IFERROR(VLOOKUP('Lifting System Input'!$B$9,Lists!L:M,2,0),1)*IFERROR(VLOOKUP('Lifting System Input'!$B$10,Lists!O:P,2,0),1)*IFERROR(VLOOKUP('Lifting System Input'!$B$12,Lists!R:S,2,0),1))</f>
        <v>964</v>
      </c>
      <c r="I393" s="6">
        <f>IF(EVEN(ROUNDUP(E393/(H393*3/'Lifting System Input'!$B$11),0))=2,4,EVEN(ROUNDUP(E393/(H393*3/'Lifting System Input'!$B$11),0)))</f>
        <v>10</v>
      </c>
      <c r="J393" s="7">
        <f t="shared" si="37"/>
        <v>9640</v>
      </c>
      <c r="K393" s="6">
        <f t="shared" si="38"/>
        <v>3.5</v>
      </c>
      <c r="L393" s="4">
        <f>VLOOKUP(F393,Lists!A:B,2,0)*I393</f>
        <v>19050</v>
      </c>
      <c r="M393" s="6">
        <f t="shared" si="39"/>
        <v>5</v>
      </c>
      <c r="N393">
        <f t="shared" si="40"/>
        <v>6.7</v>
      </c>
      <c r="O393">
        <v>4</v>
      </c>
      <c r="P393" s="7">
        <f t="shared" si="41"/>
        <v>1634</v>
      </c>
      <c r="Q393" t="s">
        <v>54</v>
      </c>
      <c r="R393" t="s">
        <v>54</v>
      </c>
      <c r="S393">
        <v>9</v>
      </c>
    </row>
    <row r="394" spans="1:19" x14ac:dyDescent="0.25">
      <c r="A394" t="str">
        <f t="shared" si="36"/>
        <v>5/8"9'40'MLAY1000x4</v>
      </c>
      <c r="B394" s="5" t="s">
        <v>18</v>
      </c>
      <c r="C394" s="8" t="s">
        <v>13</v>
      </c>
      <c r="D394" s="6" t="s">
        <v>26</v>
      </c>
      <c r="E394" s="7">
        <v>9189</v>
      </c>
      <c r="F394" s="6" t="s">
        <v>31</v>
      </c>
      <c r="G394" s="7">
        <v>964</v>
      </c>
      <c r="H394" s="7">
        <f>G394*(IFERROR(VLOOKUP('Lifting System Input'!$B$9,Lists!L:M,2,0),1)*IFERROR(VLOOKUP('Lifting System Input'!$B$10,Lists!O:P,2,0),1)*IFERROR(VLOOKUP('Lifting System Input'!$B$12,Lists!R:S,2,0),1))</f>
        <v>964</v>
      </c>
      <c r="I394" s="6">
        <f>IF(EVEN(ROUNDUP(E394/(H394*3/'Lifting System Input'!$B$11),0))=2,4,EVEN(ROUNDUP(E394/(H394*3/'Lifting System Input'!$B$11),0)))</f>
        <v>10</v>
      </c>
      <c r="J394" s="7">
        <f t="shared" si="37"/>
        <v>9640</v>
      </c>
      <c r="K394" s="6">
        <f t="shared" si="38"/>
        <v>3.1</v>
      </c>
      <c r="L394" s="4">
        <f>VLOOKUP(F394,Lists!A:B,2,0)*I394</f>
        <v>19050</v>
      </c>
      <c r="M394" s="6">
        <f t="shared" si="39"/>
        <v>5</v>
      </c>
      <c r="N394">
        <f t="shared" si="40"/>
        <v>6.7</v>
      </c>
      <c r="O394">
        <v>4</v>
      </c>
      <c r="P394" s="7">
        <f t="shared" si="41"/>
        <v>1838</v>
      </c>
      <c r="Q394" t="s">
        <v>54</v>
      </c>
      <c r="R394" t="s">
        <v>54</v>
      </c>
      <c r="S394">
        <v>9</v>
      </c>
    </row>
    <row r="395" spans="1:19" x14ac:dyDescent="0.25">
      <c r="A395" t="str">
        <f t="shared" si="36"/>
        <v>5/8"10'40'MLAY1000x4</v>
      </c>
      <c r="B395" s="5" t="s">
        <v>18</v>
      </c>
      <c r="C395" s="25" t="s">
        <v>14</v>
      </c>
      <c r="D395" s="6" t="s">
        <v>26</v>
      </c>
      <c r="E395" s="7">
        <v>10210</v>
      </c>
      <c r="F395" s="6" t="s">
        <v>31</v>
      </c>
      <c r="G395" s="7">
        <v>964</v>
      </c>
      <c r="H395" s="7">
        <f>G395*(IFERROR(VLOOKUP('Lifting System Input'!$B$9,Lists!L:M,2,0),1)*IFERROR(VLOOKUP('Lifting System Input'!$B$10,Lists!O:P,2,0),1)*IFERROR(VLOOKUP('Lifting System Input'!$B$12,Lists!R:S,2,0),1))</f>
        <v>964</v>
      </c>
      <c r="I395" s="6">
        <f>IF(EVEN(ROUNDUP(E395/(H395*3/'Lifting System Input'!$B$11),0))=2,4,EVEN(ROUNDUP(E395/(H395*3/'Lifting System Input'!$B$11),0)))</f>
        <v>12</v>
      </c>
      <c r="J395" s="7">
        <f t="shared" si="37"/>
        <v>11568</v>
      </c>
      <c r="K395" s="6">
        <f t="shared" si="38"/>
        <v>3.4</v>
      </c>
      <c r="L395" s="4">
        <f>VLOOKUP(F395,Lists!A:B,2,0)*I395</f>
        <v>22860</v>
      </c>
      <c r="M395" s="6">
        <f t="shared" si="39"/>
        <v>6</v>
      </c>
      <c r="N395">
        <f t="shared" si="40"/>
        <v>5.7</v>
      </c>
      <c r="O395">
        <v>4</v>
      </c>
      <c r="P395" s="7">
        <f t="shared" si="41"/>
        <v>1702</v>
      </c>
      <c r="Q395" t="s">
        <v>54</v>
      </c>
      <c r="R395" t="s">
        <v>54</v>
      </c>
      <c r="S395">
        <v>9</v>
      </c>
    </row>
    <row r="396" spans="1:19" x14ac:dyDescent="0.25">
      <c r="A396" t="str">
        <f t="shared" si="36"/>
        <v>3/4"6'10'MLAY1000x4</v>
      </c>
      <c r="B396" s="5" t="s">
        <v>19</v>
      </c>
      <c r="C396" s="8" t="s">
        <v>10</v>
      </c>
      <c r="D396" s="6" t="s">
        <v>14</v>
      </c>
      <c r="E396" s="7">
        <v>1838</v>
      </c>
      <c r="F396" s="6" t="s">
        <v>31</v>
      </c>
      <c r="G396" s="7">
        <v>1109</v>
      </c>
      <c r="H396" s="7">
        <f>G396*(IFERROR(VLOOKUP('Lifting System Input'!$B$9,Lists!L:M,2,0),1)*IFERROR(VLOOKUP('Lifting System Input'!$B$10,Lists!O:P,2,0),1)*IFERROR(VLOOKUP('Lifting System Input'!$B$12,Lists!R:S,2,0),1))</f>
        <v>1109</v>
      </c>
      <c r="I396" s="6">
        <f>IF(EVEN(ROUNDUP(E396/(H396*3/'Lifting System Input'!$B$11),0))=2,4,EVEN(ROUNDUP(E396/(H396*3/'Lifting System Input'!$B$11),0)))</f>
        <v>4</v>
      </c>
      <c r="J396" s="7">
        <f t="shared" si="37"/>
        <v>4436</v>
      </c>
      <c r="K396" s="6">
        <f t="shared" si="38"/>
        <v>7.2</v>
      </c>
      <c r="L396" s="4">
        <f>VLOOKUP(F396,Lists!A:B,2,0)*I396</f>
        <v>7620</v>
      </c>
      <c r="M396" s="6">
        <f t="shared" si="39"/>
        <v>2</v>
      </c>
      <c r="N396">
        <f t="shared" si="40"/>
        <v>3.3</v>
      </c>
      <c r="O396">
        <v>4</v>
      </c>
      <c r="P396" s="7">
        <f t="shared" si="41"/>
        <v>919</v>
      </c>
      <c r="Q396" t="s">
        <v>54</v>
      </c>
      <c r="R396" t="s">
        <v>54</v>
      </c>
      <c r="S396">
        <v>10</v>
      </c>
    </row>
    <row r="397" spans="1:19" x14ac:dyDescent="0.25">
      <c r="A397" t="str">
        <f t="shared" si="36"/>
        <v>3/4"7'10'MLAY1000x4</v>
      </c>
      <c r="B397" s="5" t="s">
        <v>19</v>
      </c>
      <c r="C397" s="8" t="s">
        <v>11</v>
      </c>
      <c r="D397" s="6" t="s">
        <v>14</v>
      </c>
      <c r="E397" s="7">
        <v>2144</v>
      </c>
      <c r="F397" s="6" t="s">
        <v>31</v>
      </c>
      <c r="G397" s="7">
        <v>1109</v>
      </c>
      <c r="H397" s="7">
        <f>G397*(IFERROR(VLOOKUP('Lifting System Input'!$B$9,Lists!L:M,2,0),1)*IFERROR(VLOOKUP('Lifting System Input'!$B$10,Lists!O:P,2,0),1)*IFERROR(VLOOKUP('Lifting System Input'!$B$12,Lists!R:S,2,0),1))</f>
        <v>1109</v>
      </c>
      <c r="I397" s="6">
        <f>IF(EVEN(ROUNDUP(E397/(H397*3/'Lifting System Input'!$B$11),0))=2,4,EVEN(ROUNDUP(E397/(H397*3/'Lifting System Input'!$B$11),0)))</f>
        <v>4</v>
      </c>
      <c r="J397" s="7">
        <f t="shared" si="37"/>
        <v>4436</v>
      </c>
      <c r="K397" s="6">
        <f t="shared" si="38"/>
        <v>6.2</v>
      </c>
      <c r="L397" s="4">
        <f>VLOOKUP(F397,Lists!A:B,2,0)*I397</f>
        <v>7620</v>
      </c>
      <c r="M397" s="6">
        <f t="shared" si="39"/>
        <v>2</v>
      </c>
      <c r="N397">
        <f t="shared" si="40"/>
        <v>3.3</v>
      </c>
      <c r="O397">
        <v>4</v>
      </c>
      <c r="P397" s="7">
        <f t="shared" si="41"/>
        <v>1072</v>
      </c>
      <c r="Q397" t="s">
        <v>54</v>
      </c>
      <c r="R397" t="s">
        <v>54</v>
      </c>
      <c r="S397">
        <v>10</v>
      </c>
    </row>
    <row r="398" spans="1:19" x14ac:dyDescent="0.25">
      <c r="A398" t="str">
        <f t="shared" si="36"/>
        <v>3/4"8'10'MLAY1000x4</v>
      </c>
      <c r="B398" s="5" t="s">
        <v>19</v>
      </c>
      <c r="C398" s="8" t="s">
        <v>12</v>
      </c>
      <c r="D398" s="6" t="s">
        <v>14</v>
      </c>
      <c r="E398" s="7">
        <v>2450</v>
      </c>
      <c r="F398" s="6" t="s">
        <v>31</v>
      </c>
      <c r="G398" s="7">
        <v>1109</v>
      </c>
      <c r="H398" s="7">
        <f>G398*(IFERROR(VLOOKUP('Lifting System Input'!$B$9,Lists!L:M,2,0),1)*IFERROR(VLOOKUP('Lifting System Input'!$B$10,Lists!O:P,2,0),1)*IFERROR(VLOOKUP('Lifting System Input'!$B$12,Lists!R:S,2,0),1))</f>
        <v>1109</v>
      </c>
      <c r="I398" s="6">
        <f>IF(EVEN(ROUNDUP(E398/(H398*3/'Lifting System Input'!$B$11),0))=2,4,EVEN(ROUNDUP(E398/(H398*3/'Lifting System Input'!$B$11),0)))</f>
        <v>4</v>
      </c>
      <c r="J398" s="7">
        <f t="shared" si="37"/>
        <v>4436</v>
      </c>
      <c r="K398" s="6">
        <f t="shared" si="38"/>
        <v>5.4</v>
      </c>
      <c r="L398" s="4">
        <f>VLOOKUP(F398,Lists!A:B,2,0)*I398</f>
        <v>7620</v>
      </c>
      <c r="M398" s="6">
        <f t="shared" si="39"/>
        <v>2</v>
      </c>
      <c r="N398">
        <f t="shared" si="40"/>
        <v>3.3</v>
      </c>
      <c r="O398">
        <v>4</v>
      </c>
      <c r="P398" s="7">
        <f t="shared" si="41"/>
        <v>1225</v>
      </c>
      <c r="Q398" t="s">
        <v>54</v>
      </c>
      <c r="R398" t="s">
        <v>54</v>
      </c>
      <c r="S398">
        <v>10</v>
      </c>
    </row>
    <row r="399" spans="1:19" x14ac:dyDescent="0.25">
      <c r="A399" t="str">
        <f t="shared" si="36"/>
        <v>3/4"9'10'MLAY1000x4</v>
      </c>
      <c r="B399" s="5" t="s">
        <v>19</v>
      </c>
      <c r="C399" s="8" t="s">
        <v>13</v>
      </c>
      <c r="D399" s="6" t="s">
        <v>14</v>
      </c>
      <c r="E399" s="7">
        <v>2757</v>
      </c>
      <c r="F399" s="6" t="s">
        <v>31</v>
      </c>
      <c r="G399" s="7">
        <v>1109</v>
      </c>
      <c r="H399" s="7">
        <f>G399*(IFERROR(VLOOKUP('Lifting System Input'!$B$9,Lists!L:M,2,0),1)*IFERROR(VLOOKUP('Lifting System Input'!$B$10,Lists!O:P,2,0),1)*IFERROR(VLOOKUP('Lifting System Input'!$B$12,Lists!R:S,2,0),1))</f>
        <v>1109</v>
      </c>
      <c r="I399" s="6">
        <f>IF(EVEN(ROUNDUP(E399/(H399*3/'Lifting System Input'!$B$11),0))=2,4,EVEN(ROUNDUP(E399/(H399*3/'Lifting System Input'!$B$11),0)))</f>
        <v>4</v>
      </c>
      <c r="J399" s="7">
        <f t="shared" si="37"/>
        <v>4436</v>
      </c>
      <c r="K399" s="6">
        <f t="shared" si="38"/>
        <v>4.8</v>
      </c>
      <c r="L399" s="4">
        <f>VLOOKUP(F399,Lists!A:B,2,0)*I399</f>
        <v>7620</v>
      </c>
      <c r="M399" s="6">
        <f t="shared" si="39"/>
        <v>2</v>
      </c>
      <c r="N399">
        <f t="shared" si="40"/>
        <v>3.3</v>
      </c>
      <c r="O399">
        <v>4</v>
      </c>
      <c r="P399" s="7">
        <f t="shared" si="41"/>
        <v>1379</v>
      </c>
      <c r="Q399" t="s">
        <v>54</v>
      </c>
      <c r="R399" t="s">
        <v>54</v>
      </c>
      <c r="S399">
        <v>10</v>
      </c>
    </row>
    <row r="400" spans="1:19" x14ac:dyDescent="0.25">
      <c r="A400" t="str">
        <f t="shared" si="36"/>
        <v>3/4"10'10'MLAY1000x4</v>
      </c>
      <c r="B400" s="5" t="s">
        <v>19</v>
      </c>
      <c r="C400" s="25" t="s">
        <v>14</v>
      </c>
      <c r="D400" s="6" t="s">
        <v>14</v>
      </c>
      <c r="E400" s="7">
        <v>3063</v>
      </c>
      <c r="F400" s="6" t="s">
        <v>31</v>
      </c>
      <c r="G400" s="7">
        <v>1109</v>
      </c>
      <c r="H400" s="7">
        <f>G400*(IFERROR(VLOOKUP('Lifting System Input'!$B$9,Lists!L:M,2,0),1)*IFERROR(VLOOKUP('Lifting System Input'!$B$10,Lists!O:P,2,0),1)*IFERROR(VLOOKUP('Lifting System Input'!$B$12,Lists!R:S,2,0),1))</f>
        <v>1109</v>
      </c>
      <c r="I400" s="6">
        <f>IF(EVEN(ROUNDUP(E400/(H400*3/'Lifting System Input'!$B$11),0))=2,4,EVEN(ROUNDUP(E400/(H400*3/'Lifting System Input'!$B$11),0)))</f>
        <v>4</v>
      </c>
      <c r="J400" s="7">
        <f t="shared" si="37"/>
        <v>4436</v>
      </c>
      <c r="K400" s="6">
        <f t="shared" si="38"/>
        <v>4.3</v>
      </c>
      <c r="L400" s="4">
        <f>VLOOKUP(F400,Lists!A:B,2,0)*I400</f>
        <v>7620</v>
      </c>
      <c r="M400" s="6">
        <f t="shared" si="39"/>
        <v>2</v>
      </c>
      <c r="N400">
        <f t="shared" si="40"/>
        <v>3.3</v>
      </c>
      <c r="O400">
        <v>4</v>
      </c>
      <c r="P400" s="7">
        <f t="shared" si="41"/>
        <v>1532</v>
      </c>
      <c r="Q400" t="s">
        <v>54</v>
      </c>
      <c r="R400" t="s">
        <v>54</v>
      </c>
      <c r="S400">
        <v>10</v>
      </c>
    </row>
    <row r="401" spans="1:19" x14ac:dyDescent="0.25">
      <c r="A401" t="str">
        <f t="shared" si="36"/>
        <v>3/4"6'20'MLAY1000x4</v>
      </c>
      <c r="B401" s="5" t="s">
        <v>19</v>
      </c>
      <c r="C401" s="8" t="s">
        <v>10</v>
      </c>
      <c r="D401" s="6" t="s">
        <v>16</v>
      </c>
      <c r="E401" s="7">
        <v>3675</v>
      </c>
      <c r="F401" s="6" t="s">
        <v>31</v>
      </c>
      <c r="G401" s="7">
        <v>1109</v>
      </c>
      <c r="H401" s="7">
        <f>G401*(IFERROR(VLOOKUP('Lifting System Input'!$B$9,Lists!L:M,2,0),1)*IFERROR(VLOOKUP('Lifting System Input'!$B$10,Lists!O:P,2,0),1)*IFERROR(VLOOKUP('Lifting System Input'!$B$12,Lists!R:S,2,0),1))</f>
        <v>1109</v>
      </c>
      <c r="I401" s="6">
        <f>IF(EVEN(ROUNDUP(E401/(H401*3/'Lifting System Input'!$B$11),0))=2,4,EVEN(ROUNDUP(E401/(H401*3/'Lifting System Input'!$B$11),0)))</f>
        <v>4</v>
      </c>
      <c r="J401" s="7">
        <f t="shared" si="37"/>
        <v>4436</v>
      </c>
      <c r="K401" s="6">
        <f t="shared" si="38"/>
        <v>3.6</v>
      </c>
      <c r="L401" s="4">
        <f>VLOOKUP(F401,Lists!A:B,2,0)*I401</f>
        <v>7620</v>
      </c>
      <c r="M401" s="6">
        <f t="shared" si="39"/>
        <v>2</v>
      </c>
      <c r="N401">
        <f t="shared" si="40"/>
        <v>6.7</v>
      </c>
      <c r="O401">
        <v>4</v>
      </c>
      <c r="P401" s="7">
        <f t="shared" si="41"/>
        <v>1838</v>
      </c>
      <c r="Q401" t="s">
        <v>54</v>
      </c>
      <c r="R401" t="s">
        <v>54</v>
      </c>
      <c r="S401">
        <v>10</v>
      </c>
    </row>
    <row r="402" spans="1:19" x14ac:dyDescent="0.25">
      <c r="A402" t="str">
        <f t="shared" si="36"/>
        <v>3/4"7'20'MLAY1000x4</v>
      </c>
      <c r="B402" s="5" t="s">
        <v>19</v>
      </c>
      <c r="C402" s="8" t="s">
        <v>11</v>
      </c>
      <c r="D402" s="6" t="s">
        <v>16</v>
      </c>
      <c r="E402" s="7">
        <v>4288</v>
      </c>
      <c r="F402" s="6" t="s">
        <v>31</v>
      </c>
      <c r="G402" s="7">
        <v>1109</v>
      </c>
      <c r="H402" s="7">
        <f>G402*(IFERROR(VLOOKUP('Lifting System Input'!$B$9,Lists!L:M,2,0),1)*IFERROR(VLOOKUP('Lifting System Input'!$B$10,Lists!O:P,2,0),1)*IFERROR(VLOOKUP('Lifting System Input'!$B$12,Lists!R:S,2,0),1))</f>
        <v>1109</v>
      </c>
      <c r="I402" s="6">
        <f>IF(EVEN(ROUNDUP(E402/(H402*3/'Lifting System Input'!$B$11),0))=2,4,EVEN(ROUNDUP(E402/(H402*3/'Lifting System Input'!$B$11),0)))</f>
        <v>4</v>
      </c>
      <c r="J402" s="7">
        <f t="shared" si="37"/>
        <v>4436</v>
      </c>
      <c r="K402" s="6">
        <f t="shared" si="38"/>
        <v>3.1</v>
      </c>
      <c r="L402" s="4">
        <f>VLOOKUP(F402,Lists!A:B,2,0)*I402</f>
        <v>7620</v>
      </c>
      <c r="M402" s="6">
        <f t="shared" si="39"/>
        <v>2</v>
      </c>
      <c r="N402">
        <f t="shared" si="40"/>
        <v>6.7</v>
      </c>
      <c r="O402">
        <v>4</v>
      </c>
      <c r="P402" s="7">
        <f t="shared" si="41"/>
        <v>2144</v>
      </c>
      <c r="Q402" t="s">
        <v>54</v>
      </c>
      <c r="R402" t="s">
        <v>54</v>
      </c>
      <c r="S402">
        <v>10</v>
      </c>
    </row>
    <row r="403" spans="1:19" x14ac:dyDescent="0.25">
      <c r="A403" t="str">
        <f t="shared" si="36"/>
        <v>3/4"8'20'MLAY1000x4</v>
      </c>
      <c r="B403" s="5" t="s">
        <v>19</v>
      </c>
      <c r="C403" s="8" t="s">
        <v>12</v>
      </c>
      <c r="D403" s="6" t="s">
        <v>16</v>
      </c>
      <c r="E403" s="7">
        <v>4901</v>
      </c>
      <c r="F403" s="6" t="s">
        <v>31</v>
      </c>
      <c r="G403" s="7">
        <v>1109</v>
      </c>
      <c r="H403" s="7">
        <f>G403*(IFERROR(VLOOKUP('Lifting System Input'!$B$9,Lists!L:M,2,0),1)*IFERROR(VLOOKUP('Lifting System Input'!$B$10,Lists!O:P,2,0),1)*IFERROR(VLOOKUP('Lifting System Input'!$B$12,Lists!R:S,2,0),1))</f>
        <v>1109</v>
      </c>
      <c r="I403" s="6">
        <f>IF(EVEN(ROUNDUP(E403/(H403*3/'Lifting System Input'!$B$11),0))=2,4,EVEN(ROUNDUP(E403/(H403*3/'Lifting System Input'!$B$11),0)))</f>
        <v>6</v>
      </c>
      <c r="J403" s="7">
        <f t="shared" si="37"/>
        <v>6654</v>
      </c>
      <c r="K403" s="6">
        <f t="shared" si="38"/>
        <v>4.0999999999999996</v>
      </c>
      <c r="L403" s="4">
        <f>VLOOKUP(F403,Lists!A:B,2,0)*I403</f>
        <v>11430</v>
      </c>
      <c r="M403" s="6">
        <f t="shared" si="39"/>
        <v>3</v>
      </c>
      <c r="N403">
        <f t="shared" si="40"/>
        <v>5</v>
      </c>
      <c r="O403">
        <v>4</v>
      </c>
      <c r="P403" s="7">
        <f t="shared" si="41"/>
        <v>1634</v>
      </c>
      <c r="Q403" t="s">
        <v>54</v>
      </c>
      <c r="R403" t="s">
        <v>54</v>
      </c>
      <c r="S403">
        <v>10</v>
      </c>
    </row>
    <row r="404" spans="1:19" x14ac:dyDescent="0.25">
      <c r="A404" t="str">
        <f t="shared" si="36"/>
        <v>3/4"9'20'MLAY1000x4</v>
      </c>
      <c r="B404" s="5" t="s">
        <v>19</v>
      </c>
      <c r="C404" s="8" t="s">
        <v>13</v>
      </c>
      <c r="D404" s="6" t="s">
        <v>16</v>
      </c>
      <c r="E404" s="7">
        <v>5513</v>
      </c>
      <c r="F404" s="6" t="s">
        <v>31</v>
      </c>
      <c r="G404" s="7">
        <v>1109</v>
      </c>
      <c r="H404" s="7">
        <f>G404*(IFERROR(VLOOKUP('Lifting System Input'!$B$9,Lists!L:M,2,0),1)*IFERROR(VLOOKUP('Lifting System Input'!$B$10,Lists!O:P,2,0),1)*IFERROR(VLOOKUP('Lifting System Input'!$B$12,Lists!R:S,2,0),1))</f>
        <v>1109</v>
      </c>
      <c r="I404" s="6">
        <f>IF(EVEN(ROUNDUP(E404/(H404*3/'Lifting System Input'!$B$11),0))=2,4,EVEN(ROUNDUP(E404/(H404*3/'Lifting System Input'!$B$11),0)))</f>
        <v>6</v>
      </c>
      <c r="J404" s="7">
        <f t="shared" si="37"/>
        <v>6654</v>
      </c>
      <c r="K404" s="6">
        <f t="shared" si="38"/>
        <v>3.6</v>
      </c>
      <c r="L404" s="4">
        <f>VLOOKUP(F404,Lists!A:B,2,0)*I404</f>
        <v>11430</v>
      </c>
      <c r="M404" s="6">
        <f t="shared" si="39"/>
        <v>3</v>
      </c>
      <c r="N404">
        <f t="shared" si="40"/>
        <v>5</v>
      </c>
      <c r="O404">
        <v>4</v>
      </c>
      <c r="P404" s="7">
        <f t="shared" si="41"/>
        <v>1838</v>
      </c>
      <c r="Q404" t="s">
        <v>54</v>
      </c>
      <c r="R404" t="s">
        <v>54</v>
      </c>
      <c r="S404">
        <v>10</v>
      </c>
    </row>
    <row r="405" spans="1:19" x14ac:dyDescent="0.25">
      <c r="A405" t="str">
        <f t="shared" si="36"/>
        <v>3/4"10'20'MLAY1000x4</v>
      </c>
      <c r="B405" s="5" t="s">
        <v>19</v>
      </c>
      <c r="C405" s="24" t="s">
        <v>14</v>
      </c>
      <c r="D405" s="6" t="s">
        <v>16</v>
      </c>
      <c r="E405" s="7">
        <v>6126</v>
      </c>
      <c r="F405" s="6" t="s">
        <v>31</v>
      </c>
      <c r="G405" s="7">
        <v>1109</v>
      </c>
      <c r="H405" s="7">
        <f>G405*(IFERROR(VLOOKUP('Lifting System Input'!$B$9,Lists!L:M,2,0),1)*IFERROR(VLOOKUP('Lifting System Input'!$B$10,Lists!O:P,2,0),1)*IFERROR(VLOOKUP('Lifting System Input'!$B$12,Lists!R:S,2,0),1))</f>
        <v>1109</v>
      </c>
      <c r="I405" s="6">
        <f>IF(EVEN(ROUNDUP(E405/(H405*3/'Lifting System Input'!$B$11),0))=2,4,EVEN(ROUNDUP(E405/(H405*3/'Lifting System Input'!$B$11),0)))</f>
        <v>6</v>
      </c>
      <c r="J405" s="7">
        <f t="shared" si="37"/>
        <v>6654</v>
      </c>
      <c r="K405" s="6">
        <f t="shared" si="38"/>
        <v>3.3</v>
      </c>
      <c r="L405" s="4">
        <f>VLOOKUP(F405,Lists!A:B,2,0)*I405</f>
        <v>11430</v>
      </c>
      <c r="M405" s="6">
        <f t="shared" si="39"/>
        <v>3</v>
      </c>
      <c r="N405">
        <f t="shared" si="40"/>
        <v>5</v>
      </c>
      <c r="O405">
        <v>4</v>
      </c>
      <c r="P405" s="7">
        <f t="shared" si="41"/>
        <v>2042</v>
      </c>
      <c r="Q405" t="s">
        <v>54</v>
      </c>
      <c r="R405" t="s">
        <v>54</v>
      </c>
      <c r="S405">
        <v>10</v>
      </c>
    </row>
    <row r="406" spans="1:19" x14ac:dyDescent="0.25">
      <c r="A406" t="str">
        <f t="shared" si="36"/>
        <v>3/4"6'40'MLAY1000x4</v>
      </c>
      <c r="B406" s="5" t="s">
        <v>19</v>
      </c>
      <c r="C406" s="8" t="s">
        <v>10</v>
      </c>
      <c r="D406" s="6" t="s">
        <v>26</v>
      </c>
      <c r="E406" s="7">
        <v>7351</v>
      </c>
      <c r="F406" s="6" t="s">
        <v>31</v>
      </c>
      <c r="G406" s="7">
        <v>1109</v>
      </c>
      <c r="H406" s="7">
        <f>G406*(IFERROR(VLOOKUP('Lifting System Input'!$B$9,Lists!L:M,2,0),1)*IFERROR(VLOOKUP('Lifting System Input'!$B$10,Lists!O:P,2,0),1)*IFERROR(VLOOKUP('Lifting System Input'!$B$12,Lists!R:S,2,0),1))</f>
        <v>1109</v>
      </c>
      <c r="I406" s="6">
        <f>IF(EVEN(ROUNDUP(E406/(H406*3/'Lifting System Input'!$B$11),0))=2,4,EVEN(ROUNDUP(E406/(H406*3/'Lifting System Input'!$B$11),0)))</f>
        <v>8</v>
      </c>
      <c r="J406" s="7">
        <f t="shared" si="37"/>
        <v>8872</v>
      </c>
      <c r="K406" s="6">
        <f t="shared" si="38"/>
        <v>3.6</v>
      </c>
      <c r="L406" s="4">
        <f>VLOOKUP(F406,Lists!A:B,2,0)*I406</f>
        <v>15240</v>
      </c>
      <c r="M406" s="6">
        <f t="shared" si="39"/>
        <v>4</v>
      </c>
      <c r="N406">
        <f t="shared" si="40"/>
        <v>8</v>
      </c>
      <c r="O406">
        <v>4</v>
      </c>
      <c r="P406" s="7">
        <f t="shared" si="41"/>
        <v>1838</v>
      </c>
      <c r="Q406" t="s">
        <v>54</v>
      </c>
      <c r="R406" t="s">
        <v>54</v>
      </c>
      <c r="S406">
        <v>10</v>
      </c>
    </row>
    <row r="407" spans="1:19" x14ac:dyDescent="0.25">
      <c r="A407" t="str">
        <f t="shared" si="36"/>
        <v>3/4"7'40'MLAY1000x4</v>
      </c>
      <c r="B407" s="5" t="s">
        <v>19</v>
      </c>
      <c r="C407" s="8" t="s">
        <v>11</v>
      </c>
      <c r="D407" s="6" t="s">
        <v>26</v>
      </c>
      <c r="E407" s="7">
        <v>8576</v>
      </c>
      <c r="F407" s="6" t="s">
        <v>31</v>
      </c>
      <c r="G407" s="7">
        <v>1109</v>
      </c>
      <c r="H407" s="7">
        <f>G407*(IFERROR(VLOOKUP('Lifting System Input'!$B$9,Lists!L:M,2,0),1)*IFERROR(VLOOKUP('Lifting System Input'!$B$10,Lists!O:P,2,0),1)*IFERROR(VLOOKUP('Lifting System Input'!$B$12,Lists!R:S,2,0),1))</f>
        <v>1109</v>
      </c>
      <c r="I407" s="6">
        <f>IF(EVEN(ROUNDUP(E407/(H407*3/'Lifting System Input'!$B$11),0))=2,4,EVEN(ROUNDUP(E407/(H407*3/'Lifting System Input'!$B$11),0)))</f>
        <v>8</v>
      </c>
      <c r="J407" s="7">
        <f t="shared" si="37"/>
        <v>8872</v>
      </c>
      <c r="K407" s="6">
        <f t="shared" si="38"/>
        <v>3.1</v>
      </c>
      <c r="L407" s="4">
        <f>VLOOKUP(F407,Lists!A:B,2,0)*I407</f>
        <v>15240</v>
      </c>
      <c r="M407" s="6">
        <f t="shared" si="39"/>
        <v>4</v>
      </c>
      <c r="N407">
        <f t="shared" si="40"/>
        <v>8</v>
      </c>
      <c r="O407">
        <v>4</v>
      </c>
      <c r="P407" s="7">
        <f t="shared" si="41"/>
        <v>2144</v>
      </c>
      <c r="Q407" t="s">
        <v>54</v>
      </c>
      <c r="R407" t="s">
        <v>54</v>
      </c>
      <c r="S407">
        <v>10</v>
      </c>
    </row>
    <row r="408" spans="1:19" x14ac:dyDescent="0.25">
      <c r="A408" t="str">
        <f t="shared" si="36"/>
        <v>3/4"8'40'MLAY1000x4</v>
      </c>
      <c r="B408" s="5" t="s">
        <v>19</v>
      </c>
      <c r="C408" s="8" t="s">
        <v>12</v>
      </c>
      <c r="D408" s="6" t="s">
        <v>26</v>
      </c>
      <c r="E408" s="7">
        <v>9801</v>
      </c>
      <c r="F408" s="6" t="s">
        <v>31</v>
      </c>
      <c r="G408" s="7">
        <v>1109</v>
      </c>
      <c r="H408" s="7">
        <f>G408*(IFERROR(VLOOKUP('Lifting System Input'!$B$9,Lists!L:M,2,0),1)*IFERROR(VLOOKUP('Lifting System Input'!$B$10,Lists!O:P,2,0),1)*IFERROR(VLOOKUP('Lifting System Input'!$B$12,Lists!R:S,2,0),1))</f>
        <v>1109</v>
      </c>
      <c r="I408" s="6">
        <f>IF(EVEN(ROUNDUP(E408/(H408*3/'Lifting System Input'!$B$11),0))=2,4,EVEN(ROUNDUP(E408/(H408*3/'Lifting System Input'!$B$11),0)))</f>
        <v>10</v>
      </c>
      <c r="J408" s="7">
        <f t="shared" si="37"/>
        <v>11090</v>
      </c>
      <c r="K408" s="6">
        <f t="shared" si="38"/>
        <v>3.4</v>
      </c>
      <c r="L408" s="4">
        <f>VLOOKUP(F408,Lists!A:B,2,0)*I408</f>
        <v>19050</v>
      </c>
      <c r="M408" s="6">
        <f t="shared" si="39"/>
        <v>5</v>
      </c>
      <c r="N408">
        <f t="shared" si="40"/>
        <v>6.7</v>
      </c>
      <c r="O408">
        <v>4</v>
      </c>
      <c r="P408" s="7">
        <f t="shared" si="41"/>
        <v>1960</v>
      </c>
      <c r="Q408" t="s">
        <v>54</v>
      </c>
      <c r="R408" t="s">
        <v>54</v>
      </c>
      <c r="S408">
        <v>10</v>
      </c>
    </row>
    <row r="409" spans="1:19" x14ac:dyDescent="0.25">
      <c r="A409" t="str">
        <f t="shared" si="36"/>
        <v>3/4"9'40'MLAY1000x4</v>
      </c>
      <c r="B409" s="5" t="s">
        <v>19</v>
      </c>
      <c r="C409" s="8" t="s">
        <v>13</v>
      </c>
      <c r="D409" s="6" t="s">
        <v>26</v>
      </c>
      <c r="E409" s="7">
        <v>11026</v>
      </c>
      <c r="F409" s="6" t="s">
        <v>31</v>
      </c>
      <c r="G409" s="7">
        <v>1109</v>
      </c>
      <c r="H409" s="7">
        <f>G409*(IFERROR(VLOOKUP('Lifting System Input'!$B$9,Lists!L:M,2,0),1)*IFERROR(VLOOKUP('Lifting System Input'!$B$10,Lists!O:P,2,0),1)*IFERROR(VLOOKUP('Lifting System Input'!$B$12,Lists!R:S,2,0),1))</f>
        <v>1109</v>
      </c>
      <c r="I409" s="6">
        <f>IF(EVEN(ROUNDUP(E409/(H409*3/'Lifting System Input'!$B$11),0))=2,4,EVEN(ROUNDUP(E409/(H409*3/'Lifting System Input'!$B$11),0)))</f>
        <v>10</v>
      </c>
      <c r="J409" s="7">
        <f t="shared" si="37"/>
        <v>11090</v>
      </c>
      <c r="K409" s="6">
        <f t="shared" si="38"/>
        <v>3</v>
      </c>
      <c r="L409" s="4">
        <f>VLOOKUP(F409,Lists!A:B,2,0)*I409</f>
        <v>19050</v>
      </c>
      <c r="M409" s="6">
        <f t="shared" si="39"/>
        <v>5</v>
      </c>
      <c r="N409">
        <f t="shared" si="40"/>
        <v>6.7</v>
      </c>
      <c r="O409">
        <v>4</v>
      </c>
      <c r="P409" s="7">
        <f t="shared" si="41"/>
        <v>2205</v>
      </c>
      <c r="Q409" t="s">
        <v>54</v>
      </c>
      <c r="R409" t="s">
        <v>54</v>
      </c>
      <c r="S409">
        <v>10</v>
      </c>
    </row>
    <row r="410" spans="1:19" x14ac:dyDescent="0.25">
      <c r="A410" t="str">
        <f t="shared" si="36"/>
        <v>3/4"10'40'MLAY1000x4</v>
      </c>
      <c r="B410" s="5" t="s">
        <v>19</v>
      </c>
      <c r="C410" s="25" t="s">
        <v>14</v>
      </c>
      <c r="D410" s="6" t="s">
        <v>26</v>
      </c>
      <c r="E410" s="7">
        <v>12252</v>
      </c>
      <c r="F410" s="6" t="s">
        <v>31</v>
      </c>
      <c r="G410" s="7">
        <v>1109</v>
      </c>
      <c r="H410" s="7">
        <f>G410*(IFERROR(VLOOKUP('Lifting System Input'!$B$9,Lists!L:M,2,0),1)*IFERROR(VLOOKUP('Lifting System Input'!$B$10,Lists!O:P,2,0),1)*IFERROR(VLOOKUP('Lifting System Input'!$B$12,Lists!R:S,2,0),1))</f>
        <v>1109</v>
      </c>
      <c r="I410" s="6">
        <f>IF(EVEN(ROUNDUP(E410/(H410*3/'Lifting System Input'!$B$11),0))=2,4,EVEN(ROUNDUP(E410/(H410*3/'Lifting System Input'!$B$11),0)))</f>
        <v>12</v>
      </c>
      <c r="J410" s="7">
        <f t="shared" si="37"/>
        <v>13308</v>
      </c>
      <c r="K410" s="6">
        <f t="shared" si="38"/>
        <v>3.3</v>
      </c>
      <c r="L410" s="4">
        <f>VLOOKUP(F410,Lists!A:B,2,0)*I410</f>
        <v>22860</v>
      </c>
      <c r="M410" s="6">
        <f t="shared" si="39"/>
        <v>6</v>
      </c>
      <c r="N410">
        <f t="shared" si="40"/>
        <v>5.7</v>
      </c>
      <c r="O410">
        <v>4</v>
      </c>
      <c r="P410" s="7">
        <f t="shared" si="41"/>
        <v>2042</v>
      </c>
      <c r="Q410" t="s">
        <v>54</v>
      </c>
      <c r="R410" t="s">
        <v>54</v>
      </c>
      <c r="S410">
        <v>10</v>
      </c>
    </row>
    <row r="411" spans="1:19" x14ac:dyDescent="0.25">
      <c r="A411" t="str">
        <f t="shared" si="36"/>
        <v>7/8"6'10'MLAY1000x4</v>
      </c>
      <c r="B411" s="20" t="s">
        <v>61</v>
      </c>
      <c r="C411" s="8" t="s">
        <v>10</v>
      </c>
      <c r="D411" s="6" t="s">
        <v>14</v>
      </c>
      <c r="E411" s="7">
        <v>2144</v>
      </c>
      <c r="F411" s="6" t="s">
        <v>31</v>
      </c>
      <c r="G411" s="7">
        <v>1165</v>
      </c>
      <c r="H411" s="7">
        <f>G411*(IFERROR(VLOOKUP('Lifting System Input'!$B$9,Lists!L:M,2,0),1)*IFERROR(VLOOKUP('Lifting System Input'!$B$10,Lists!O:P,2,0),1)*IFERROR(VLOOKUP('Lifting System Input'!$B$12,Lists!R:S,2,0),1))</f>
        <v>1165</v>
      </c>
      <c r="I411" s="6">
        <f>IF(EVEN(ROUNDUP(E411/(H411*3/'Lifting System Input'!$B$11),0))=2,4,EVEN(ROUNDUP(E411/(H411*3/'Lifting System Input'!$B$11),0)))</f>
        <v>4</v>
      </c>
      <c r="J411" s="7">
        <f t="shared" si="37"/>
        <v>4660</v>
      </c>
      <c r="K411" s="6">
        <f t="shared" si="38"/>
        <v>6.5</v>
      </c>
      <c r="L411" s="4">
        <f>VLOOKUP(F411,Lists!A:B,2,0)*I411</f>
        <v>7620</v>
      </c>
      <c r="M411" s="6">
        <f t="shared" si="39"/>
        <v>2</v>
      </c>
      <c r="N411">
        <f t="shared" si="40"/>
        <v>3.3</v>
      </c>
      <c r="O411">
        <v>4</v>
      </c>
      <c r="P411" s="7">
        <f t="shared" si="41"/>
        <v>1072</v>
      </c>
      <c r="Q411" t="s">
        <v>54</v>
      </c>
      <c r="R411" t="s">
        <v>54</v>
      </c>
      <c r="S411">
        <v>11</v>
      </c>
    </row>
    <row r="412" spans="1:19" x14ac:dyDescent="0.25">
      <c r="A412" t="str">
        <f t="shared" si="36"/>
        <v>7/8"7'10'MLAY1000x4</v>
      </c>
      <c r="B412" s="20" t="s">
        <v>61</v>
      </c>
      <c r="C412" s="8" t="s">
        <v>11</v>
      </c>
      <c r="D412" s="6" t="s">
        <v>14</v>
      </c>
      <c r="E412" s="7">
        <v>2501</v>
      </c>
      <c r="F412" s="6" t="s">
        <v>31</v>
      </c>
      <c r="G412" s="7">
        <v>1165</v>
      </c>
      <c r="H412" s="7">
        <f>G412*(IFERROR(VLOOKUP('Lifting System Input'!$B$9,Lists!L:M,2,0),1)*IFERROR(VLOOKUP('Lifting System Input'!$B$10,Lists!O:P,2,0),1)*IFERROR(VLOOKUP('Lifting System Input'!$B$12,Lists!R:S,2,0),1))</f>
        <v>1165</v>
      </c>
      <c r="I412" s="6">
        <f>IF(EVEN(ROUNDUP(E412/(H412*3/'Lifting System Input'!$B$11),0))=2,4,EVEN(ROUNDUP(E412/(H412*3/'Lifting System Input'!$B$11),0)))</f>
        <v>4</v>
      </c>
      <c r="J412" s="7">
        <f t="shared" si="37"/>
        <v>4660</v>
      </c>
      <c r="K412" s="6">
        <f t="shared" si="38"/>
        <v>5.6</v>
      </c>
      <c r="L412" s="4">
        <f>VLOOKUP(F412,Lists!A:B,2,0)*I412</f>
        <v>7620</v>
      </c>
      <c r="M412" s="6">
        <f t="shared" si="39"/>
        <v>2</v>
      </c>
      <c r="N412">
        <f t="shared" si="40"/>
        <v>3.3</v>
      </c>
      <c r="O412">
        <v>4</v>
      </c>
      <c r="P412" s="7">
        <f t="shared" si="41"/>
        <v>1251</v>
      </c>
      <c r="Q412" t="s">
        <v>54</v>
      </c>
      <c r="R412" t="s">
        <v>54</v>
      </c>
      <c r="S412">
        <v>11</v>
      </c>
    </row>
    <row r="413" spans="1:19" x14ac:dyDescent="0.25">
      <c r="A413" t="str">
        <f t="shared" si="36"/>
        <v>7/8"8'10'MLAY1000x4</v>
      </c>
      <c r="B413" s="20" t="s">
        <v>61</v>
      </c>
      <c r="C413" s="8" t="s">
        <v>12</v>
      </c>
      <c r="D413" s="6" t="s">
        <v>14</v>
      </c>
      <c r="E413" s="7">
        <v>2859</v>
      </c>
      <c r="F413" s="6" t="s">
        <v>31</v>
      </c>
      <c r="G413" s="7">
        <v>1165</v>
      </c>
      <c r="H413" s="7">
        <f>G413*(IFERROR(VLOOKUP('Lifting System Input'!$B$9,Lists!L:M,2,0),1)*IFERROR(VLOOKUP('Lifting System Input'!$B$10,Lists!O:P,2,0),1)*IFERROR(VLOOKUP('Lifting System Input'!$B$12,Lists!R:S,2,0),1))</f>
        <v>1165</v>
      </c>
      <c r="I413" s="6">
        <f>IF(EVEN(ROUNDUP(E413/(H413*3/'Lifting System Input'!$B$11),0))=2,4,EVEN(ROUNDUP(E413/(H413*3/'Lifting System Input'!$B$11),0)))</f>
        <v>4</v>
      </c>
      <c r="J413" s="7">
        <f t="shared" si="37"/>
        <v>4660</v>
      </c>
      <c r="K413" s="6">
        <f t="shared" si="38"/>
        <v>4.9000000000000004</v>
      </c>
      <c r="L413" s="4">
        <f>VLOOKUP(F413,Lists!A:B,2,0)*I413</f>
        <v>7620</v>
      </c>
      <c r="M413" s="6">
        <f t="shared" si="39"/>
        <v>2</v>
      </c>
      <c r="N413">
        <f t="shared" si="40"/>
        <v>3.3</v>
      </c>
      <c r="O413">
        <v>4</v>
      </c>
      <c r="P413" s="7">
        <f t="shared" si="41"/>
        <v>1430</v>
      </c>
      <c r="Q413" t="s">
        <v>54</v>
      </c>
      <c r="R413" t="s">
        <v>54</v>
      </c>
      <c r="S413">
        <v>11</v>
      </c>
    </row>
    <row r="414" spans="1:19" x14ac:dyDescent="0.25">
      <c r="A414" t="str">
        <f t="shared" si="36"/>
        <v>7/8"9'10'MLAY1000x4</v>
      </c>
      <c r="B414" s="20" t="s">
        <v>61</v>
      </c>
      <c r="C414" s="8" t="s">
        <v>13</v>
      </c>
      <c r="D414" s="6" t="s">
        <v>14</v>
      </c>
      <c r="E414" s="7">
        <v>3216</v>
      </c>
      <c r="F414" s="6" t="s">
        <v>31</v>
      </c>
      <c r="G414" s="7">
        <v>1165</v>
      </c>
      <c r="H414" s="7">
        <f>G414*(IFERROR(VLOOKUP('Lifting System Input'!$B$9,Lists!L:M,2,0),1)*IFERROR(VLOOKUP('Lifting System Input'!$B$10,Lists!O:P,2,0),1)*IFERROR(VLOOKUP('Lifting System Input'!$B$12,Lists!R:S,2,0),1))</f>
        <v>1165</v>
      </c>
      <c r="I414" s="6">
        <f>IF(EVEN(ROUNDUP(E414/(H414*3/'Lifting System Input'!$B$11),0))=2,4,EVEN(ROUNDUP(E414/(H414*3/'Lifting System Input'!$B$11),0)))</f>
        <v>4</v>
      </c>
      <c r="J414" s="7">
        <f t="shared" si="37"/>
        <v>4660</v>
      </c>
      <c r="K414" s="6">
        <f t="shared" si="38"/>
        <v>4.3</v>
      </c>
      <c r="L414" s="4">
        <f>VLOOKUP(F414,Lists!A:B,2,0)*I414</f>
        <v>7620</v>
      </c>
      <c r="M414" s="6">
        <f t="shared" si="39"/>
        <v>2</v>
      </c>
      <c r="N414">
        <f t="shared" si="40"/>
        <v>3.3</v>
      </c>
      <c r="O414">
        <v>4</v>
      </c>
      <c r="P414" s="7">
        <f t="shared" si="41"/>
        <v>1608</v>
      </c>
      <c r="Q414" t="s">
        <v>54</v>
      </c>
      <c r="R414" t="s">
        <v>54</v>
      </c>
      <c r="S414">
        <v>11</v>
      </c>
    </row>
    <row r="415" spans="1:19" x14ac:dyDescent="0.25">
      <c r="A415" t="str">
        <f t="shared" si="36"/>
        <v>7/8"10'10'MLAY1000x4</v>
      </c>
      <c r="B415" s="20" t="s">
        <v>61</v>
      </c>
      <c r="C415" s="25" t="s">
        <v>14</v>
      </c>
      <c r="D415" s="6" t="s">
        <v>14</v>
      </c>
      <c r="E415" s="7">
        <v>3573</v>
      </c>
      <c r="F415" s="6" t="s">
        <v>31</v>
      </c>
      <c r="G415" s="7">
        <v>1165</v>
      </c>
      <c r="H415" s="7">
        <f>G415*(IFERROR(VLOOKUP('Lifting System Input'!$B$9,Lists!L:M,2,0),1)*IFERROR(VLOOKUP('Lifting System Input'!$B$10,Lists!O:P,2,0),1)*IFERROR(VLOOKUP('Lifting System Input'!$B$12,Lists!R:S,2,0),1))</f>
        <v>1165</v>
      </c>
      <c r="I415" s="6">
        <f>IF(EVEN(ROUNDUP(E415/(H415*3/'Lifting System Input'!$B$11),0))=2,4,EVEN(ROUNDUP(E415/(H415*3/'Lifting System Input'!$B$11),0)))</f>
        <v>4</v>
      </c>
      <c r="J415" s="7">
        <f t="shared" si="37"/>
        <v>4660</v>
      </c>
      <c r="K415" s="6">
        <f t="shared" si="38"/>
        <v>3.9</v>
      </c>
      <c r="L415" s="4">
        <f>VLOOKUP(F415,Lists!A:B,2,0)*I415</f>
        <v>7620</v>
      </c>
      <c r="M415" s="6">
        <f t="shared" si="39"/>
        <v>2</v>
      </c>
      <c r="N415">
        <f t="shared" si="40"/>
        <v>3.3</v>
      </c>
      <c r="O415">
        <v>4</v>
      </c>
      <c r="P415" s="7">
        <f t="shared" si="41"/>
        <v>1787</v>
      </c>
      <c r="Q415" t="s">
        <v>54</v>
      </c>
      <c r="R415" t="s">
        <v>54</v>
      </c>
      <c r="S415">
        <v>11</v>
      </c>
    </row>
    <row r="416" spans="1:19" x14ac:dyDescent="0.25">
      <c r="A416" t="str">
        <f t="shared" si="36"/>
        <v>7/8"6'20'MLAY1000x4</v>
      </c>
      <c r="B416" s="20" t="s">
        <v>61</v>
      </c>
      <c r="C416" s="8" t="s">
        <v>10</v>
      </c>
      <c r="D416" s="6" t="s">
        <v>16</v>
      </c>
      <c r="E416" s="7">
        <v>4288</v>
      </c>
      <c r="F416" s="6" t="s">
        <v>31</v>
      </c>
      <c r="G416" s="7">
        <v>1165</v>
      </c>
      <c r="H416" s="7">
        <f>G416*(IFERROR(VLOOKUP('Lifting System Input'!$B$9,Lists!L:M,2,0),1)*IFERROR(VLOOKUP('Lifting System Input'!$B$10,Lists!O:P,2,0),1)*IFERROR(VLOOKUP('Lifting System Input'!$B$12,Lists!R:S,2,0),1))</f>
        <v>1165</v>
      </c>
      <c r="I416" s="6">
        <f>IF(EVEN(ROUNDUP(E416/(H416*3/'Lifting System Input'!$B$11),0))=2,4,EVEN(ROUNDUP(E416/(H416*3/'Lifting System Input'!$B$11),0)))</f>
        <v>4</v>
      </c>
      <c r="J416" s="7">
        <f t="shared" si="37"/>
        <v>4660</v>
      </c>
      <c r="K416" s="6">
        <f t="shared" si="38"/>
        <v>3.3</v>
      </c>
      <c r="L416" s="4">
        <f>VLOOKUP(F416,Lists!A:B,2,0)*I416</f>
        <v>7620</v>
      </c>
      <c r="M416" s="6">
        <f t="shared" si="39"/>
        <v>2</v>
      </c>
      <c r="N416">
        <f t="shared" si="40"/>
        <v>6.7</v>
      </c>
      <c r="O416">
        <v>4</v>
      </c>
      <c r="P416" s="7">
        <f t="shared" si="41"/>
        <v>2144</v>
      </c>
      <c r="Q416" t="s">
        <v>54</v>
      </c>
      <c r="R416" t="s">
        <v>54</v>
      </c>
      <c r="S416">
        <v>11</v>
      </c>
    </row>
    <row r="417" spans="1:19" x14ac:dyDescent="0.25">
      <c r="A417" t="str">
        <f t="shared" si="36"/>
        <v>7/8"7'20'MLAY1000x4</v>
      </c>
      <c r="B417" s="20" t="s">
        <v>61</v>
      </c>
      <c r="C417" s="8" t="s">
        <v>11</v>
      </c>
      <c r="D417" s="6" t="s">
        <v>16</v>
      </c>
      <c r="E417" s="7">
        <v>5003</v>
      </c>
      <c r="F417" s="6" t="s">
        <v>31</v>
      </c>
      <c r="G417" s="7">
        <v>1165</v>
      </c>
      <c r="H417" s="7">
        <f>G417*(IFERROR(VLOOKUP('Lifting System Input'!$B$9,Lists!L:M,2,0),1)*IFERROR(VLOOKUP('Lifting System Input'!$B$10,Lists!O:P,2,0),1)*IFERROR(VLOOKUP('Lifting System Input'!$B$12,Lists!R:S,2,0),1))</f>
        <v>1165</v>
      </c>
      <c r="I417" s="6">
        <f>IF(EVEN(ROUNDUP(E417/(H417*3/'Lifting System Input'!$B$11),0))=2,4,EVEN(ROUNDUP(E417/(H417*3/'Lifting System Input'!$B$11),0)))</f>
        <v>6</v>
      </c>
      <c r="J417" s="7">
        <f t="shared" si="37"/>
        <v>6990</v>
      </c>
      <c r="K417" s="6">
        <f t="shared" si="38"/>
        <v>4.2</v>
      </c>
      <c r="L417" s="4">
        <f>VLOOKUP(F417,Lists!A:B,2,0)*I417</f>
        <v>11430</v>
      </c>
      <c r="M417" s="6">
        <f t="shared" si="39"/>
        <v>3</v>
      </c>
      <c r="N417">
        <f t="shared" si="40"/>
        <v>5</v>
      </c>
      <c r="O417">
        <v>4</v>
      </c>
      <c r="P417" s="7">
        <f t="shared" si="41"/>
        <v>1668</v>
      </c>
      <c r="Q417" t="s">
        <v>54</v>
      </c>
      <c r="R417" t="s">
        <v>54</v>
      </c>
      <c r="S417">
        <v>11</v>
      </c>
    </row>
    <row r="418" spans="1:19" x14ac:dyDescent="0.25">
      <c r="A418" t="str">
        <f t="shared" si="36"/>
        <v>7/8"8'20'MLAY1000x4</v>
      </c>
      <c r="B418" s="20" t="s">
        <v>61</v>
      </c>
      <c r="C418" s="8" t="s">
        <v>12</v>
      </c>
      <c r="D418" s="6" t="s">
        <v>16</v>
      </c>
      <c r="E418" s="7">
        <v>5717</v>
      </c>
      <c r="F418" s="6" t="s">
        <v>31</v>
      </c>
      <c r="G418" s="7">
        <v>1165</v>
      </c>
      <c r="H418" s="7">
        <f>G418*(IFERROR(VLOOKUP('Lifting System Input'!$B$9,Lists!L:M,2,0),1)*IFERROR(VLOOKUP('Lifting System Input'!$B$10,Lists!O:P,2,0),1)*IFERROR(VLOOKUP('Lifting System Input'!$B$12,Lists!R:S,2,0),1))</f>
        <v>1165</v>
      </c>
      <c r="I418" s="6">
        <f>IF(EVEN(ROUNDUP(E418/(H418*3/'Lifting System Input'!$B$11),0))=2,4,EVEN(ROUNDUP(E418/(H418*3/'Lifting System Input'!$B$11),0)))</f>
        <v>6</v>
      </c>
      <c r="J418" s="7">
        <f t="shared" si="37"/>
        <v>6990</v>
      </c>
      <c r="K418" s="6">
        <f t="shared" si="38"/>
        <v>3.7</v>
      </c>
      <c r="L418" s="4">
        <f>VLOOKUP(F418,Lists!A:B,2,0)*I418</f>
        <v>11430</v>
      </c>
      <c r="M418" s="6">
        <f t="shared" si="39"/>
        <v>3</v>
      </c>
      <c r="N418">
        <f t="shared" si="40"/>
        <v>5</v>
      </c>
      <c r="O418">
        <v>4</v>
      </c>
      <c r="P418" s="7">
        <f t="shared" si="41"/>
        <v>1906</v>
      </c>
      <c r="Q418" t="s">
        <v>54</v>
      </c>
      <c r="R418" t="s">
        <v>54</v>
      </c>
      <c r="S418">
        <v>11</v>
      </c>
    </row>
    <row r="419" spans="1:19" x14ac:dyDescent="0.25">
      <c r="A419" t="str">
        <f t="shared" si="36"/>
        <v>7/8"9'20'MLAY1000x4</v>
      </c>
      <c r="B419" s="20" t="s">
        <v>61</v>
      </c>
      <c r="C419" s="8" t="s">
        <v>13</v>
      </c>
      <c r="D419" s="6" t="s">
        <v>16</v>
      </c>
      <c r="E419" s="7">
        <v>6432</v>
      </c>
      <c r="F419" s="6" t="s">
        <v>31</v>
      </c>
      <c r="G419" s="7">
        <v>1165</v>
      </c>
      <c r="H419" s="7">
        <f>G419*(IFERROR(VLOOKUP('Lifting System Input'!$B$9,Lists!L:M,2,0),1)*IFERROR(VLOOKUP('Lifting System Input'!$B$10,Lists!O:P,2,0),1)*IFERROR(VLOOKUP('Lifting System Input'!$B$12,Lists!R:S,2,0),1))</f>
        <v>1165</v>
      </c>
      <c r="I419" s="6">
        <f>IF(EVEN(ROUNDUP(E419/(H419*3/'Lifting System Input'!$B$11),0))=2,4,EVEN(ROUNDUP(E419/(H419*3/'Lifting System Input'!$B$11),0)))</f>
        <v>6</v>
      </c>
      <c r="J419" s="7">
        <f t="shared" si="37"/>
        <v>6990</v>
      </c>
      <c r="K419" s="6">
        <f t="shared" si="38"/>
        <v>3.3</v>
      </c>
      <c r="L419" s="4">
        <f>VLOOKUP(F419,Lists!A:B,2,0)*I419</f>
        <v>11430</v>
      </c>
      <c r="M419" s="6">
        <f t="shared" si="39"/>
        <v>3</v>
      </c>
      <c r="N419">
        <f t="shared" si="40"/>
        <v>5</v>
      </c>
      <c r="O419">
        <v>4</v>
      </c>
      <c r="P419" s="7">
        <f t="shared" si="41"/>
        <v>2144</v>
      </c>
      <c r="Q419" t="s">
        <v>54</v>
      </c>
      <c r="R419" t="s">
        <v>54</v>
      </c>
      <c r="S419">
        <v>11</v>
      </c>
    </row>
    <row r="420" spans="1:19" x14ac:dyDescent="0.25">
      <c r="A420" t="str">
        <f t="shared" si="36"/>
        <v>7/8"10'20'MLAY1000x4</v>
      </c>
      <c r="B420" s="20" t="s">
        <v>61</v>
      </c>
      <c r="C420" s="25" t="s">
        <v>14</v>
      </c>
      <c r="D420" s="6" t="s">
        <v>16</v>
      </c>
      <c r="E420" s="7">
        <v>7147</v>
      </c>
      <c r="F420" s="6" t="s">
        <v>31</v>
      </c>
      <c r="G420" s="7">
        <v>1165</v>
      </c>
      <c r="H420" s="7">
        <f>G420*(IFERROR(VLOOKUP('Lifting System Input'!$B$9,Lists!L:M,2,0),1)*IFERROR(VLOOKUP('Lifting System Input'!$B$10,Lists!O:P,2,0),1)*IFERROR(VLOOKUP('Lifting System Input'!$B$12,Lists!R:S,2,0),1))</f>
        <v>1165</v>
      </c>
      <c r="I420" s="6">
        <f>IF(EVEN(ROUNDUP(E420/(H420*3/'Lifting System Input'!$B$11),0))=2,4,EVEN(ROUNDUP(E420/(H420*3/'Lifting System Input'!$B$11),0)))</f>
        <v>8</v>
      </c>
      <c r="J420" s="7">
        <f t="shared" si="37"/>
        <v>9320</v>
      </c>
      <c r="K420" s="6">
        <f t="shared" si="38"/>
        <v>3.9</v>
      </c>
      <c r="L420" s="4">
        <f>VLOOKUP(F420,Lists!A:B,2,0)*I420</f>
        <v>15240</v>
      </c>
      <c r="M420" s="6">
        <f t="shared" si="39"/>
        <v>4</v>
      </c>
      <c r="N420">
        <f t="shared" si="40"/>
        <v>4</v>
      </c>
      <c r="O420">
        <v>4</v>
      </c>
      <c r="P420" s="7">
        <f t="shared" si="41"/>
        <v>1787</v>
      </c>
      <c r="Q420" t="s">
        <v>54</v>
      </c>
      <c r="R420" t="s">
        <v>54</v>
      </c>
      <c r="S420">
        <v>11</v>
      </c>
    </row>
    <row r="421" spans="1:19" x14ac:dyDescent="0.25">
      <c r="A421" t="str">
        <f t="shared" si="36"/>
        <v>7/8"6'40'MLAY1000x4</v>
      </c>
      <c r="B421" s="20" t="s">
        <v>61</v>
      </c>
      <c r="C421" s="8" t="s">
        <v>10</v>
      </c>
      <c r="D421" s="6" t="s">
        <v>26</v>
      </c>
      <c r="E421" s="7">
        <v>8576</v>
      </c>
      <c r="F421" s="6" t="s">
        <v>31</v>
      </c>
      <c r="G421" s="7">
        <v>1165</v>
      </c>
      <c r="H421" s="7">
        <f>G421*(IFERROR(VLOOKUP('Lifting System Input'!$B$9,Lists!L:M,2,0),1)*IFERROR(VLOOKUP('Lifting System Input'!$B$10,Lists!O:P,2,0),1)*IFERROR(VLOOKUP('Lifting System Input'!$B$12,Lists!R:S,2,0),1))</f>
        <v>1165</v>
      </c>
      <c r="I421" s="6">
        <f>IF(EVEN(ROUNDUP(E421/(H421*3/'Lifting System Input'!$B$11),0))=2,4,EVEN(ROUNDUP(E421/(H421*3/'Lifting System Input'!$B$11),0)))</f>
        <v>8</v>
      </c>
      <c r="J421" s="7">
        <f t="shared" si="37"/>
        <v>9320</v>
      </c>
      <c r="K421" s="6">
        <f t="shared" si="38"/>
        <v>3.3</v>
      </c>
      <c r="L421" s="4">
        <f>VLOOKUP(F421,Lists!A:B,2,0)*I421</f>
        <v>15240</v>
      </c>
      <c r="M421" s="6">
        <f t="shared" si="39"/>
        <v>4</v>
      </c>
      <c r="N421">
        <f t="shared" si="40"/>
        <v>8</v>
      </c>
      <c r="O421">
        <v>4</v>
      </c>
      <c r="P421" s="7">
        <f t="shared" si="41"/>
        <v>2144</v>
      </c>
      <c r="Q421" t="s">
        <v>54</v>
      </c>
      <c r="R421" t="s">
        <v>54</v>
      </c>
      <c r="S421">
        <v>11</v>
      </c>
    </row>
    <row r="422" spans="1:19" x14ac:dyDescent="0.25">
      <c r="A422" t="str">
        <f t="shared" si="36"/>
        <v>7/8"7'40'MLAY1000x4</v>
      </c>
      <c r="B422" s="20" t="s">
        <v>61</v>
      </c>
      <c r="C422" s="8" t="s">
        <v>11</v>
      </c>
      <c r="D422" s="6" t="s">
        <v>26</v>
      </c>
      <c r="E422" s="7">
        <v>10005</v>
      </c>
      <c r="F422" s="6" t="s">
        <v>31</v>
      </c>
      <c r="G422" s="7">
        <v>1165</v>
      </c>
      <c r="H422" s="7">
        <f>G422*(IFERROR(VLOOKUP('Lifting System Input'!$B$9,Lists!L:M,2,0),1)*IFERROR(VLOOKUP('Lifting System Input'!$B$10,Lists!O:P,2,0),1)*IFERROR(VLOOKUP('Lifting System Input'!$B$12,Lists!R:S,2,0),1))</f>
        <v>1165</v>
      </c>
      <c r="I422" s="6">
        <f>IF(EVEN(ROUNDUP(E422/(H422*3/'Lifting System Input'!$B$11),0))=2,4,EVEN(ROUNDUP(E422/(H422*3/'Lifting System Input'!$B$11),0)))</f>
        <v>10</v>
      </c>
      <c r="J422" s="7">
        <f t="shared" si="37"/>
        <v>11650</v>
      </c>
      <c r="K422" s="6">
        <f t="shared" si="38"/>
        <v>3.5</v>
      </c>
      <c r="L422" s="4">
        <f>VLOOKUP(F422,Lists!A:B,2,0)*I422</f>
        <v>19050</v>
      </c>
      <c r="M422" s="6">
        <f t="shared" si="39"/>
        <v>5</v>
      </c>
      <c r="N422">
        <f t="shared" si="40"/>
        <v>6.7</v>
      </c>
      <c r="O422">
        <v>4</v>
      </c>
      <c r="P422" s="7">
        <f t="shared" si="41"/>
        <v>2001</v>
      </c>
      <c r="Q422" t="s">
        <v>54</v>
      </c>
      <c r="R422" t="s">
        <v>54</v>
      </c>
      <c r="S422">
        <v>11</v>
      </c>
    </row>
    <row r="423" spans="1:19" x14ac:dyDescent="0.25">
      <c r="A423" t="str">
        <f t="shared" si="36"/>
        <v>7/8"8'40'MLAY1000x4</v>
      </c>
      <c r="B423" s="20" t="s">
        <v>61</v>
      </c>
      <c r="C423" s="8" t="s">
        <v>12</v>
      </c>
      <c r="D423" s="6" t="s">
        <v>26</v>
      </c>
      <c r="E423" s="7">
        <v>11435</v>
      </c>
      <c r="F423" s="6" t="s">
        <v>31</v>
      </c>
      <c r="G423" s="7">
        <v>1165</v>
      </c>
      <c r="H423" s="7">
        <f>G423*(IFERROR(VLOOKUP('Lifting System Input'!$B$9,Lists!L:M,2,0),1)*IFERROR(VLOOKUP('Lifting System Input'!$B$10,Lists!O:P,2,0),1)*IFERROR(VLOOKUP('Lifting System Input'!$B$12,Lists!R:S,2,0),1))</f>
        <v>1165</v>
      </c>
      <c r="I423" s="6">
        <f>IF(EVEN(ROUNDUP(E423/(H423*3/'Lifting System Input'!$B$11),0))=2,4,EVEN(ROUNDUP(E423/(H423*3/'Lifting System Input'!$B$11),0)))</f>
        <v>10</v>
      </c>
      <c r="J423" s="7">
        <f t="shared" si="37"/>
        <v>11650</v>
      </c>
      <c r="K423" s="6">
        <f t="shared" si="38"/>
        <v>3.1</v>
      </c>
      <c r="L423" s="4">
        <f>VLOOKUP(F423,Lists!A:B,2,0)*I423</f>
        <v>19050</v>
      </c>
      <c r="M423" s="6">
        <f t="shared" si="39"/>
        <v>5</v>
      </c>
      <c r="N423">
        <f t="shared" si="40"/>
        <v>6.7</v>
      </c>
      <c r="O423">
        <v>4</v>
      </c>
      <c r="P423" s="7">
        <f t="shared" si="41"/>
        <v>2287</v>
      </c>
      <c r="Q423" t="s">
        <v>54</v>
      </c>
      <c r="R423" t="s">
        <v>54</v>
      </c>
      <c r="S423">
        <v>11</v>
      </c>
    </row>
    <row r="424" spans="1:19" x14ac:dyDescent="0.25">
      <c r="A424" t="str">
        <f t="shared" si="36"/>
        <v>7/8"9'40'MLAY1000x4</v>
      </c>
      <c r="B424" s="20" t="s">
        <v>61</v>
      </c>
      <c r="C424" s="8" t="s">
        <v>13</v>
      </c>
      <c r="D424" s="6" t="s">
        <v>26</v>
      </c>
      <c r="E424" s="7">
        <v>12864</v>
      </c>
      <c r="F424" s="6" t="s">
        <v>31</v>
      </c>
      <c r="G424" s="7">
        <v>1165</v>
      </c>
      <c r="H424" s="7">
        <f>G424*(IFERROR(VLOOKUP('Lifting System Input'!$B$9,Lists!L:M,2,0),1)*IFERROR(VLOOKUP('Lifting System Input'!$B$10,Lists!O:P,2,0),1)*IFERROR(VLOOKUP('Lifting System Input'!$B$12,Lists!R:S,2,0),1))</f>
        <v>1165</v>
      </c>
      <c r="I424" s="6">
        <f>IF(EVEN(ROUNDUP(E424/(H424*3/'Lifting System Input'!$B$11),0))=2,4,EVEN(ROUNDUP(E424/(H424*3/'Lifting System Input'!$B$11),0)))</f>
        <v>12</v>
      </c>
      <c r="J424" s="7">
        <f t="shared" si="37"/>
        <v>13980</v>
      </c>
      <c r="K424" s="6">
        <f t="shared" si="38"/>
        <v>3.3</v>
      </c>
      <c r="L424" s="4">
        <f>VLOOKUP(F424,Lists!A:B,2,0)*I424</f>
        <v>22860</v>
      </c>
      <c r="M424" s="6">
        <f t="shared" si="39"/>
        <v>6</v>
      </c>
      <c r="N424">
        <f t="shared" si="40"/>
        <v>5.7</v>
      </c>
      <c r="O424">
        <v>4</v>
      </c>
      <c r="P424" s="7">
        <f t="shared" si="41"/>
        <v>2144</v>
      </c>
      <c r="Q424" t="s">
        <v>54</v>
      </c>
      <c r="R424" t="s">
        <v>54</v>
      </c>
      <c r="S424">
        <v>11</v>
      </c>
    </row>
    <row r="425" spans="1:19" x14ac:dyDescent="0.25">
      <c r="A425" t="str">
        <f t="shared" si="36"/>
        <v>7/8"10'40'MLAY1000x4</v>
      </c>
      <c r="B425" s="20" t="s">
        <v>61</v>
      </c>
      <c r="C425" s="24" t="s">
        <v>14</v>
      </c>
      <c r="D425" s="6" t="s">
        <v>26</v>
      </c>
      <c r="E425" s="7">
        <v>14293</v>
      </c>
      <c r="F425" s="6" t="s">
        <v>31</v>
      </c>
      <c r="G425" s="7">
        <v>1165</v>
      </c>
      <c r="H425" s="7">
        <f>G425*(IFERROR(VLOOKUP('Lifting System Input'!$B$9,Lists!L:M,2,0),1)*IFERROR(VLOOKUP('Lifting System Input'!$B$10,Lists!O:P,2,0),1)*IFERROR(VLOOKUP('Lifting System Input'!$B$12,Lists!R:S,2,0),1))</f>
        <v>1165</v>
      </c>
      <c r="I425" s="6">
        <f>IF(EVEN(ROUNDUP(E425/(H425*3/'Lifting System Input'!$B$11),0))=2,4,EVEN(ROUNDUP(E425/(H425*3/'Lifting System Input'!$B$11),0)))</f>
        <v>14</v>
      </c>
      <c r="J425" s="7">
        <f t="shared" si="37"/>
        <v>16310</v>
      </c>
      <c r="K425" s="6">
        <f t="shared" si="38"/>
        <v>3.4</v>
      </c>
      <c r="L425" s="4">
        <f>VLOOKUP(F425,Lists!A:B,2,0)*I425</f>
        <v>26670</v>
      </c>
      <c r="M425" s="6">
        <f t="shared" si="39"/>
        <v>7</v>
      </c>
      <c r="N425">
        <f t="shared" si="40"/>
        <v>5</v>
      </c>
      <c r="O425">
        <v>4</v>
      </c>
      <c r="P425" s="7">
        <f t="shared" si="41"/>
        <v>2042</v>
      </c>
      <c r="Q425" t="s">
        <v>54</v>
      </c>
      <c r="R425" t="s">
        <v>54</v>
      </c>
      <c r="S425">
        <v>11</v>
      </c>
    </row>
    <row r="426" spans="1:19" x14ac:dyDescent="0.25">
      <c r="A426" t="str">
        <f t="shared" si="36"/>
        <v>1"6'10'MLAY1000x4</v>
      </c>
      <c r="B426" s="5" t="s">
        <v>20</v>
      </c>
      <c r="C426" s="8" t="s">
        <v>10</v>
      </c>
      <c r="D426" s="6" t="s">
        <v>14</v>
      </c>
      <c r="E426" s="7">
        <v>2450</v>
      </c>
      <c r="F426" s="6" t="s">
        <v>31</v>
      </c>
      <c r="G426" s="7">
        <v>1248</v>
      </c>
      <c r="H426" s="7">
        <f>G426*(IFERROR(VLOOKUP('Lifting System Input'!$B$9,Lists!L:M,2,0),1)*IFERROR(VLOOKUP('Lifting System Input'!$B$10,Lists!O:P,2,0),1)*IFERROR(VLOOKUP('Lifting System Input'!$B$12,Lists!R:S,2,0),1))</f>
        <v>1248</v>
      </c>
      <c r="I426" s="6">
        <f>IF(EVEN(ROUNDUP(E426/(H426*3/'Lifting System Input'!$B$11),0))=2,4,EVEN(ROUNDUP(E426/(H426*3/'Lifting System Input'!$B$11),0)))</f>
        <v>4</v>
      </c>
      <c r="J426" s="7">
        <f t="shared" si="37"/>
        <v>4992</v>
      </c>
      <c r="K426" s="6">
        <f t="shared" si="38"/>
        <v>6.1</v>
      </c>
      <c r="L426" s="4">
        <f>VLOOKUP(F426,Lists!A:B,2,0)*I426</f>
        <v>7620</v>
      </c>
      <c r="M426" s="6">
        <f t="shared" si="39"/>
        <v>2</v>
      </c>
      <c r="N426">
        <f t="shared" si="40"/>
        <v>3.3</v>
      </c>
      <c r="O426">
        <v>4</v>
      </c>
      <c r="P426" s="7">
        <f t="shared" si="41"/>
        <v>1225</v>
      </c>
      <c r="Q426" t="s">
        <v>54</v>
      </c>
      <c r="R426" t="s">
        <v>54</v>
      </c>
      <c r="S426">
        <v>12</v>
      </c>
    </row>
    <row r="427" spans="1:19" x14ac:dyDescent="0.25">
      <c r="A427" t="str">
        <f t="shared" si="36"/>
        <v>1"7'10'MLAY1000x4</v>
      </c>
      <c r="B427" s="5" t="s">
        <v>20</v>
      </c>
      <c r="C427" s="8" t="s">
        <v>11</v>
      </c>
      <c r="D427" s="6" t="s">
        <v>14</v>
      </c>
      <c r="E427" s="7">
        <v>2859</v>
      </c>
      <c r="F427" s="6" t="s">
        <v>31</v>
      </c>
      <c r="G427" s="7">
        <v>1248</v>
      </c>
      <c r="H427" s="7">
        <f>G427*(IFERROR(VLOOKUP('Lifting System Input'!$B$9,Lists!L:M,2,0),1)*IFERROR(VLOOKUP('Lifting System Input'!$B$10,Lists!O:P,2,0),1)*IFERROR(VLOOKUP('Lifting System Input'!$B$12,Lists!R:S,2,0),1))</f>
        <v>1248</v>
      </c>
      <c r="I427" s="6">
        <f>IF(EVEN(ROUNDUP(E427/(H427*3/'Lifting System Input'!$B$11),0))=2,4,EVEN(ROUNDUP(E427/(H427*3/'Lifting System Input'!$B$11),0)))</f>
        <v>4</v>
      </c>
      <c r="J427" s="7">
        <f t="shared" si="37"/>
        <v>4992</v>
      </c>
      <c r="K427" s="6">
        <f t="shared" si="38"/>
        <v>5.2</v>
      </c>
      <c r="L427" s="4">
        <f>VLOOKUP(F427,Lists!A:B,2,0)*I427</f>
        <v>7620</v>
      </c>
      <c r="M427" s="6">
        <f t="shared" si="39"/>
        <v>2</v>
      </c>
      <c r="N427">
        <f t="shared" si="40"/>
        <v>3.3</v>
      </c>
      <c r="O427">
        <v>4</v>
      </c>
      <c r="P427" s="7">
        <f t="shared" si="41"/>
        <v>1430</v>
      </c>
      <c r="Q427" t="s">
        <v>54</v>
      </c>
      <c r="R427" t="s">
        <v>54</v>
      </c>
      <c r="S427">
        <v>12</v>
      </c>
    </row>
    <row r="428" spans="1:19" x14ac:dyDescent="0.25">
      <c r="A428" t="str">
        <f t="shared" si="36"/>
        <v>1"8'10'MLAY1000x4</v>
      </c>
      <c r="B428" s="5" t="s">
        <v>20</v>
      </c>
      <c r="C428" s="8" t="s">
        <v>12</v>
      </c>
      <c r="D428" s="6" t="s">
        <v>14</v>
      </c>
      <c r="E428" s="7">
        <v>3267</v>
      </c>
      <c r="F428" s="6" t="s">
        <v>31</v>
      </c>
      <c r="G428" s="7">
        <v>1248</v>
      </c>
      <c r="H428" s="7">
        <f>G428*(IFERROR(VLOOKUP('Lifting System Input'!$B$9,Lists!L:M,2,0),1)*IFERROR(VLOOKUP('Lifting System Input'!$B$10,Lists!O:P,2,0),1)*IFERROR(VLOOKUP('Lifting System Input'!$B$12,Lists!R:S,2,0),1))</f>
        <v>1248</v>
      </c>
      <c r="I428" s="6">
        <f>IF(EVEN(ROUNDUP(E428/(H428*3/'Lifting System Input'!$B$11),0))=2,4,EVEN(ROUNDUP(E428/(H428*3/'Lifting System Input'!$B$11),0)))</f>
        <v>4</v>
      </c>
      <c r="J428" s="7">
        <f t="shared" si="37"/>
        <v>4992</v>
      </c>
      <c r="K428" s="6">
        <f t="shared" si="38"/>
        <v>4.5999999999999996</v>
      </c>
      <c r="L428" s="4">
        <f>VLOOKUP(F428,Lists!A:B,2,0)*I428</f>
        <v>7620</v>
      </c>
      <c r="M428" s="6">
        <f t="shared" si="39"/>
        <v>2</v>
      </c>
      <c r="N428">
        <f t="shared" si="40"/>
        <v>3.3</v>
      </c>
      <c r="O428">
        <v>4</v>
      </c>
      <c r="P428" s="7">
        <f t="shared" si="41"/>
        <v>1634</v>
      </c>
      <c r="Q428" t="s">
        <v>54</v>
      </c>
      <c r="R428" t="s">
        <v>54</v>
      </c>
      <c r="S428">
        <v>12</v>
      </c>
    </row>
    <row r="429" spans="1:19" x14ac:dyDescent="0.25">
      <c r="A429" t="str">
        <f t="shared" si="36"/>
        <v>1"9'10'MLAY1000x4</v>
      </c>
      <c r="B429" s="5" t="s">
        <v>20</v>
      </c>
      <c r="C429" s="8" t="s">
        <v>13</v>
      </c>
      <c r="D429" s="6" t="s">
        <v>14</v>
      </c>
      <c r="E429" s="7">
        <v>3675</v>
      </c>
      <c r="F429" s="6" t="s">
        <v>31</v>
      </c>
      <c r="G429" s="7">
        <v>1248</v>
      </c>
      <c r="H429" s="7">
        <f>G429*(IFERROR(VLOOKUP('Lifting System Input'!$B$9,Lists!L:M,2,0),1)*IFERROR(VLOOKUP('Lifting System Input'!$B$10,Lists!O:P,2,0),1)*IFERROR(VLOOKUP('Lifting System Input'!$B$12,Lists!R:S,2,0),1))</f>
        <v>1248</v>
      </c>
      <c r="I429" s="6">
        <f>IF(EVEN(ROUNDUP(E429/(H429*3/'Lifting System Input'!$B$11),0))=2,4,EVEN(ROUNDUP(E429/(H429*3/'Lifting System Input'!$B$11),0)))</f>
        <v>4</v>
      </c>
      <c r="J429" s="7">
        <f t="shared" si="37"/>
        <v>4992</v>
      </c>
      <c r="K429" s="6">
        <f t="shared" si="38"/>
        <v>4.0999999999999996</v>
      </c>
      <c r="L429" s="4">
        <f>VLOOKUP(F429,Lists!A:B,2,0)*I429</f>
        <v>7620</v>
      </c>
      <c r="M429" s="6">
        <f t="shared" si="39"/>
        <v>2</v>
      </c>
      <c r="N429">
        <f t="shared" si="40"/>
        <v>3.3</v>
      </c>
      <c r="O429">
        <v>4</v>
      </c>
      <c r="P429" s="7">
        <f t="shared" si="41"/>
        <v>1838</v>
      </c>
      <c r="Q429" t="s">
        <v>54</v>
      </c>
      <c r="R429" t="s">
        <v>54</v>
      </c>
      <c r="S429">
        <v>12</v>
      </c>
    </row>
    <row r="430" spans="1:19" x14ac:dyDescent="0.25">
      <c r="A430" t="str">
        <f t="shared" si="36"/>
        <v>1"10'10'MLAY1000x4</v>
      </c>
      <c r="B430" s="5" t="s">
        <v>20</v>
      </c>
      <c r="C430" s="25" t="s">
        <v>14</v>
      </c>
      <c r="D430" s="6" t="s">
        <v>14</v>
      </c>
      <c r="E430" s="7">
        <v>4084</v>
      </c>
      <c r="F430" s="6" t="s">
        <v>31</v>
      </c>
      <c r="G430" s="7">
        <v>1248</v>
      </c>
      <c r="H430" s="7">
        <f>G430*(IFERROR(VLOOKUP('Lifting System Input'!$B$9,Lists!L:M,2,0),1)*IFERROR(VLOOKUP('Lifting System Input'!$B$10,Lists!O:P,2,0),1)*IFERROR(VLOOKUP('Lifting System Input'!$B$12,Lists!R:S,2,0),1))</f>
        <v>1248</v>
      </c>
      <c r="I430" s="6">
        <f>IF(EVEN(ROUNDUP(E430/(H430*3/'Lifting System Input'!$B$11),0))=2,4,EVEN(ROUNDUP(E430/(H430*3/'Lifting System Input'!$B$11),0)))</f>
        <v>4</v>
      </c>
      <c r="J430" s="7">
        <f t="shared" si="37"/>
        <v>4992</v>
      </c>
      <c r="K430" s="6">
        <f t="shared" si="38"/>
        <v>3.7</v>
      </c>
      <c r="L430" s="4">
        <f>VLOOKUP(F430,Lists!A:B,2,0)*I430</f>
        <v>7620</v>
      </c>
      <c r="M430" s="6">
        <f t="shared" si="39"/>
        <v>2</v>
      </c>
      <c r="N430">
        <f t="shared" si="40"/>
        <v>3.3</v>
      </c>
      <c r="O430">
        <v>4</v>
      </c>
      <c r="P430" s="7">
        <f t="shared" si="41"/>
        <v>2042</v>
      </c>
      <c r="Q430" t="s">
        <v>54</v>
      </c>
      <c r="R430" t="s">
        <v>54</v>
      </c>
      <c r="S430">
        <v>12</v>
      </c>
    </row>
    <row r="431" spans="1:19" x14ac:dyDescent="0.25">
      <c r="A431" t="str">
        <f t="shared" si="36"/>
        <v>1"6'20'MLAY1000x4</v>
      </c>
      <c r="B431" s="5" t="s">
        <v>20</v>
      </c>
      <c r="C431" s="8" t="s">
        <v>10</v>
      </c>
      <c r="D431" s="6" t="s">
        <v>16</v>
      </c>
      <c r="E431" s="7">
        <v>4901</v>
      </c>
      <c r="F431" s="6" t="s">
        <v>31</v>
      </c>
      <c r="G431" s="7">
        <v>1248</v>
      </c>
      <c r="H431" s="7">
        <f>G431*(IFERROR(VLOOKUP('Lifting System Input'!$B$9,Lists!L:M,2,0),1)*IFERROR(VLOOKUP('Lifting System Input'!$B$10,Lists!O:P,2,0),1)*IFERROR(VLOOKUP('Lifting System Input'!$B$12,Lists!R:S,2,0),1))</f>
        <v>1248</v>
      </c>
      <c r="I431" s="6">
        <f>IF(EVEN(ROUNDUP(E431/(H431*3/'Lifting System Input'!$B$11),0))=2,4,EVEN(ROUNDUP(E431/(H431*3/'Lifting System Input'!$B$11),0)))</f>
        <v>4</v>
      </c>
      <c r="J431" s="7">
        <f t="shared" si="37"/>
        <v>4992</v>
      </c>
      <c r="K431" s="6">
        <f t="shared" si="38"/>
        <v>3.1</v>
      </c>
      <c r="L431" s="4">
        <f>VLOOKUP(F431,Lists!A:B,2,0)*I431</f>
        <v>7620</v>
      </c>
      <c r="M431" s="6">
        <f t="shared" si="39"/>
        <v>2</v>
      </c>
      <c r="N431">
        <f t="shared" si="40"/>
        <v>6.7</v>
      </c>
      <c r="O431">
        <v>4</v>
      </c>
      <c r="P431" s="7">
        <f t="shared" si="41"/>
        <v>2451</v>
      </c>
      <c r="Q431" t="s">
        <v>54</v>
      </c>
      <c r="R431" t="s">
        <v>54</v>
      </c>
      <c r="S431">
        <v>12</v>
      </c>
    </row>
    <row r="432" spans="1:19" x14ac:dyDescent="0.25">
      <c r="A432" t="str">
        <f t="shared" si="36"/>
        <v>1"7'20'MLAY1000x4</v>
      </c>
      <c r="B432" s="5" t="s">
        <v>20</v>
      </c>
      <c r="C432" s="8" t="s">
        <v>11</v>
      </c>
      <c r="D432" s="6" t="s">
        <v>16</v>
      </c>
      <c r="E432" s="7">
        <v>5717</v>
      </c>
      <c r="F432" s="6" t="s">
        <v>31</v>
      </c>
      <c r="G432" s="7">
        <v>1248</v>
      </c>
      <c r="H432" s="7">
        <f>G432*(IFERROR(VLOOKUP('Lifting System Input'!$B$9,Lists!L:M,2,0),1)*IFERROR(VLOOKUP('Lifting System Input'!$B$10,Lists!O:P,2,0),1)*IFERROR(VLOOKUP('Lifting System Input'!$B$12,Lists!R:S,2,0),1))</f>
        <v>1248</v>
      </c>
      <c r="I432" s="6">
        <f>IF(EVEN(ROUNDUP(E432/(H432*3/'Lifting System Input'!$B$11),0))=2,4,EVEN(ROUNDUP(E432/(H432*3/'Lifting System Input'!$B$11),0)))</f>
        <v>6</v>
      </c>
      <c r="J432" s="7">
        <f t="shared" si="37"/>
        <v>7488</v>
      </c>
      <c r="K432" s="6">
        <f t="shared" si="38"/>
        <v>3.9</v>
      </c>
      <c r="L432" s="4">
        <f>VLOOKUP(F432,Lists!A:B,2,0)*I432</f>
        <v>11430</v>
      </c>
      <c r="M432" s="6">
        <f t="shared" si="39"/>
        <v>3</v>
      </c>
      <c r="N432">
        <f t="shared" si="40"/>
        <v>5</v>
      </c>
      <c r="O432">
        <v>4</v>
      </c>
      <c r="P432" s="7">
        <f t="shared" si="41"/>
        <v>1906</v>
      </c>
      <c r="Q432" t="s">
        <v>54</v>
      </c>
      <c r="R432" t="s">
        <v>54</v>
      </c>
      <c r="S432">
        <v>12</v>
      </c>
    </row>
    <row r="433" spans="1:19" x14ac:dyDescent="0.25">
      <c r="A433" t="str">
        <f t="shared" si="36"/>
        <v>1"8'20'MLAY1000x4</v>
      </c>
      <c r="B433" s="5" t="s">
        <v>20</v>
      </c>
      <c r="C433" s="8" t="s">
        <v>12</v>
      </c>
      <c r="D433" s="6" t="s">
        <v>16</v>
      </c>
      <c r="E433" s="7">
        <v>6534</v>
      </c>
      <c r="F433" s="6" t="s">
        <v>31</v>
      </c>
      <c r="G433" s="7">
        <v>1248</v>
      </c>
      <c r="H433" s="7">
        <f>G433*(IFERROR(VLOOKUP('Lifting System Input'!$B$9,Lists!L:M,2,0),1)*IFERROR(VLOOKUP('Lifting System Input'!$B$10,Lists!O:P,2,0),1)*IFERROR(VLOOKUP('Lifting System Input'!$B$12,Lists!R:S,2,0),1))</f>
        <v>1248</v>
      </c>
      <c r="I433" s="6">
        <f>IF(EVEN(ROUNDUP(E433/(H433*3/'Lifting System Input'!$B$11),0))=2,4,EVEN(ROUNDUP(E433/(H433*3/'Lifting System Input'!$B$11),0)))</f>
        <v>6</v>
      </c>
      <c r="J433" s="7">
        <f t="shared" si="37"/>
        <v>7488</v>
      </c>
      <c r="K433" s="6">
        <f t="shared" si="38"/>
        <v>3.4</v>
      </c>
      <c r="L433" s="4">
        <f>VLOOKUP(F433,Lists!A:B,2,0)*I433</f>
        <v>11430</v>
      </c>
      <c r="M433" s="6">
        <f t="shared" si="39"/>
        <v>3</v>
      </c>
      <c r="N433">
        <f t="shared" si="40"/>
        <v>5</v>
      </c>
      <c r="O433">
        <v>4</v>
      </c>
      <c r="P433" s="7">
        <f t="shared" si="41"/>
        <v>2178</v>
      </c>
      <c r="Q433" t="s">
        <v>54</v>
      </c>
      <c r="R433" t="s">
        <v>54</v>
      </c>
      <c r="S433">
        <v>12</v>
      </c>
    </row>
    <row r="434" spans="1:19" x14ac:dyDescent="0.25">
      <c r="A434" t="str">
        <f t="shared" si="36"/>
        <v>1"9'20'MLAY1000x4</v>
      </c>
      <c r="B434" s="5" t="s">
        <v>20</v>
      </c>
      <c r="C434" s="8" t="s">
        <v>13</v>
      </c>
      <c r="D434" s="6" t="s">
        <v>16</v>
      </c>
      <c r="E434" s="7">
        <v>7351</v>
      </c>
      <c r="F434" s="6" t="s">
        <v>31</v>
      </c>
      <c r="G434" s="7">
        <v>1248</v>
      </c>
      <c r="H434" s="7">
        <f>G434*(IFERROR(VLOOKUP('Lifting System Input'!$B$9,Lists!L:M,2,0),1)*IFERROR(VLOOKUP('Lifting System Input'!$B$10,Lists!O:P,2,0),1)*IFERROR(VLOOKUP('Lifting System Input'!$B$12,Lists!R:S,2,0),1))</f>
        <v>1248</v>
      </c>
      <c r="I434" s="6">
        <f>IF(EVEN(ROUNDUP(E434/(H434*3/'Lifting System Input'!$B$11),0))=2,4,EVEN(ROUNDUP(E434/(H434*3/'Lifting System Input'!$B$11),0)))</f>
        <v>6</v>
      </c>
      <c r="J434" s="7">
        <f t="shared" si="37"/>
        <v>7488</v>
      </c>
      <c r="K434" s="6">
        <f t="shared" si="38"/>
        <v>3.1</v>
      </c>
      <c r="L434" s="4">
        <f>VLOOKUP(F434,Lists!A:B,2,0)*I434</f>
        <v>11430</v>
      </c>
      <c r="M434" s="6">
        <f t="shared" si="39"/>
        <v>3</v>
      </c>
      <c r="N434">
        <f t="shared" si="40"/>
        <v>5</v>
      </c>
      <c r="O434">
        <v>4</v>
      </c>
      <c r="P434" s="7">
        <f t="shared" si="41"/>
        <v>2450</v>
      </c>
      <c r="Q434" t="s">
        <v>54</v>
      </c>
      <c r="R434" t="s">
        <v>54</v>
      </c>
      <c r="S434">
        <v>12</v>
      </c>
    </row>
    <row r="435" spans="1:19" x14ac:dyDescent="0.25">
      <c r="A435" t="str">
        <f t="shared" si="36"/>
        <v>1"10'20'MLAY1000x4</v>
      </c>
      <c r="B435" s="5" t="s">
        <v>20</v>
      </c>
      <c r="C435" s="25" t="s">
        <v>14</v>
      </c>
      <c r="D435" s="6" t="s">
        <v>16</v>
      </c>
      <c r="E435" s="7">
        <v>8168</v>
      </c>
      <c r="F435" s="6" t="s">
        <v>31</v>
      </c>
      <c r="G435" s="7">
        <v>1248</v>
      </c>
      <c r="H435" s="7">
        <f>G435*(IFERROR(VLOOKUP('Lifting System Input'!$B$9,Lists!L:M,2,0),1)*IFERROR(VLOOKUP('Lifting System Input'!$B$10,Lists!O:P,2,0),1)*IFERROR(VLOOKUP('Lifting System Input'!$B$12,Lists!R:S,2,0),1))</f>
        <v>1248</v>
      </c>
      <c r="I435" s="6">
        <f>IF(EVEN(ROUNDUP(E435/(H435*3/'Lifting System Input'!$B$11),0))=2,4,EVEN(ROUNDUP(E435/(H435*3/'Lifting System Input'!$B$11),0)))</f>
        <v>8</v>
      </c>
      <c r="J435" s="7">
        <f t="shared" si="37"/>
        <v>9984</v>
      </c>
      <c r="K435" s="6">
        <f t="shared" si="38"/>
        <v>3.7</v>
      </c>
      <c r="L435" s="4">
        <f>VLOOKUP(F435,Lists!A:B,2,0)*I435</f>
        <v>15240</v>
      </c>
      <c r="M435" s="6">
        <f t="shared" si="39"/>
        <v>4</v>
      </c>
      <c r="N435">
        <f t="shared" si="40"/>
        <v>4</v>
      </c>
      <c r="O435">
        <v>4</v>
      </c>
      <c r="P435" s="7">
        <f t="shared" si="41"/>
        <v>2042</v>
      </c>
      <c r="Q435" t="s">
        <v>54</v>
      </c>
      <c r="R435" t="s">
        <v>54</v>
      </c>
      <c r="S435">
        <v>12</v>
      </c>
    </row>
    <row r="436" spans="1:19" x14ac:dyDescent="0.25">
      <c r="A436" t="str">
        <f t="shared" si="36"/>
        <v>1"6'40'MLAY1000x4</v>
      </c>
      <c r="B436" s="5" t="s">
        <v>20</v>
      </c>
      <c r="C436" s="8" t="s">
        <v>10</v>
      </c>
      <c r="D436" s="6" t="s">
        <v>26</v>
      </c>
      <c r="E436" s="7">
        <v>9801</v>
      </c>
      <c r="F436" s="6" t="s">
        <v>31</v>
      </c>
      <c r="G436" s="7">
        <v>1248</v>
      </c>
      <c r="H436" s="7">
        <f>G436*(IFERROR(VLOOKUP('Lifting System Input'!$B$9,Lists!L:M,2,0),1)*IFERROR(VLOOKUP('Lifting System Input'!$B$10,Lists!O:P,2,0),1)*IFERROR(VLOOKUP('Lifting System Input'!$B$12,Lists!R:S,2,0),1))</f>
        <v>1248</v>
      </c>
      <c r="I436" s="6">
        <f>IF(EVEN(ROUNDUP(E436/(H436*3/'Lifting System Input'!$B$11),0))=2,4,EVEN(ROUNDUP(E436/(H436*3/'Lifting System Input'!$B$11),0)))</f>
        <v>8</v>
      </c>
      <c r="J436" s="7">
        <f t="shared" si="37"/>
        <v>9984</v>
      </c>
      <c r="K436" s="6">
        <f t="shared" si="38"/>
        <v>3.1</v>
      </c>
      <c r="L436" s="4">
        <f>VLOOKUP(F436,Lists!A:B,2,0)*I436</f>
        <v>15240</v>
      </c>
      <c r="M436" s="6">
        <f t="shared" si="39"/>
        <v>4</v>
      </c>
      <c r="N436">
        <f t="shared" si="40"/>
        <v>8</v>
      </c>
      <c r="O436">
        <v>4</v>
      </c>
      <c r="P436" s="7">
        <f t="shared" si="41"/>
        <v>2450</v>
      </c>
      <c r="Q436" t="s">
        <v>54</v>
      </c>
      <c r="R436" t="s">
        <v>54</v>
      </c>
      <c r="S436">
        <v>12</v>
      </c>
    </row>
    <row r="437" spans="1:19" x14ac:dyDescent="0.25">
      <c r="A437" t="str">
        <f t="shared" si="36"/>
        <v>1"7'40'MLAY1000x4</v>
      </c>
      <c r="B437" s="5" t="s">
        <v>20</v>
      </c>
      <c r="C437" s="8" t="s">
        <v>11</v>
      </c>
      <c r="D437" s="6" t="s">
        <v>26</v>
      </c>
      <c r="E437" s="7">
        <v>11435</v>
      </c>
      <c r="F437" s="6" t="s">
        <v>31</v>
      </c>
      <c r="G437" s="7">
        <v>1248</v>
      </c>
      <c r="H437" s="7">
        <f>G437*(IFERROR(VLOOKUP('Lifting System Input'!$B$9,Lists!L:M,2,0),1)*IFERROR(VLOOKUP('Lifting System Input'!$B$10,Lists!O:P,2,0),1)*IFERROR(VLOOKUP('Lifting System Input'!$B$12,Lists!R:S,2,0),1))</f>
        <v>1248</v>
      </c>
      <c r="I437" s="6">
        <f>IF(EVEN(ROUNDUP(E437/(H437*3/'Lifting System Input'!$B$11),0))=2,4,EVEN(ROUNDUP(E437/(H437*3/'Lifting System Input'!$B$11),0)))</f>
        <v>10</v>
      </c>
      <c r="J437" s="7">
        <f t="shared" si="37"/>
        <v>12480</v>
      </c>
      <c r="K437" s="6">
        <f t="shared" si="38"/>
        <v>3.3</v>
      </c>
      <c r="L437" s="4">
        <f>VLOOKUP(F437,Lists!A:B,2,0)*I437</f>
        <v>19050</v>
      </c>
      <c r="M437" s="6">
        <f t="shared" si="39"/>
        <v>5</v>
      </c>
      <c r="N437">
        <f t="shared" si="40"/>
        <v>6.7</v>
      </c>
      <c r="O437">
        <v>4</v>
      </c>
      <c r="P437" s="7">
        <f t="shared" si="41"/>
        <v>2287</v>
      </c>
      <c r="Q437" t="s">
        <v>54</v>
      </c>
      <c r="R437" t="s">
        <v>54</v>
      </c>
      <c r="S437">
        <v>12</v>
      </c>
    </row>
    <row r="438" spans="1:19" x14ac:dyDescent="0.25">
      <c r="A438" t="str">
        <f t="shared" si="36"/>
        <v>1"8'40'MLAY1000x4</v>
      </c>
      <c r="B438" s="5" t="s">
        <v>20</v>
      </c>
      <c r="C438" s="8" t="s">
        <v>12</v>
      </c>
      <c r="D438" s="6" t="s">
        <v>26</v>
      </c>
      <c r="E438" s="7">
        <v>13068</v>
      </c>
      <c r="F438" s="6" t="s">
        <v>31</v>
      </c>
      <c r="G438" s="7">
        <v>1248</v>
      </c>
      <c r="H438" s="7">
        <f>G438*(IFERROR(VLOOKUP('Lifting System Input'!$B$9,Lists!L:M,2,0),1)*IFERROR(VLOOKUP('Lifting System Input'!$B$10,Lists!O:P,2,0),1)*IFERROR(VLOOKUP('Lifting System Input'!$B$12,Lists!R:S,2,0),1))</f>
        <v>1248</v>
      </c>
      <c r="I438" s="6">
        <f>IF(EVEN(ROUNDUP(E438/(H438*3/'Lifting System Input'!$B$11),0))=2,4,EVEN(ROUNDUP(E438/(H438*3/'Lifting System Input'!$B$11),0)))</f>
        <v>12</v>
      </c>
      <c r="J438" s="7">
        <f t="shared" si="37"/>
        <v>14976</v>
      </c>
      <c r="K438" s="6">
        <f t="shared" si="38"/>
        <v>3.4</v>
      </c>
      <c r="L438" s="4">
        <f>VLOOKUP(F438,Lists!A:B,2,0)*I438</f>
        <v>22860</v>
      </c>
      <c r="M438" s="6">
        <f t="shared" si="39"/>
        <v>6</v>
      </c>
      <c r="N438">
        <f t="shared" si="40"/>
        <v>5.7</v>
      </c>
      <c r="O438">
        <v>4</v>
      </c>
      <c r="P438" s="7">
        <f t="shared" si="41"/>
        <v>2178</v>
      </c>
      <c r="Q438" t="s">
        <v>54</v>
      </c>
      <c r="R438" t="s">
        <v>54</v>
      </c>
      <c r="S438">
        <v>12</v>
      </c>
    </row>
    <row r="439" spans="1:19" x14ac:dyDescent="0.25">
      <c r="A439" t="str">
        <f t="shared" si="36"/>
        <v>1"9'40'MLAY1000x4</v>
      </c>
      <c r="B439" s="5" t="s">
        <v>20</v>
      </c>
      <c r="C439" s="8" t="s">
        <v>13</v>
      </c>
      <c r="D439" s="6" t="s">
        <v>26</v>
      </c>
      <c r="E439" s="7">
        <v>14702</v>
      </c>
      <c r="F439" s="6" t="s">
        <v>31</v>
      </c>
      <c r="G439" s="7">
        <v>1248</v>
      </c>
      <c r="H439" s="7">
        <f>G439*(IFERROR(VLOOKUP('Lifting System Input'!$B$9,Lists!L:M,2,0),1)*IFERROR(VLOOKUP('Lifting System Input'!$B$10,Lists!O:P,2,0),1)*IFERROR(VLOOKUP('Lifting System Input'!$B$12,Lists!R:S,2,0),1))</f>
        <v>1248</v>
      </c>
      <c r="I439" s="6">
        <f>IF(EVEN(ROUNDUP(E439/(H439*3/'Lifting System Input'!$B$11),0))=2,4,EVEN(ROUNDUP(E439/(H439*3/'Lifting System Input'!$B$11),0)))</f>
        <v>12</v>
      </c>
      <c r="J439" s="7">
        <f t="shared" si="37"/>
        <v>14976</v>
      </c>
      <c r="K439" s="6">
        <f t="shared" si="38"/>
        <v>3.1</v>
      </c>
      <c r="L439" s="4">
        <f>VLOOKUP(F439,Lists!A:B,2,0)*I439</f>
        <v>22860</v>
      </c>
      <c r="M439" s="6">
        <f t="shared" si="39"/>
        <v>6</v>
      </c>
      <c r="N439">
        <f t="shared" si="40"/>
        <v>5.7</v>
      </c>
      <c r="O439">
        <v>4</v>
      </c>
      <c r="P439" s="7">
        <f t="shared" si="41"/>
        <v>2450</v>
      </c>
      <c r="Q439" t="s">
        <v>54</v>
      </c>
      <c r="R439" t="s">
        <v>54</v>
      </c>
      <c r="S439">
        <v>12</v>
      </c>
    </row>
    <row r="440" spans="1:19" x14ac:dyDescent="0.25">
      <c r="A440" t="str">
        <f t="shared" si="36"/>
        <v>1"10'40'MLAY1000x4</v>
      </c>
      <c r="B440" s="5" t="s">
        <v>20</v>
      </c>
      <c r="C440" s="25" t="s">
        <v>14</v>
      </c>
      <c r="D440" s="6" t="s">
        <v>26</v>
      </c>
      <c r="E440" s="7">
        <v>16335</v>
      </c>
      <c r="F440" s="6" t="s">
        <v>31</v>
      </c>
      <c r="G440" s="7">
        <v>1248</v>
      </c>
      <c r="H440" s="7">
        <f>G440*(IFERROR(VLOOKUP('Lifting System Input'!$B$9,Lists!L:M,2,0),1)*IFERROR(VLOOKUP('Lifting System Input'!$B$10,Lists!O:P,2,0),1)*IFERROR(VLOOKUP('Lifting System Input'!$B$12,Lists!R:S,2,0),1))</f>
        <v>1248</v>
      </c>
      <c r="I440" s="6">
        <f>IF(EVEN(ROUNDUP(E440/(H440*3/'Lifting System Input'!$B$11),0))=2,4,EVEN(ROUNDUP(E440/(H440*3/'Lifting System Input'!$B$11),0)))</f>
        <v>14</v>
      </c>
      <c r="J440" s="7">
        <f t="shared" si="37"/>
        <v>17472</v>
      </c>
      <c r="K440" s="6">
        <f t="shared" si="38"/>
        <v>3.2</v>
      </c>
      <c r="L440" s="4">
        <f>VLOOKUP(F440,Lists!A:B,2,0)*I440</f>
        <v>26670</v>
      </c>
      <c r="M440" s="6">
        <f t="shared" si="39"/>
        <v>7</v>
      </c>
      <c r="N440">
        <f t="shared" si="40"/>
        <v>5</v>
      </c>
      <c r="O440">
        <v>4</v>
      </c>
      <c r="P440" s="7">
        <f t="shared" si="41"/>
        <v>2334</v>
      </c>
      <c r="Q440" t="s">
        <v>54</v>
      </c>
      <c r="R440" t="s">
        <v>54</v>
      </c>
      <c r="S440">
        <v>12</v>
      </c>
    </row>
    <row r="441" spans="1:19" x14ac:dyDescent="0.25">
      <c r="A441" t="str">
        <f t="shared" si="36"/>
        <v>1-1/4"6'10'MLAY1000x4</v>
      </c>
      <c r="B441" s="5" t="s">
        <v>21</v>
      </c>
      <c r="C441" s="8" t="s">
        <v>10</v>
      </c>
      <c r="D441" s="6" t="s">
        <v>14</v>
      </c>
      <c r="E441" s="7">
        <v>3063</v>
      </c>
      <c r="F441" s="6" t="s">
        <v>31</v>
      </c>
      <c r="G441" s="7">
        <v>1285</v>
      </c>
      <c r="H441" s="7">
        <f>G441*(IFERROR(VLOOKUP('Lifting System Input'!$B$9,Lists!L:M,2,0),1)*IFERROR(VLOOKUP('Lifting System Input'!$B$10,Lists!O:P,2,0),1)*IFERROR(VLOOKUP('Lifting System Input'!$B$12,Lists!R:S,2,0),1))</f>
        <v>1285</v>
      </c>
      <c r="I441" s="6">
        <f>IF(EVEN(ROUNDUP(E441/(H441*3/'Lifting System Input'!$B$11),0))=2,4,EVEN(ROUNDUP(E441/(H441*3/'Lifting System Input'!$B$11),0)))</f>
        <v>4</v>
      </c>
      <c r="J441" s="7">
        <f t="shared" si="37"/>
        <v>5140</v>
      </c>
      <c r="K441" s="6">
        <f t="shared" si="38"/>
        <v>5</v>
      </c>
      <c r="L441" s="4">
        <f>VLOOKUP(F441,Lists!A:B,2,0)*I441</f>
        <v>7620</v>
      </c>
      <c r="M441" s="6">
        <f t="shared" si="39"/>
        <v>2</v>
      </c>
      <c r="N441">
        <f t="shared" si="40"/>
        <v>3.3</v>
      </c>
      <c r="O441">
        <v>4</v>
      </c>
      <c r="P441" s="7">
        <f t="shared" si="41"/>
        <v>1532</v>
      </c>
      <c r="Q441" t="s">
        <v>54</v>
      </c>
      <c r="R441" t="s">
        <v>54</v>
      </c>
      <c r="S441">
        <v>13</v>
      </c>
    </row>
    <row r="442" spans="1:19" x14ac:dyDescent="0.25">
      <c r="A442" t="str">
        <f t="shared" si="36"/>
        <v>1-1/4"7'10'MLAY1000x4</v>
      </c>
      <c r="B442" s="5" t="s">
        <v>21</v>
      </c>
      <c r="C442" s="8" t="s">
        <v>11</v>
      </c>
      <c r="D442" s="6" t="s">
        <v>14</v>
      </c>
      <c r="E442" s="7">
        <v>3573</v>
      </c>
      <c r="F442" s="6" t="s">
        <v>31</v>
      </c>
      <c r="G442" s="7">
        <v>1285</v>
      </c>
      <c r="H442" s="7">
        <f>G442*(IFERROR(VLOOKUP('Lifting System Input'!$B$9,Lists!L:M,2,0),1)*IFERROR(VLOOKUP('Lifting System Input'!$B$10,Lists!O:P,2,0),1)*IFERROR(VLOOKUP('Lifting System Input'!$B$12,Lists!R:S,2,0),1))</f>
        <v>1285</v>
      </c>
      <c r="I442" s="6">
        <f>IF(EVEN(ROUNDUP(E442/(H442*3/'Lifting System Input'!$B$11),0))=2,4,EVEN(ROUNDUP(E442/(H442*3/'Lifting System Input'!$B$11),0)))</f>
        <v>4</v>
      </c>
      <c r="J442" s="7">
        <f t="shared" si="37"/>
        <v>5140</v>
      </c>
      <c r="K442" s="6">
        <f t="shared" si="38"/>
        <v>4.3</v>
      </c>
      <c r="L442" s="4">
        <f>VLOOKUP(F442,Lists!A:B,2,0)*I442</f>
        <v>7620</v>
      </c>
      <c r="M442" s="6">
        <f t="shared" si="39"/>
        <v>2</v>
      </c>
      <c r="N442">
        <f t="shared" si="40"/>
        <v>3.3</v>
      </c>
      <c r="O442">
        <v>4</v>
      </c>
      <c r="P442" s="7">
        <f t="shared" si="41"/>
        <v>1787</v>
      </c>
      <c r="Q442" t="s">
        <v>54</v>
      </c>
      <c r="R442" t="s">
        <v>54</v>
      </c>
      <c r="S442">
        <v>13</v>
      </c>
    </row>
    <row r="443" spans="1:19" x14ac:dyDescent="0.25">
      <c r="A443" t="str">
        <f t="shared" si="36"/>
        <v>1-1/4"8'10'MLAY1000x4</v>
      </c>
      <c r="B443" s="5" t="s">
        <v>21</v>
      </c>
      <c r="C443" s="8" t="s">
        <v>12</v>
      </c>
      <c r="D443" s="6" t="s">
        <v>14</v>
      </c>
      <c r="E443" s="7">
        <v>4084</v>
      </c>
      <c r="F443" s="6" t="s">
        <v>31</v>
      </c>
      <c r="G443" s="7">
        <v>1285</v>
      </c>
      <c r="H443" s="7">
        <f>G443*(IFERROR(VLOOKUP('Lifting System Input'!$B$9,Lists!L:M,2,0),1)*IFERROR(VLOOKUP('Lifting System Input'!$B$10,Lists!O:P,2,0),1)*IFERROR(VLOOKUP('Lifting System Input'!$B$12,Lists!R:S,2,0),1))</f>
        <v>1285</v>
      </c>
      <c r="I443" s="6">
        <f>IF(EVEN(ROUNDUP(E443/(H443*3/'Lifting System Input'!$B$11),0))=2,4,EVEN(ROUNDUP(E443/(H443*3/'Lifting System Input'!$B$11),0)))</f>
        <v>4</v>
      </c>
      <c r="J443" s="7">
        <f t="shared" si="37"/>
        <v>5140</v>
      </c>
      <c r="K443" s="6">
        <f t="shared" si="38"/>
        <v>3.8</v>
      </c>
      <c r="L443" s="4">
        <f>VLOOKUP(F443,Lists!A:B,2,0)*I443</f>
        <v>7620</v>
      </c>
      <c r="M443" s="6">
        <f t="shared" si="39"/>
        <v>2</v>
      </c>
      <c r="N443">
        <f t="shared" si="40"/>
        <v>3.3</v>
      </c>
      <c r="O443">
        <v>4</v>
      </c>
      <c r="P443" s="7">
        <f t="shared" si="41"/>
        <v>2042</v>
      </c>
      <c r="Q443" t="s">
        <v>54</v>
      </c>
      <c r="R443" t="s">
        <v>54</v>
      </c>
      <c r="S443">
        <v>13</v>
      </c>
    </row>
    <row r="444" spans="1:19" x14ac:dyDescent="0.25">
      <c r="A444" t="str">
        <f t="shared" si="36"/>
        <v>1-1/4"9'10'MLAY1000x4</v>
      </c>
      <c r="B444" s="5" t="s">
        <v>21</v>
      </c>
      <c r="C444" s="8" t="s">
        <v>13</v>
      </c>
      <c r="D444" s="6" t="s">
        <v>14</v>
      </c>
      <c r="E444" s="7">
        <v>4594</v>
      </c>
      <c r="F444" s="6" t="s">
        <v>31</v>
      </c>
      <c r="G444" s="7">
        <v>1285</v>
      </c>
      <c r="H444" s="7">
        <f>G444*(IFERROR(VLOOKUP('Lifting System Input'!$B$9,Lists!L:M,2,0),1)*IFERROR(VLOOKUP('Lifting System Input'!$B$10,Lists!O:P,2,0),1)*IFERROR(VLOOKUP('Lifting System Input'!$B$12,Lists!R:S,2,0),1))</f>
        <v>1285</v>
      </c>
      <c r="I444" s="6">
        <f>IF(EVEN(ROUNDUP(E444/(H444*3/'Lifting System Input'!$B$11),0))=2,4,EVEN(ROUNDUP(E444/(H444*3/'Lifting System Input'!$B$11),0)))</f>
        <v>4</v>
      </c>
      <c r="J444" s="7">
        <f t="shared" si="37"/>
        <v>5140</v>
      </c>
      <c r="K444" s="6">
        <f t="shared" si="38"/>
        <v>3.4</v>
      </c>
      <c r="L444" s="4">
        <f>VLOOKUP(F444,Lists!A:B,2,0)*I444</f>
        <v>7620</v>
      </c>
      <c r="M444" s="6">
        <f t="shared" si="39"/>
        <v>2</v>
      </c>
      <c r="N444">
        <f t="shared" si="40"/>
        <v>3.3</v>
      </c>
      <c r="O444">
        <v>4</v>
      </c>
      <c r="P444" s="7">
        <f t="shared" si="41"/>
        <v>2297</v>
      </c>
      <c r="Q444" t="s">
        <v>54</v>
      </c>
      <c r="R444" t="s">
        <v>54</v>
      </c>
      <c r="S444">
        <v>13</v>
      </c>
    </row>
    <row r="445" spans="1:19" x14ac:dyDescent="0.25">
      <c r="A445" t="str">
        <f t="shared" si="36"/>
        <v>1-1/4"10'10'MLAY1000x4</v>
      </c>
      <c r="B445" s="5" t="s">
        <v>21</v>
      </c>
      <c r="C445" s="24" t="s">
        <v>14</v>
      </c>
      <c r="D445" s="6" t="s">
        <v>14</v>
      </c>
      <c r="E445" s="7">
        <v>5105</v>
      </c>
      <c r="F445" s="6" t="s">
        <v>31</v>
      </c>
      <c r="G445" s="7">
        <v>1285</v>
      </c>
      <c r="H445" s="7">
        <f>G445*(IFERROR(VLOOKUP('Lifting System Input'!$B$9,Lists!L:M,2,0),1)*IFERROR(VLOOKUP('Lifting System Input'!$B$10,Lists!O:P,2,0),1)*IFERROR(VLOOKUP('Lifting System Input'!$B$12,Lists!R:S,2,0),1))</f>
        <v>1285</v>
      </c>
      <c r="I445" s="6">
        <f>IF(EVEN(ROUNDUP(E445/(H445*3/'Lifting System Input'!$B$11),0))=2,4,EVEN(ROUNDUP(E445/(H445*3/'Lifting System Input'!$B$11),0)))</f>
        <v>4</v>
      </c>
      <c r="J445" s="7">
        <f t="shared" si="37"/>
        <v>5140</v>
      </c>
      <c r="K445" s="6">
        <f t="shared" si="38"/>
        <v>3</v>
      </c>
      <c r="L445" s="4">
        <f>VLOOKUP(F445,Lists!A:B,2,0)*I445</f>
        <v>7620</v>
      </c>
      <c r="M445" s="6">
        <f t="shared" si="39"/>
        <v>2</v>
      </c>
      <c r="N445">
        <f t="shared" si="40"/>
        <v>3.3</v>
      </c>
      <c r="O445">
        <v>4</v>
      </c>
      <c r="P445" s="7">
        <f t="shared" si="41"/>
        <v>2553</v>
      </c>
      <c r="Q445" t="s">
        <v>54</v>
      </c>
      <c r="R445" t="s">
        <v>54</v>
      </c>
      <c r="S445">
        <v>13</v>
      </c>
    </row>
    <row r="446" spans="1:19" x14ac:dyDescent="0.25">
      <c r="A446" t="str">
        <f t="shared" si="36"/>
        <v>1-1/4"6'20'MLAY1000x4</v>
      </c>
      <c r="B446" s="5" t="s">
        <v>21</v>
      </c>
      <c r="C446" s="8" t="s">
        <v>10</v>
      </c>
      <c r="D446" s="6" t="s">
        <v>16</v>
      </c>
      <c r="E446" s="7">
        <v>6126</v>
      </c>
      <c r="F446" s="6" t="s">
        <v>31</v>
      </c>
      <c r="G446" s="7">
        <v>1285</v>
      </c>
      <c r="H446" s="7">
        <f>G446*(IFERROR(VLOOKUP('Lifting System Input'!$B$9,Lists!L:M,2,0),1)*IFERROR(VLOOKUP('Lifting System Input'!$B$10,Lists!O:P,2,0),1)*IFERROR(VLOOKUP('Lifting System Input'!$B$12,Lists!R:S,2,0),1))</f>
        <v>1285</v>
      </c>
      <c r="I446" s="6">
        <f>IF(EVEN(ROUNDUP(E446/(H446*3/'Lifting System Input'!$B$11),0))=2,4,EVEN(ROUNDUP(E446/(H446*3/'Lifting System Input'!$B$11),0)))</f>
        <v>6</v>
      </c>
      <c r="J446" s="7">
        <f t="shared" si="37"/>
        <v>7710</v>
      </c>
      <c r="K446" s="6">
        <f t="shared" si="38"/>
        <v>3.8</v>
      </c>
      <c r="L446" s="4">
        <f>VLOOKUP(F446,Lists!A:B,2,0)*I446</f>
        <v>11430</v>
      </c>
      <c r="M446" s="6">
        <f t="shared" si="39"/>
        <v>3</v>
      </c>
      <c r="N446">
        <f t="shared" si="40"/>
        <v>5</v>
      </c>
      <c r="O446">
        <v>4</v>
      </c>
      <c r="P446" s="7">
        <f t="shared" si="41"/>
        <v>2042</v>
      </c>
      <c r="Q446" t="s">
        <v>54</v>
      </c>
      <c r="R446" t="s">
        <v>54</v>
      </c>
      <c r="S446">
        <v>13</v>
      </c>
    </row>
    <row r="447" spans="1:19" x14ac:dyDescent="0.25">
      <c r="A447" t="str">
        <f t="shared" si="36"/>
        <v>1-1/4"7'20'MLAY1000x4</v>
      </c>
      <c r="B447" s="5" t="s">
        <v>21</v>
      </c>
      <c r="C447" s="8" t="s">
        <v>11</v>
      </c>
      <c r="D447" s="6" t="s">
        <v>16</v>
      </c>
      <c r="E447" s="7">
        <v>7147</v>
      </c>
      <c r="F447" s="6" t="s">
        <v>31</v>
      </c>
      <c r="G447" s="7">
        <v>1285</v>
      </c>
      <c r="H447" s="7">
        <f>G447*(IFERROR(VLOOKUP('Lifting System Input'!$B$9,Lists!L:M,2,0),1)*IFERROR(VLOOKUP('Lifting System Input'!$B$10,Lists!O:P,2,0),1)*IFERROR(VLOOKUP('Lifting System Input'!$B$12,Lists!R:S,2,0),1))</f>
        <v>1285</v>
      </c>
      <c r="I447" s="6">
        <f>IF(EVEN(ROUNDUP(E447/(H447*3/'Lifting System Input'!$B$11),0))=2,4,EVEN(ROUNDUP(E447/(H447*3/'Lifting System Input'!$B$11),0)))</f>
        <v>6</v>
      </c>
      <c r="J447" s="7">
        <f t="shared" si="37"/>
        <v>7710</v>
      </c>
      <c r="K447" s="6">
        <f t="shared" si="38"/>
        <v>3.2</v>
      </c>
      <c r="L447" s="4">
        <f>VLOOKUP(F447,Lists!A:B,2,0)*I447</f>
        <v>11430</v>
      </c>
      <c r="M447" s="6">
        <f t="shared" si="39"/>
        <v>3</v>
      </c>
      <c r="N447">
        <f t="shared" si="40"/>
        <v>5</v>
      </c>
      <c r="O447">
        <v>4</v>
      </c>
      <c r="P447" s="7">
        <f t="shared" si="41"/>
        <v>2382</v>
      </c>
      <c r="Q447" t="s">
        <v>54</v>
      </c>
      <c r="R447" t="s">
        <v>54</v>
      </c>
      <c r="S447">
        <v>13</v>
      </c>
    </row>
    <row r="448" spans="1:19" x14ac:dyDescent="0.25">
      <c r="A448" t="str">
        <f t="shared" si="36"/>
        <v>1-1/4"8'20'MLAY1000x4</v>
      </c>
      <c r="B448" s="5" t="s">
        <v>21</v>
      </c>
      <c r="C448" s="8" t="s">
        <v>12</v>
      </c>
      <c r="D448" s="6" t="s">
        <v>16</v>
      </c>
      <c r="E448" s="7">
        <v>8168</v>
      </c>
      <c r="F448" s="6" t="s">
        <v>31</v>
      </c>
      <c r="G448" s="7">
        <v>1285</v>
      </c>
      <c r="H448" s="7">
        <f>G448*(IFERROR(VLOOKUP('Lifting System Input'!$B$9,Lists!L:M,2,0),1)*IFERROR(VLOOKUP('Lifting System Input'!$B$10,Lists!O:P,2,0),1)*IFERROR(VLOOKUP('Lifting System Input'!$B$12,Lists!R:S,2,0),1))</f>
        <v>1285</v>
      </c>
      <c r="I448" s="6">
        <f>IF(EVEN(ROUNDUP(E448/(H448*3/'Lifting System Input'!$B$11),0))=2,4,EVEN(ROUNDUP(E448/(H448*3/'Lifting System Input'!$B$11),0)))</f>
        <v>8</v>
      </c>
      <c r="J448" s="7">
        <f t="shared" si="37"/>
        <v>10280</v>
      </c>
      <c r="K448" s="6">
        <f t="shared" si="38"/>
        <v>3.8</v>
      </c>
      <c r="L448" s="4">
        <f>VLOOKUP(F448,Lists!A:B,2,0)*I448</f>
        <v>15240</v>
      </c>
      <c r="M448" s="6">
        <f t="shared" si="39"/>
        <v>4</v>
      </c>
      <c r="N448">
        <f t="shared" si="40"/>
        <v>4</v>
      </c>
      <c r="O448">
        <v>4</v>
      </c>
      <c r="P448" s="7">
        <f t="shared" si="41"/>
        <v>2042</v>
      </c>
      <c r="Q448" t="s">
        <v>54</v>
      </c>
      <c r="R448" t="s">
        <v>54</v>
      </c>
      <c r="S448">
        <v>13</v>
      </c>
    </row>
    <row r="449" spans="1:19" x14ac:dyDescent="0.25">
      <c r="A449" t="str">
        <f t="shared" si="36"/>
        <v>1-1/4"9'20'MLAY1000x4</v>
      </c>
      <c r="B449" s="5" t="s">
        <v>21</v>
      </c>
      <c r="C449" s="8" t="s">
        <v>13</v>
      </c>
      <c r="D449" s="6" t="s">
        <v>16</v>
      </c>
      <c r="E449" s="7">
        <v>9189</v>
      </c>
      <c r="F449" s="6" t="s">
        <v>31</v>
      </c>
      <c r="G449" s="7">
        <v>1285</v>
      </c>
      <c r="H449" s="7">
        <f>G449*(IFERROR(VLOOKUP('Lifting System Input'!$B$9,Lists!L:M,2,0),1)*IFERROR(VLOOKUP('Lifting System Input'!$B$10,Lists!O:P,2,0),1)*IFERROR(VLOOKUP('Lifting System Input'!$B$12,Lists!R:S,2,0),1))</f>
        <v>1285</v>
      </c>
      <c r="I449" s="6">
        <f>IF(EVEN(ROUNDUP(E449/(H449*3/'Lifting System Input'!$B$11),0))=2,4,EVEN(ROUNDUP(E449/(H449*3/'Lifting System Input'!$B$11),0)))</f>
        <v>8</v>
      </c>
      <c r="J449" s="7">
        <f t="shared" si="37"/>
        <v>10280</v>
      </c>
      <c r="K449" s="6">
        <f t="shared" si="38"/>
        <v>3.4</v>
      </c>
      <c r="L449" s="4">
        <f>VLOOKUP(F449,Lists!A:B,2,0)*I449</f>
        <v>15240</v>
      </c>
      <c r="M449" s="6">
        <f t="shared" si="39"/>
        <v>4</v>
      </c>
      <c r="N449">
        <f t="shared" si="40"/>
        <v>4</v>
      </c>
      <c r="O449">
        <v>4</v>
      </c>
      <c r="P449" s="7">
        <f t="shared" si="41"/>
        <v>2297</v>
      </c>
      <c r="Q449" t="s">
        <v>54</v>
      </c>
      <c r="R449" t="s">
        <v>54</v>
      </c>
      <c r="S449">
        <v>13</v>
      </c>
    </row>
    <row r="450" spans="1:19" x14ac:dyDescent="0.25">
      <c r="A450" t="str">
        <f t="shared" si="36"/>
        <v>1-1/4"10'20'MLAY1000x4</v>
      </c>
      <c r="B450" s="5" t="s">
        <v>21</v>
      </c>
      <c r="C450" s="25" t="s">
        <v>14</v>
      </c>
      <c r="D450" s="6" t="s">
        <v>16</v>
      </c>
      <c r="E450" s="7">
        <v>10210</v>
      </c>
      <c r="F450" s="6" t="s">
        <v>31</v>
      </c>
      <c r="G450" s="7">
        <v>1285</v>
      </c>
      <c r="H450" s="7">
        <f>G450*(IFERROR(VLOOKUP('Lifting System Input'!$B$9,Lists!L:M,2,0),1)*IFERROR(VLOOKUP('Lifting System Input'!$B$10,Lists!O:P,2,0),1)*IFERROR(VLOOKUP('Lifting System Input'!$B$12,Lists!R:S,2,0),1))</f>
        <v>1285</v>
      </c>
      <c r="I450" s="6">
        <f>IF(EVEN(ROUNDUP(E450/(H450*3/'Lifting System Input'!$B$11),0))=2,4,EVEN(ROUNDUP(E450/(H450*3/'Lifting System Input'!$B$11),0)))</f>
        <v>8</v>
      </c>
      <c r="J450" s="7">
        <f t="shared" si="37"/>
        <v>10280</v>
      </c>
      <c r="K450" s="6">
        <f t="shared" si="38"/>
        <v>3</v>
      </c>
      <c r="L450" s="4">
        <f>VLOOKUP(F450,Lists!A:B,2,0)*I450</f>
        <v>15240</v>
      </c>
      <c r="M450" s="6">
        <f t="shared" si="39"/>
        <v>4</v>
      </c>
      <c r="N450">
        <f t="shared" si="40"/>
        <v>4</v>
      </c>
      <c r="O450">
        <v>4</v>
      </c>
      <c r="P450" s="7">
        <f t="shared" si="41"/>
        <v>2553</v>
      </c>
      <c r="Q450" t="s">
        <v>54</v>
      </c>
      <c r="R450" t="s">
        <v>54</v>
      </c>
      <c r="S450">
        <v>13</v>
      </c>
    </row>
    <row r="451" spans="1:19" x14ac:dyDescent="0.25">
      <c r="A451" t="str">
        <f t="shared" si="36"/>
        <v>1-1/4"6'40'MLAY1000x4</v>
      </c>
      <c r="B451" s="5" t="s">
        <v>21</v>
      </c>
      <c r="C451" s="8" t="s">
        <v>10</v>
      </c>
      <c r="D451" s="6" t="s">
        <v>26</v>
      </c>
      <c r="E451" s="7">
        <v>12252</v>
      </c>
      <c r="F451" s="6" t="s">
        <v>31</v>
      </c>
      <c r="G451" s="7">
        <v>1285</v>
      </c>
      <c r="H451" s="7">
        <f>G451*(IFERROR(VLOOKUP('Lifting System Input'!$B$9,Lists!L:M,2,0),1)*IFERROR(VLOOKUP('Lifting System Input'!$B$10,Lists!O:P,2,0),1)*IFERROR(VLOOKUP('Lifting System Input'!$B$12,Lists!R:S,2,0),1))</f>
        <v>1285</v>
      </c>
      <c r="I451" s="6">
        <f>IF(EVEN(ROUNDUP(E451/(H451*3/'Lifting System Input'!$B$11),0))=2,4,EVEN(ROUNDUP(E451/(H451*3/'Lifting System Input'!$B$11),0)))</f>
        <v>10</v>
      </c>
      <c r="J451" s="7">
        <f t="shared" si="37"/>
        <v>12850</v>
      </c>
      <c r="K451" s="6">
        <f t="shared" si="38"/>
        <v>3.1</v>
      </c>
      <c r="L451" s="4">
        <f>VLOOKUP(F451,Lists!A:B,2,0)*I451</f>
        <v>19050</v>
      </c>
      <c r="M451" s="6">
        <f t="shared" si="39"/>
        <v>5</v>
      </c>
      <c r="N451">
        <f t="shared" si="40"/>
        <v>6.7</v>
      </c>
      <c r="O451">
        <v>4</v>
      </c>
      <c r="P451" s="7">
        <f t="shared" si="41"/>
        <v>2450</v>
      </c>
      <c r="Q451" t="s">
        <v>54</v>
      </c>
      <c r="R451" t="s">
        <v>54</v>
      </c>
      <c r="S451">
        <v>13</v>
      </c>
    </row>
    <row r="452" spans="1:19" x14ac:dyDescent="0.25">
      <c r="A452" t="str">
        <f t="shared" si="36"/>
        <v>1-1/4"7'40'MLAY1000x4</v>
      </c>
      <c r="B452" s="5" t="s">
        <v>21</v>
      </c>
      <c r="C452" s="8" t="s">
        <v>11</v>
      </c>
      <c r="D452" s="6" t="s">
        <v>26</v>
      </c>
      <c r="E452" s="7">
        <v>14293</v>
      </c>
      <c r="F452" s="6" t="s">
        <v>31</v>
      </c>
      <c r="G452" s="7">
        <v>1285</v>
      </c>
      <c r="H452" s="7">
        <f>G452*(IFERROR(VLOOKUP('Lifting System Input'!$B$9,Lists!L:M,2,0),1)*IFERROR(VLOOKUP('Lifting System Input'!$B$10,Lists!O:P,2,0),1)*IFERROR(VLOOKUP('Lifting System Input'!$B$12,Lists!R:S,2,0),1))</f>
        <v>1285</v>
      </c>
      <c r="I452" s="6">
        <f>IF(EVEN(ROUNDUP(E452/(H452*3/'Lifting System Input'!$B$11),0))=2,4,EVEN(ROUNDUP(E452/(H452*3/'Lifting System Input'!$B$11),0)))</f>
        <v>12</v>
      </c>
      <c r="J452" s="7">
        <f t="shared" si="37"/>
        <v>15420</v>
      </c>
      <c r="K452" s="6">
        <f t="shared" si="38"/>
        <v>3.2</v>
      </c>
      <c r="L452" s="4">
        <f>VLOOKUP(F452,Lists!A:B,2,0)*I452</f>
        <v>22860</v>
      </c>
      <c r="M452" s="6">
        <f t="shared" si="39"/>
        <v>6</v>
      </c>
      <c r="N452">
        <f t="shared" si="40"/>
        <v>5.7</v>
      </c>
      <c r="O452">
        <v>4</v>
      </c>
      <c r="P452" s="7">
        <f t="shared" si="41"/>
        <v>2382</v>
      </c>
      <c r="Q452" t="s">
        <v>54</v>
      </c>
      <c r="R452" t="s">
        <v>54</v>
      </c>
      <c r="S452">
        <v>13</v>
      </c>
    </row>
    <row r="453" spans="1:19" x14ac:dyDescent="0.25">
      <c r="A453" t="str">
        <f t="shared" si="36"/>
        <v>1-1/4"8'40'MLAY1000x4</v>
      </c>
      <c r="B453" s="5" t="s">
        <v>21</v>
      </c>
      <c r="C453" s="8" t="s">
        <v>12</v>
      </c>
      <c r="D453" s="6" t="s">
        <v>26</v>
      </c>
      <c r="E453" s="7">
        <v>16335</v>
      </c>
      <c r="F453" s="6" t="s">
        <v>31</v>
      </c>
      <c r="G453" s="7">
        <v>1285</v>
      </c>
      <c r="H453" s="7">
        <f>G453*(IFERROR(VLOOKUP('Lifting System Input'!$B$9,Lists!L:M,2,0),1)*IFERROR(VLOOKUP('Lifting System Input'!$B$10,Lists!O:P,2,0),1)*IFERROR(VLOOKUP('Lifting System Input'!$B$12,Lists!R:S,2,0),1))</f>
        <v>1285</v>
      </c>
      <c r="I453" s="6">
        <f>IF(EVEN(ROUNDUP(E453/(H453*3/'Lifting System Input'!$B$11),0))=2,4,EVEN(ROUNDUP(E453/(H453*3/'Lifting System Input'!$B$11),0)))</f>
        <v>14</v>
      </c>
      <c r="J453" s="7">
        <f t="shared" si="37"/>
        <v>17990</v>
      </c>
      <c r="K453" s="6">
        <f t="shared" si="38"/>
        <v>3.3</v>
      </c>
      <c r="L453" s="4">
        <f>VLOOKUP(F453,Lists!A:B,2,0)*I453</f>
        <v>26670</v>
      </c>
      <c r="M453" s="6">
        <f t="shared" si="39"/>
        <v>7</v>
      </c>
      <c r="N453">
        <f t="shared" si="40"/>
        <v>5</v>
      </c>
      <c r="O453">
        <v>4</v>
      </c>
      <c r="P453" s="7">
        <f t="shared" si="41"/>
        <v>2334</v>
      </c>
      <c r="Q453" t="s">
        <v>54</v>
      </c>
      <c r="R453" t="s">
        <v>54</v>
      </c>
      <c r="S453">
        <v>13</v>
      </c>
    </row>
    <row r="454" spans="1:19" x14ac:dyDescent="0.25">
      <c r="A454" t="str">
        <f t="shared" ref="A454:A517" si="42">B454&amp;C454&amp;D454&amp;F454</f>
        <v>1-1/4"9'40'MLAY1000x4</v>
      </c>
      <c r="B454" s="5" t="s">
        <v>21</v>
      </c>
      <c r="C454" s="8" t="s">
        <v>13</v>
      </c>
      <c r="D454" s="6" t="s">
        <v>26</v>
      </c>
      <c r="E454" s="7">
        <v>18377</v>
      </c>
      <c r="F454" s="6" t="s">
        <v>31</v>
      </c>
      <c r="G454" s="7">
        <v>1285</v>
      </c>
      <c r="H454" s="7">
        <f>G454*(IFERROR(VLOOKUP('Lifting System Input'!$B$9,Lists!L:M,2,0),1)*IFERROR(VLOOKUP('Lifting System Input'!$B$10,Lists!O:P,2,0),1)*IFERROR(VLOOKUP('Lifting System Input'!$B$12,Lists!R:S,2,0),1))</f>
        <v>1285</v>
      </c>
      <c r="I454" s="6">
        <f>IF(EVEN(ROUNDUP(E454/(H454*3/'Lifting System Input'!$B$11),0))=2,4,EVEN(ROUNDUP(E454/(H454*3/'Lifting System Input'!$B$11),0)))</f>
        <v>16</v>
      </c>
      <c r="J454" s="7">
        <f t="shared" ref="J454:J517" si="43">I454*H454</f>
        <v>20560</v>
      </c>
      <c r="K454" s="6">
        <f t="shared" ref="K454:K517" si="44">ROUND(J454*3/E454,1)</f>
        <v>3.4</v>
      </c>
      <c r="L454" s="4">
        <f>VLOOKUP(F454,Lists!A:B,2,0)*I454</f>
        <v>30480</v>
      </c>
      <c r="M454" s="6">
        <f t="shared" ref="M454:M517" si="45">I454/2</f>
        <v>8</v>
      </c>
      <c r="N454">
        <f t="shared" ref="N454:N517" si="46">ROUND(LEFT(D454,2)/(M454+1),1)</f>
        <v>4.4000000000000004</v>
      </c>
      <c r="O454">
        <v>4</v>
      </c>
      <c r="P454" s="7">
        <f t="shared" ref="P454:P517" si="47">ROUND(E454/M454,0)</f>
        <v>2297</v>
      </c>
      <c r="Q454" t="s">
        <v>54</v>
      </c>
      <c r="R454" t="s">
        <v>54</v>
      </c>
      <c r="S454">
        <v>13</v>
      </c>
    </row>
    <row r="455" spans="1:19" x14ac:dyDescent="0.25">
      <c r="A455" t="str">
        <f t="shared" si="42"/>
        <v>1-1/4"10'40'MLAY1000x4</v>
      </c>
      <c r="B455" s="5" t="s">
        <v>21</v>
      </c>
      <c r="C455" s="25" t="s">
        <v>14</v>
      </c>
      <c r="D455" s="6" t="s">
        <v>26</v>
      </c>
      <c r="E455" s="7">
        <v>20419</v>
      </c>
      <c r="F455" s="6" t="s">
        <v>31</v>
      </c>
      <c r="G455" s="7">
        <v>1285</v>
      </c>
      <c r="H455" s="7">
        <f>G455*(IFERROR(VLOOKUP('Lifting System Input'!$B$9,Lists!L:M,2,0),1)*IFERROR(VLOOKUP('Lifting System Input'!$B$10,Lists!O:P,2,0),1)*IFERROR(VLOOKUP('Lifting System Input'!$B$12,Lists!R:S,2,0),1))</f>
        <v>1285</v>
      </c>
      <c r="I455" s="6">
        <f>IF(EVEN(ROUNDUP(E455/(H455*3/'Lifting System Input'!$B$11),0))=2,4,EVEN(ROUNDUP(E455/(H455*3/'Lifting System Input'!$B$11),0)))</f>
        <v>16</v>
      </c>
      <c r="J455" s="7">
        <f t="shared" si="43"/>
        <v>20560</v>
      </c>
      <c r="K455" s="6">
        <f t="shared" si="44"/>
        <v>3</v>
      </c>
      <c r="L455" s="4">
        <f>VLOOKUP(F455,Lists!A:B,2,0)*I455</f>
        <v>30480</v>
      </c>
      <c r="M455" s="6">
        <f t="shared" si="45"/>
        <v>8</v>
      </c>
      <c r="N455">
        <f t="shared" si="46"/>
        <v>4.4000000000000004</v>
      </c>
      <c r="O455">
        <v>4</v>
      </c>
      <c r="P455" s="7">
        <f t="shared" si="47"/>
        <v>2552</v>
      </c>
      <c r="Q455" t="s">
        <v>54</v>
      </c>
      <c r="R455" t="s">
        <v>54</v>
      </c>
      <c r="S455">
        <v>13</v>
      </c>
    </row>
    <row r="456" spans="1:19" x14ac:dyDescent="0.25">
      <c r="A456" t="str">
        <f t="shared" si="42"/>
        <v>1-3/8"6'10'MLAY1000x4</v>
      </c>
      <c r="B456" s="5" t="s">
        <v>22</v>
      </c>
      <c r="C456" s="8" t="s">
        <v>10</v>
      </c>
      <c r="D456" s="6" t="s">
        <v>14</v>
      </c>
      <c r="E456" s="7">
        <v>3369</v>
      </c>
      <c r="F456" s="6" t="s">
        <v>31</v>
      </c>
      <c r="G456" s="7">
        <v>1298</v>
      </c>
      <c r="H456" s="7">
        <f>G456*(IFERROR(VLOOKUP('Lifting System Input'!$B$9,Lists!L:M,2,0),1)*IFERROR(VLOOKUP('Lifting System Input'!$B$10,Lists!O:P,2,0),1)*IFERROR(VLOOKUP('Lifting System Input'!$B$12,Lists!R:S,2,0),1))</f>
        <v>1298</v>
      </c>
      <c r="I456" s="6">
        <f>IF(EVEN(ROUNDUP(E456/(H456*3/'Lifting System Input'!$B$11),0))=2,4,EVEN(ROUNDUP(E456/(H456*3/'Lifting System Input'!$B$11),0)))</f>
        <v>4</v>
      </c>
      <c r="J456" s="7">
        <f t="shared" si="43"/>
        <v>5192</v>
      </c>
      <c r="K456" s="6">
        <f t="shared" si="44"/>
        <v>4.5999999999999996</v>
      </c>
      <c r="L456" s="4">
        <f>VLOOKUP(F456,Lists!A:B,2,0)*I456</f>
        <v>7620</v>
      </c>
      <c r="M456" s="6">
        <f t="shared" si="45"/>
        <v>2</v>
      </c>
      <c r="N456">
        <f t="shared" si="46"/>
        <v>3.3</v>
      </c>
      <c r="O456">
        <v>4</v>
      </c>
      <c r="P456" s="7">
        <f t="shared" si="47"/>
        <v>1685</v>
      </c>
      <c r="Q456" t="s">
        <v>54</v>
      </c>
      <c r="R456" t="s">
        <v>54</v>
      </c>
      <c r="S456">
        <v>14</v>
      </c>
    </row>
    <row r="457" spans="1:19" x14ac:dyDescent="0.25">
      <c r="A457" t="str">
        <f t="shared" si="42"/>
        <v>1-3/8"7'10'MLAY1000x4</v>
      </c>
      <c r="B457" s="5" t="s">
        <v>22</v>
      </c>
      <c r="C457" s="8" t="s">
        <v>11</v>
      </c>
      <c r="D457" s="6" t="s">
        <v>14</v>
      </c>
      <c r="E457" s="7">
        <v>3931</v>
      </c>
      <c r="F457" s="6" t="s">
        <v>31</v>
      </c>
      <c r="G457" s="7">
        <v>1298</v>
      </c>
      <c r="H457" s="7">
        <f>G457*(IFERROR(VLOOKUP('Lifting System Input'!$B$9,Lists!L:M,2,0),1)*IFERROR(VLOOKUP('Lifting System Input'!$B$10,Lists!O:P,2,0),1)*IFERROR(VLOOKUP('Lifting System Input'!$B$12,Lists!R:S,2,0),1))</f>
        <v>1298</v>
      </c>
      <c r="I457" s="6">
        <f>IF(EVEN(ROUNDUP(E457/(H457*3/'Lifting System Input'!$B$11),0))=2,4,EVEN(ROUNDUP(E457/(H457*3/'Lifting System Input'!$B$11),0)))</f>
        <v>4</v>
      </c>
      <c r="J457" s="7">
        <f t="shared" si="43"/>
        <v>5192</v>
      </c>
      <c r="K457" s="6">
        <f t="shared" si="44"/>
        <v>4</v>
      </c>
      <c r="L457" s="4">
        <f>VLOOKUP(F457,Lists!A:B,2,0)*I457</f>
        <v>7620</v>
      </c>
      <c r="M457" s="6">
        <f t="shared" si="45"/>
        <v>2</v>
      </c>
      <c r="N457">
        <f t="shared" si="46"/>
        <v>3.3</v>
      </c>
      <c r="O457">
        <v>4</v>
      </c>
      <c r="P457" s="7">
        <f t="shared" si="47"/>
        <v>1966</v>
      </c>
      <c r="Q457" t="s">
        <v>54</v>
      </c>
      <c r="R457" t="s">
        <v>54</v>
      </c>
      <c r="S457">
        <v>14</v>
      </c>
    </row>
    <row r="458" spans="1:19" x14ac:dyDescent="0.25">
      <c r="A458" t="str">
        <f t="shared" si="42"/>
        <v>1-3/8"8'10'MLAY1000x4</v>
      </c>
      <c r="B458" s="5" t="s">
        <v>22</v>
      </c>
      <c r="C458" s="8" t="s">
        <v>12</v>
      </c>
      <c r="D458" s="6" t="s">
        <v>14</v>
      </c>
      <c r="E458" s="7">
        <v>4492</v>
      </c>
      <c r="F458" s="6" t="s">
        <v>31</v>
      </c>
      <c r="G458" s="7">
        <v>1298</v>
      </c>
      <c r="H458" s="7">
        <f>G458*(IFERROR(VLOOKUP('Lifting System Input'!$B$9,Lists!L:M,2,0),1)*IFERROR(VLOOKUP('Lifting System Input'!$B$10,Lists!O:P,2,0),1)*IFERROR(VLOOKUP('Lifting System Input'!$B$12,Lists!R:S,2,0),1))</f>
        <v>1298</v>
      </c>
      <c r="I458" s="6">
        <f>IF(EVEN(ROUNDUP(E458/(H458*3/'Lifting System Input'!$B$11),0))=2,4,EVEN(ROUNDUP(E458/(H458*3/'Lifting System Input'!$B$11),0)))</f>
        <v>4</v>
      </c>
      <c r="J458" s="7">
        <f t="shared" si="43"/>
        <v>5192</v>
      </c>
      <c r="K458" s="6">
        <f t="shared" si="44"/>
        <v>3.5</v>
      </c>
      <c r="L458" s="4">
        <f>VLOOKUP(F458,Lists!A:B,2,0)*I458</f>
        <v>7620</v>
      </c>
      <c r="M458" s="6">
        <f t="shared" si="45"/>
        <v>2</v>
      </c>
      <c r="N458">
        <f t="shared" si="46"/>
        <v>3.3</v>
      </c>
      <c r="O458">
        <v>4</v>
      </c>
      <c r="P458" s="7">
        <f t="shared" si="47"/>
        <v>2246</v>
      </c>
      <c r="Q458" t="s">
        <v>54</v>
      </c>
      <c r="R458" t="s">
        <v>54</v>
      </c>
      <c r="S458">
        <v>14</v>
      </c>
    </row>
    <row r="459" spans="1:19" x14ac:dyDescent="0.25">
      <c r="A459" t="str">
        <f t="shared" si="42"/>
        <v>1-3/8"9'10'MLAY1000x4</v>
      </c>
      <c r="B459" s="5" t="s">
        <v>22</v>
      </c>
      <c r="C459" s="8" t="s">
        <v>13</v>
      </c>
      <c r="D459" s="6" t="s">
        <v>14</v>
      </c>
      <c r="E459" s="7">
        <v>5054</v>
      </c>
      <c r="F459" s="6" t="s">
        <v>31</v>
      </c>
      <c r="G459" s="7">
        <v>1298</v>
      </c>
      <c r="H459" s="7">
        <f>G459*(IFERROR(VLOOKUP('Lifting System Input'!$B$9,Lists!L:M,2,0),1)*IFERROR(VLOOKUP('Lifting System Input'!$B$10,Lists!O:P,2,0),1)*IFERROR(VLOOKUP('Lifting System Input'!$B$12,Lists!R:S,2,0),1))</f>
        <v>1298</v>
      </c>
      <c r="I459" s="6">
        <f>IF(EVEN(ROUNDUP(E459/(H459*3/'Lifting System Input'!$B$11),0))=2,4,EVEN(ROUNDUP(E459/(H459*3/'Lifting System Input'!$B$11),0)))</f>
        <v>4</v>
      </c>
      <c r="J459" s="7">
        <f t="shared" si="43"/>
        <v>5192</v>
      </c>
      <c r="K459" s="6">
        <f t="shared" si="44"/>
        <v>3.1</v>
      </c>
      <c r="L459" s="4">
        <f>VLOOKUP(F459,Lists!A:B,2,0)*I459</f>
        <v>7620</v>
      </c>
      <c r="M459" s="6">
        <f t="shared" si="45"/>
        <v>2</v>
      </c>
      <c r="N459">
        <f t="shared" si="46"/>
        <v>3.3</v>
      </c>
      <c r="O459">
        <v>4</v>
      </c>
      <c r="P459" s="7">
        <f t="shared" si="47"/>
        <v>2527</v>
      </c>
      <c r="Q459" t="s">
        <v>54</v>
      </c>
      <c r="R459" t="s">
        <v>54</v>
      </c>
      <c r="S459">
        <v>14</v>
      </c>
    </row>
    <row r="460" spans="1:19" x14ac:dyDescent="0.25">
      <c r="A460" t="str">
        <f t="shared" si="42"/>
        <v>1-3/8"10'10'MLAY1000x4</v>
      </c>
      <c r="B460" s="5" t="s">
        <v>22</v>
      </c>
      <c r="C460" s="25" t="s">
        <v>14</v>
      </c>
      <c r="D460" s="6" t="s">
        <v>14</v>
      </c>
      <c r="E460" s="7">
        <v>5615</v>
      </c>
      <c r="F460" s="6" t="s">
        <v>31</v>
      </c>
      <c r="G460" s="7">
        <v>1298</v>
      </c>
      <c r="H460" s="7">
        <f>G460*(IFERROR(VLOOKUP('Lifting System Input'!$B$9,Lists!L:M,2,0),1)*IFERROR(VLOOKUP('Lifting System Input'!$B$10,Lists!O:P,2,0),1)*IFERROR(VLOOKUP('Lifting System Input'!$B$12,Lists!R:S,2,0),1))</f>
        <v>1298</v>
      </c>
      <c r="I460" s="6">
        <f>IF(EVEN(ROUNDUP(E460/(H460*3/'Lifting System Input'!$B$11),0))=2,4,EVEN(ROUNDUP(E460/(H460*3/'Lifting System Input'!$B$11),0)))</f>
        <v>6</v>
      </c>
      <c r="J460" s="7">
        <f t="shared" si="43"/>
        <v>7788</v>
      </c>
      <c r="K460" s="6">
        <f t="shared" si="44"/>
        <v>4.2</v>
      </c>
      <c r="L460" s="4">
        <f>VLOOKUP(F460,Lists!A:B,2,0)*I460</f>
        <v>11430</v>
      </c>
      <c r="M460" s="6">
        <f t="shared" si="45"/>
        <v>3</v>
      </c>
      <c r="N460">
        <f t="shared" si="46"/>
        <v>2.5</v>
      </c>
      <c r="O460">
        <v>4</v>
      </c>
      <c r="P460" s="7">
        <f t="shared" si="47"/>
        <v>1872</v>
      </c>
      <c r="Q460" t="s">
        <v>54</v>
      </c>
      <c r="R460" t="s">
        <v>54</v>
      </c>
      <c r="S460">
        <v>14</v>
      </c>
    </row>
    <row r="461" spans="1:19" x14ac:dyDescent="0.25">
      <c r="A461" t="str">
        <f t="shared" si="42"/>
        <v>1-3/8"6'20'MLAY1000x4</v>
      </c>
      <c r="B461" s="5" t="s">
        <v>22</v>
      </c>
      <c r="C461" s="8" t="s">
        <v>10</v>
      </c>
      <c r="D461" s="6" t="s">
        <v>16</v>
      </c>
      <c r="E461" s="7">
        <v>6738</v>
      </c>
      <c r="F461" s="6" t="s">
        <v>31</v>
      </c>
      <c r="G461" s="7">
        <v>1298</v>
      </c>
      <c r="H461" s="7">
        <f>G461*(IFERROR(VLOOKUP('Lifting System Input'!$B$9,Lists!L:M,2,0),1)*IFERROR(VLOOKUP('Lifting System Input'!$B$10,Lists!O:P,2,0),1)*IFERROR(VLOOKUP('Lifting System Input'!$B$12,Lists!R:S,2,0),1))</f>
        <v>1298</v>
      </c>
      <c r="I461" s="6">
        <f>IF(EVEN(ROUNDUP(E461/(H461*3/'Lifting System Input'!$B$11),0))=2,4,EVEN(ROUNDUP(E461/(H461*3/'Lifting System Input'!$B$11),0)))</f>
        <v>6</v>
      </c>
      <c r="J461" s="7">
        <f t="shared" si="43"/>
        <v>7788</v>
      </c>
      <c r="K461" s="6">
        <f t="shared" si="44"/>
        <v>3.5</v>
      </c>
      <c r="L461" s="4">
        <f>VLOOKUP(F461,Lists!A:B,2,0)*I461</f>
        <v>11430</v>
      </c>
      <c r="M461" s="6">
        <f t="shared" si="45"/>
        <v>3</v>
      </c>
      <c r="N461">
        <f t="shared" si="46"/>
        <v>5</v>
      </c>
      <c r="O461">
        <v>4</v>
      </c>
      <c r="P461" s="7">
        <f t="shared" si="47"/>
        <v>2246</v>
      </c>
      <c r="Q461" t="s">
        <v>54</v>
      </c>
      <c r="R461" t="s">
        <v>54</v>
      </c>
      <c r="S461">
        <v>14</v>
      </c>
    </row>
    <row r="462" spans="1:19" x14ac:dyDescent="0.25">
      <c r="A462" t="str">
        <f t="shared" si="42"/>
        <v>1-3/8"7'20'MLAY1000x4</v>
      </c>
      <c r="B462" s="5" t="s">
        <v>22</v>
      </c>
      <c r="C462" s="8" t="s">
        <v>11</v>
      </c>
      <c r="D462" s="6" t="s">
        <v>16</v>
      </c>
      <c r="E462" s="7">
        <v>7861</v>
      </c>
      <c r="F462" s="6" t="s">
        <v>31</v>
      </c>
      <c r="G462" s="7">
        <v>1298</v>
      </c>
      <c r="H462" s="7">
        <f>G462*(IFERROR(VLOOKUP('Lifting System Input'!$B$9,Lists!L:M,2,0),1)*IFERROR(VLOOKUP('Lifting System Input'!$B$10,Lists!O:P,2,0),1)*IFERROR(VLOOKUP('Lifting System Input'!$B$12,Lists!R:S,2,0),1))</f>
        <v>1298</v>
      </c>
      <c r="I462" s="6">
        <f>IF(EVEN(ROUNDUP(E462/(H462*3/'Lifting System Input'!$B$11),0))=2,4,EVEN(ROUNDUP(E462/(H462*3/'Lifting System Input'!$B$11),0)))</f>
        <v>8</v>
      </c>
      <c r="J462" s="7">
        <f t="shared" si="43"/>
        <v>10384</v>
      </c>
      <c r="K462" s="6">
        <f t="shared" si="44"/>
        <v>4</v>
      </c>
      <c r="L462" s="4">
        <f>VLOOKUP(F462,Lists!A:B,2,0)*I462</f>
        <v>15240</v>
      </c>
      <c r="M462" s="6">
        <f t="shared" si="45"/>
        <v>4</v>
      </c>
      <c r="N462">
        <f t="shared" si="46"/>
        <v>4</v>
      </c>
      <c r="O462">
        <v>4</v>
      </c>
      <c r="P462" s="7">
        <f t="shared" si="47"/>
        <v>1965</v>
      </c>
      <c r="Q462" t="s">
        <v>54</v>
      </c>
      <c r="R462" t="s">
        <v>54</v>
      </c>
      <c r="S462">
        <v>14</v>
      </c>
    </row>
    <row r="463" spans="1:19" x14ac:dyDescent="0.25">
      <c r="A463" t="str">
        <f t="shared" si="42"/>
        <v>1-3/8"8'20'MLAY1000x4</v>
      </c>
      <c r="B463" s="5" t="s">
        <v>22</v>
      </c>
      <c r="C463" s="8" t="s">
        <v>12</v>
      </c>
      <c r="D463" s="6" t="s">
        <v>16</v>
      </c>
      <c r="E463" s="7">
        <v>8984</v>
      </c>
      <c r="F463" s="6" t="s">
        <v>31</v>
      </c>
      <c r="G463" s="7">
        <v>1298</v>
      </c>
      <c r="H463" s="7">
        <f>G463*(IFERROR(VLOOKUP('Lifting System Input'!$B$9,Lists!L:M,2,0),1)*IFERROR(VLOOKUP('Lifting System Input'!$B$10,Lists!O:P,2,0),1)*IFERROR(VLOOKUP('Lifting System Input'!$B$12,Lists!R:S,2,0),1))</f>
        <v>1298</v>
      </c>
      <c r="I463" s="6">
        <f>IF(EVEN(ROUNDUP(E463/(H463*3/'Lifting System Input'!$B$11),0))=2,4,EVEN(ROUNDUP(E463/(H463*3/'Lifting System Input'!$B$11),0)))</f>
        <v>8</v>
      </c>
      <c r="J463" s="7">
        <f t="shared" si="43"/>
        <v>10384</v>
      </c>
      <c r="K463" s="6">
        <f t="shared" si="44"/>
        <v>3.5</v>
      </c>
      <c r="L463" s="4">
        <f>VLOOKUP(F463,Lists!A:B,2,0)*I463</f>
        <v>15240</v>
      </c>
      <c r="M463" s="6">
        <f t="shared" si="45"/>
        <v>4</v>
      </c>
      <c r="N463">
        <f t="shared" si="46"/>
        <v>4</v>
      </c>
      <c r="O463">
        <v>4</v>
      </c>
      <c r="P463" s="7">
        <f t="shared" si="47"/>
        <v>2246</v>
      </c>
      <c r="Q463" t="s">
        <v>54</v>
      </c>
      <c r="R463" t="s">
        <v>54</v>
      </c>
      <c r="S463">
        <v>14</v>
      </c>
    </row>
    <row r="464" spans="1:19" x14ac:dyDescent="0.25">
      <c r="A464" t="str">
        <f t="shared" si="42"/>
        <v>1-3/8"9'20'MLAY1000x4</v>
      </c>
      <c r="B464" s="5" t="s">
        <v>22</v>
      </c>
      <c r="C464" s="8" t="s">
        <v>13</v>
      </c>
      <c r="D464" s="6" t="s">
        <v>16</v>
      </c>
      <c r="E464" s="7">
        <v>10108</v>
      </c>
      <c r="F464" s="6" t="s">
        <v>31</v>
      </c>
      <c r="G464" s="7">
        <v>1298</v>
      </c>
      <c r="H464" s="7">
        <f>G464*(IFERROR(VLOOKUP('Lifting System Input'!$B$9,Lists!L:M,2,0),1)*IFERROR(VLOOKUP('Lifting System Input'!$B$10,Lists!O:P,2,0),1)*IFERROR(VLOOKUP('Lifting System Input'!$B$12,Lists!R:S,2,0),1))</f>
        <v>1298</v>
      </c>
      <c r="I464" s="6">
        <f>IF(EVEN(ROUNDUP(E464/(H464*3/'Lifting System Input'!$B$11),0))=2,4,EVEN(ROUNDUP(E464/(H464*3/'Lifting System Input'!$B$11),0)))</f>
        <v>8</v>
      </c>
      <c r="J464" s="7">
        <f t="shared" si="43"/>
        <v>10384</v>
      </c>
      <c r="K464" s="6">
        <f t="shared" si="44"/>
        <v>3.1</v>
      </c>
      <c r="L464" s="4">
        <f>VLOOKUP(F464,Lists!A:B,2,0)*I464</f>
        <v>15240</v>
      </c>
      <c r="M464" s="6">
        <f t="shared" si="45"/>
        <v>4</v>
      </c>
      <c r="N464">
        <f t="shared" si="46"/>
        <v>4</v>
      </c>
      <c r="O464">
        <v>4</v>
      </c>
      <c r="P464" s="7">
        <f t="shared" si="47"/>
        <v>2527</v>
      </c>
      <c r="Q464" t="s">
        <v>54</v>
      </c>
      <c r="R464" t="s">
        <v>54</v>
      </c>
      <c r="S464">
        <v>14</v>
      </c>
    </row>
    <row r="465" spans="1:19" x14ac:dyDescent="0.25">
      <c r="A465" t="str">
        <f t="shared" si="42"/>
        <v>1-3/8"10'20'MLAY1000x4</v>
      </c>
      <c r="B465" s="5" t="s">
        <v>22</v>
      </c>
      <c r="C465" s="24" t="s">
        <v>14</v>
      </c>
      <c r="D465" s="6" t="s">
        <v>16</v>
      </c>
      <c r="E465" s="7">
        <v>11231</v>
      </c>
      <c r="F465" s="6" t="s">
        <v>31</v>
      </c>
      <c r="G465" s="7">
        <v>1298</v>
      </c>
      <c r="H465" s="7">
        <f>G465*(IFERROR(VLOOKUP('Lifting System Input'!$B$9,Lists!L:M,2,0),1)*IFERROR(VLOOKUP('Lifting System Input'!$B$10,Lists!O:P,2,0),1)*IFERROR(VLOOKUP('Lifting System Input'!$B$12,Lists!R:S,2,0),1))</f>
        <v>1298</v>
      </c>
      <c r="I465" s="6">
        <f>IF(EVEN(ROUNDUP(E465/(H465*3/'Lifting System Input'!$B$11),0))=2,4,EVEN(ROUNDUP(E465/(H465*3/'Lifting System Input'!$B$11),0)))</f>
        <v>10</v>
      </c>
      <c r="J465" s="7">
        <f t="shared" si="43"/>
        <v>12980</v>
      </c>
      <c r="K465" s="6">
        <f t="shared" si="44"/>
        <v>3.5</v>
      </c>
      <c r="L465" s="4">
        <f>VLOOKUP(F465,Lists!A:B,2,0)*I465</f>
        <v>19050</v>
      </c>
      <c r="M465" s="6">
        <f t="shared" si="45"/>
        <v>5</v>
      </c>
      <c r="N465">
        <f t="shared" si="46"/>
        <v>3.3</v>
      </c>
      <c r="O465">
        <v>4</v>
      </c>
      <c r="P465" s="7">
        <f t="shared" si="47"/>
        <v>2246</v>
      </c>
      <c r="Q465" t="s">
        <v>54</v>
      </c>
      <c r="R465" t="s">
        <v>54</v>
      </c>
      <c r="S465">
        <v>14</v>
      </c>
    </row>
    <row r="466" spans="1:19" x14ac:dyDescent="0.25">
      <c r="A466" t="str">
        <f t="shared" si="42"/>
        <v>1-3/8"6'40'MLAY1000x4</v>
      </c>
      <c r="B466" s="5" t="s">
        <v>22</v>
      </c>
      <c r="C466" s="8" t="s">
        <v>10</v>
      </c>
      <c r="D466" s="6" t="s">
        <v>26</v>
      </c>
      <c r="E466" s="7">
        <v>13477</v>
      </c>
      <c r="F466" s="6" t="s">
        <v>31</v>
      </c>
      <c r="G466" s="7">
        <v>1298</v>
      </c>
      <c r="H466" s="7">
        <f>G466*(IFERROR(VLOOKUP('Lifting System Input'!$B$9,Lists!L:M,2,0),1)*IFERROR(VLOOKUP('Lifting System Input'!$B$10,Lists!O:P,2,0),1)*IFERROR(VLOOKUP('Lifting System Input'!$B$12,Lists!R:S,2,0),1))</f>
        <v>1298</v>
      </c>
      <c r="I466" s="6">
        <f>IF(EVEN(ROUNDUP(E466/(H466*3/'Lifting System Input'!$B$11),0))=2,4,EVEN(ROUNDUP(E466/(H466*3/'Lifting System Input'!$B$11),0)))</f>
        <v>12</v>
      </c>
      <c r="J466" s="7">
        <f t="shared" si="43"/>
        <v>15576</v>
      </c>
      <c r="K466" s="6">
        <f t="shared" si="44"/>
        <v>3.5</v>
      </c>
      <c r="L466" s="4">
        <f>VLOOKUP(F466,Lists!A:B,2,0)*I466</f>
        <v>22860</v>
      </c>
      <c r="M466" s="6">
        <f t="shared" si="45"/>
        <v>6</v>
      </c>
      <c r="N466">
        <f t="shared" si="46"/>
        <v>5.7</v>
      </c>
      <c r="O466">
        <v>4</v>
      </c>
      <c r="P466" s="7">
        <f t="shared" si="47"/>
        <v>2246</v>
      </c>
      <c r="Q466" t="s">
        <v>54</v>
      </c>
      <c r="R466" t="s">
        <v>54</v>
      </c>
      <c r="S466">
        <v>14</v>
      </c>
    </row>
    <row r="467" spans="1:19" x14ac:dyDescent="0.25">
      <c r="A467" t="str">
        <f t="shared" si="42"/>
        <v>1-3/8"7'40'MLAY1000x4</v>
      </c>
      <c r="B467" s="5" t="s">
        <v>22</v>
      </c>
      <c r="C467" s="8" t="s">
        <v>11</v>
      </c>
      <c r="D467" s="6" t="s">
        <v>26</v>
      </c>
      <c r="E467" s="7">
        <v>15723</v>
      </c>
      <c r="F467" s="6" t="s">
        <v>31</v>
      </c>
      <c r="G467" s="7">
        <v>1298</v>
      </c>
      <c r="H467" s="7">
        <f>G467*(IFERROR(VLOOKUP('Lifting System Input'!$B$9,Lists!L:M,2,0),1)*IFERROR(VLOOKUP('Lifting System Input'!$B$10,Lists!O:P,2,0),1)*IFERROR(VLOOKUP('Lifting System Input'!$B$12,Lists!R:S,2,0),1))</f>
        <v>1298</v>
      </c>
      <c r="I467" s="6">
        <f>IF(EVEN(ROUNDUP(E467/(H467*3/'Lifting System Input'!$B$11),0))=2,4,EVEN(ROUNDUP(E467/(H467*3/'Lifting System Input'!$B$11),0)))</f>
        <v>14</v>
      </c>
      <c r="J467" s="7">
        <f t="shared" si="43"/>
        <v>18172</v>
      </c>
      <c r="K467" s="6">
        <f t="shared" si="44"/>
        <v>3.5</v>
      </c>
      <c r="L467" s="4">
        <f>VLOOKUP(F467,Lists!A:B,2,0)*I467</f>
        <v>26670</v>
      </c>
      <c r="M467" s="6">
        <f t="shared" si="45"/>
        <v>7</v>
      </c>
      <c r="N467">
        <f t="shared" si="46"/>
        <v>5</v>
      </c>
      <c r="O467">
        <v>4</v>
      </c>
      <c r="P467" s="7">
        <f t="shared" si="47"/>
        <v>2246</v>
      </c>
      <c r="Q467" t="s">
        <v>54</v>
      </c>
      <c r="R467" t="s">
        <v>54</v>
      </c>
      <c r="S467">
        <v>14</v>
      </c>
    </row>
    <row r="468" spans="1:19" x14ac:dyDescent="0.25">
      <c r="A468" t="str">
        <f t="shared" si="42"/>
        <v>1-3/8"8'40'MLAY1000x4</v>
      </c>
      <c r="B468" s="5" t="s">
        <v>22</v>
      </c>
      <c r="C468" s="8" t="s">
        <v>12</v>
      </c>
      <c r="D468" s="6" t="s">
        <v>26</v>
      </c>
      <c r="E468" s="7">
        <v>17969</v>
      </c>
      <c r="F468" s="6" t="s">
        <v>31</v>
      </c>
      <c r="G468" s="7">
        <v>1298</v>
      </c>
      <c r="H468" s="7">
        <f>G468*(IFERROR(VLOOKUP('Lifting System Input'!$B$9,Lists!L:M,2,0),1)*IFERROR(VLOOKUP('Lifting System Input'!$B$10,Lists!O:P,2,0),1)*IFERROR(VLOOKUP('Lifting System Input'!$B$12,Lists!R:S,2,0),1))</f>
        <v>1298</v>
      </c>
      <c r="I468" s="6">
        <f>IF(EVEN(ROUNDUP(E468/(H468*3/'Lifting System Input'!$B$11),0))=2,4,EVEN(ROUNDUP(E468/(H468*3/'Lifting System Input'!$B$11),0)))</f>
        <v>14</v>
      </c>
      <c r="J468" s="7">
        <f t="shared" si="43"/>
        <v>18172</v>
      </c>
      <c r="K468" s="6">
        <f t="shared" si="44"/>
        <v>3</v>
      </c>
      <c r="L468" s="4">
        <f>VLOOKUP(F468,Lists!A:B,2,0)*I468</f>
        <v>26670</v>
      </c>
      <c r="M468" s="6">
        <f t="shared" si="45"/>
        <v>7</v>
      </c>
      <c r="N468">
        <f t="shared" si="46"/>
        <v>5</v>
      </c>
      <c r="O468">
        <v>4</v>
      </c>
      <c r="P468" s="7">
        <f t="shared" si="47"/>
        <v>2567</v>
      </c>
      <c r="Q468" t="s">
        <v>54</v>
      </c>
      <c r="R468" t="s">
        <v>54</v>
      </c>
      <c r="S468">
        <v>14</v>
      </c>
    </row>
    <row r="469" spans="1:19" x14ac:dyDescent="0.25">
      <c r="A469" t="str">
        <f t="shared" si="42"/>
        <v>1-3/8"9'40'MLAY1000x4</v>
      </c>
      <c r="B469" s="5" t="s">
        <v>22</v>
      </c>
      <c r="C469" s="8" t="s">
        <v>13</v>
      </c>
      <c r="D469" s="6" t="s">
        <v>26</v>
      </c>
      <c r="E469" s="7">
        <v>20215</v>
      </c>
      <c r="F469" s="6" t="s">
        <v>31</v>
      </c>
      <c r="G469" s="7">
        <v>1298</v>
      </c>
      <c r="H469" s="7">
        <f>G469*(IFERROR(VLOOKUP('Lifting System Input'!$B$9,Lists!L:M,2,0),1)*IFERROR(VLOOKUP('Lifting System Input'!$B$10,Lists!O:P,2,0),1)*IFERROR(VLOOKUP('Lifting System Input'!$B$12,Lists!R:S,2,0),1))</f>
        <v>1298</v>
      </c>
      <c r="I469" s="6">
        <f>IF(EVEN(ROUNDUP(E469/(H469*3/'Lifting System Input'!$B$11),0))=2,4,EVEN(ROUNDUP(E469/(H469*3/'Lifting System Input'!$B$11),0)))</f>
        <v>16</v>
      </c>
      <c r="J469" s="7">
        <f t="shared" si="43"/>
        <v>20768</v>
      </c>
      <c r="K469" s="6">
        <f t="shared" si="44"/>
        <v>3.1</v>
      </c>
      <c r="L469" s="4">
        <f>VLOOKUP(F469,Lists!A:B,2,0)*I469</f>
        <v>30480</v>
      </c>
      <c r="M469" s="6">
        <f t="shared" si="45"/>
        <v>8</v>
      </c>
      <c r="N469">
        <f t="shared" si="46"/>
        <v>4.4000000000000004</v>
      </c>
      <c r="O469">
        <v>4</v>
      </c>
      <c r="P469" s="7">
        <f t="shared" si="47"/>
        <v>2527</v>
      </c>
      <c r="Q469" t="s">
        <v>54</v>
      </c>
      <c r="R469" t="s">
        <v>54</v>
      </c>
      <c r="S469">
        <v>14</v>
      </c>
    </row>
    <row r="470" spans="1:19" x14ac:dyDescent="0.25">
      <c r="A470" t="str">
        <f t="shared" si="42"/>
        <v>1-3/8"10'40'MLAY1000x4</v>
      </c>
      <c r="B470" s="5" t="s">
        <v>22</v>
      </c>
      <c r="C470" s="25" t="s">
        <v>14</v>
      </c>
      <c r="D470" s="6" t="s">
        <v>26</v>
      </c>
      <c r="E470" s="7">
        <v>22461</v>
      </c>
      <c r="F470" s="6" t="s">
        <v>31</v>
      </c>
      <c r="G470" s="7">
        <v>1298</v>
      </c>
      <c r="H470" s="7">
        <f>G470*(IFERROR(VLOOKUP('Lifting System Input'!$B$9,Lists!L:M,2,0),1)*IFERROR(VLOOKUP('Lifting System Input'!$B$10,Lists!O:P,2,0),1)*IFERROR(VLOOKUP('Lifting System Input'!$B$12,Lists!R:S,2,0),1))</f>
        <v>1298</v>
      </c>
      <c r="I470" s="6">
        <f>IF(EVEN(ROUNDUP(E470/(H470*3/'Lifting System Input'!$B$11),0))=2,4,EVEN(ROUNDUP(E470/(H470*3/'Lifting System Input'!$B$11),0)))</f>
        <v>18</v>
      </c>
      <c r="J470" s="7">
        <f t="shared" si="43"/>
        <v>23364</v>
      </c>
      <c r="K470" s="6">
        <f t="shared" si="44"/>
        <v>3.1</v>
      </c>
      <c r="L470" s="4">
        <f>VLOOKUP(F470,Lists!A:B,2,0)*I470</f>
        <v>34290</v>
      </c>
      <c r="M470" s="6">
        <f t="shared" si="45"/>
        <v>9</v>
      </c>
      <c r="N470">
        <f t="shared" si="46"/>
        <v>4</v>
      </c>
      <c r="O470">
        <v>4</v>
      </c>
      <c r="P470" s="7">
        <f t="shared" si="47"/>
        <v>2496</v>
      </c>
      <c r="Q470" t="s">
        <v>54</v>
      </c>
      <c r="R470" t="s">
        <v>54</v>
      </c>
      <c r="S470">
        <v>14</v>
      </c>
    </row>
    <row r="471" spans="1:19" x14ac:dyDescent="0.25">
      <c r="A471" t="str">
        <f t="shared" si="42"/>
        <v>1-1/2"6'10'MLAY1000x4</v>
      </c>
      <c r="B471" s="5" t="s">
        <v>23</v>
      </c>
      <c r="C471" s="8" t="s">
        <v>10</v>
      </c>
      <c r="D471" s="6" t="s">
        <v>14</v>
      </c>
      <c r="E471" s="7">
        <v>3675</v>
      </c>
      <c r="F471" s="6" t="s">
        <v>31</v>
      </c>
      <c r="G471" s="7">
        <v>1310</v>
      </c>
      <c r="H471" s="7">
        <f>G471*(IFERROR(VLOOKUP('Lifting System Input'!$B$9,Lists!L:M,2,0),1)*IFERROR(VLOOKUP('Lifting System Input'!$B$10,Lists!O:P,2,0),1)*IFERROR(VLOOKUP('Lifting System Input'!$B$12,Lists!R:S,2,0),1))</f>
        <v>1310</v>
      </c>
      <c r="I471" s="6">
        <f>IF(EVEN(ROUNDUP(E471/(H471*3/'Lifting System Input'!$B$11),0))=2,4,EVEN(ROUNDUP(E471/(H471*3/'Lifting System Input'!$B$11),0)))</f>
        <v>4</v>
      </c>
      <c r="J471" s="7">
        <f t="shared" si="43"/>
        <v>5240</v>
      </c>
      <c r="K471" s="6">
        <f t="shared" si="44"/>
        <v>4.3</v>
      </c>
      <c r="L471" s="4">
        <f>VLOOKUP(F471,Lists!A:B,2,0)*I471</f>
        <v>7620</v>
      </c>
      <c r="M471" s="6">
        <f t="shared" si="45"/>
        <v>2</v>
      </c>
      <c r="N471">
        <f t="shared" si="46"/>
        <v>3.3</v>
      </c>
      <c r="O471">
        <v>4</v>
      </c>
      <c r="P471" s="7">
        <f t="shared" si="47"/>
        <v>1838</v>
      </c>
      <c r="Q471" t="s">
        <v>54</v>
      </c>
      <c r="R471" t="s">
        <v>54</v>
      </c>
      <c r="S471">
        <v>15</v>
      </c>
    </row>
    <row r="472" spans="1:19" x14ac:dyDescent="0.25">
      <c r="A472" t="str">
        <f t="shared" si="42"/>
        <v>1-1/2"7'10'MLAY1000x4</v>
      </c>
      <c r="B472" s="5" t="s">
        <v>23</v>
      </c>
      <c r="C472" s="8" t="s">
        <v>11</v>
      </c>
      <c r="D472" s="6" t="s">
        <v>14</v>
      </c>
      <c r="E472" s="7">
        <v>4288</v>
      </c>
      <c r="F472" s="6" t="s">
        <v>31</v>
      </c>
      <c r="G472" s="7">
        <v>1310</v>
      </c>
      <c r="H472" s="7">
        <f>G472*(IFERROR(VLOOKUP('Lifting System Input'!$B$9,Lists!L:M,2,0),1)*IFERROR(VLOOKUP('Lifting System Input'!$B$10,Lists!O:P,2,0),1)*IFERROR(VLOOKUP('Lifting System Input'!$B$12,Lists!R:S,2,0),1))</f>
        <v>1310</v>
      </c>
      <c r="I472" s="6">
        <f>IF(EVEN(ROUNDUP(E472/(H472*3/'Lifting System Input'!$B$11),0))=2,4,EVEN(ROUNDUP(E472/(H472*3/'Lifting System Input'!$B$11),0)))</f>
        <v>4</v>
      </c>
      <c r="J472" s="7">
        <f t="shared" si="43"/>
        <v>5240</v>
      </c>
      <c r="K472" s="6">
        <f t="shared" si="44"/>
        <v>3.7</v>
      </c>
      <c r="L472" s="4">
        <f>VLOOKUP(F472,Lists!A:B,2,0)*I472</f>
        <v>7620</v>
      </c>
      <c r="M472" s="6">
        <f t="shared" si="45"/>
        <v>2</v>
      </c>
      <c r="N472">
        <f t="shared" si="46"/>
        <v>3.3</v>
      </c>
      <c r="O472">
        <v>4</v>
      </c>
      <c r="P472" s="7">
        <f t="shared" si="47"/>
        <v>2144</v>
      </c>
      <c r="Q472" t="s">
        <v>54</v>
      </c>
      <c r="R472" t="s">
        <v>54</v>
      </c>
      <c r="S472">
        <v>15</v>
      </c>
    </row>
    <row r="473" spans="1:19" x14ac:dyDescent="0.25">
      <c r="A473" t="str">
        <f t="shared" si="42"/>
        <v>1-1/2"8'10'MLAY1000x4</v>
      </c>
      <c r="B473" s="5" t="s">
        <v>23</v>
      </c>
      <c r="C473" s="8" t="s">
        <v>12</v>
      </c>
      <c r="D473" s="6" t="s">
        <v>14</v>
      </c>
      <c r="E473" s="7">
        <v>4901</v>
      </c>
      <c r="F473" s="6" t="s">
        <v>31</v>
      </c>
      <c r="G473" s="7">
        <v>1310</v>
      </c>
      <c r="H473" s="7">
        <f>G473*(IFERROR(VLOOKUP('Lifting System Input'!$B$9,Lists!L:M,2,0),1)*IFERROR(VLOOKUP('Lifting System Input'!$B$10,Lists!O:P,2,0),1)*IFERROR(VLOOKUP('Lifting System Input'!$B$12,Lists!R:S,2,0),1))</f>
        <v>1310</v>
      </c>
      <c r="I473" s="6">
        <f>IF(EVEN(ROUNDUP(E473/(H473*3/'Lifting System Input'!$B$11),0))=2,4,EVEN(ROUNDUP(E473/(H473*3/'Lifting System Input'!$B$11),0)))</f>
        <v>4</v>
      </c>
      <c r="J473" s="7">
        <f t="shared" si="43"/>
        <v>5240</v>
      </c>
      <c r="K473" s="6">
        <f t="shared" si="44"/>
        <v>3.2</v>
      </c>
      <c r="L473" s="4">
        <f>VLOOKUP(F473,Lists!A:B,2,0)*I473</f>
        <v>7620</v>
      </c>
      <c r="M473" s="6">
        <f t="shared" si="45"/>
        <v>2</v>
      </c>
      <c r="N473">
        <f t="shared" si="46"/>
        <v>3.3</v>
      </c>
      <c r="O473">
        <v>4</v>
      </c>
      <c r="P473" s="7">
        <f t="shared" si="47"/>
        <v>2451</v>
      </c>
      <c r="Q473" t="s">
        <v>54</v>
      </c>
      <c r="R473" t="s">
        <v>54</v>
      </c>
      <c r="S473">
        <v>15</v>
      </c>
    </row>
    <row r="474" spans="1:19" x14ac:dyDescent="0.25">
      <c r="A474" t="str">
        <f t="shared" si="42"/>
        <v>1-1/2"9'10'MLAY1000x4</v>
      </c>
      <c r="B474" s="5" t="s">
        <v>23</v>
      </c>
      <c r="C474" s="8" t="s">
        <v>13</v>
      </c>
      <c r="D474" s="6" t="s">
        <v>14</v>
      </c>
      <c r="E474" s="7">
        <v>5513</v>
      </c>
      <c r="F474" s="6" t="s">
        <v>31</v>
      </c>
      <c r="G474" s="7">
        <v>1310</v>
      </c>
      <c r="H474" s="7">
        <f>G474*(IFERROR(VLOOKUP('Lifting System Input'!$B$9,Lists!L:M,2,0),1)*IFERROR(VLOOKUP('Lifting System Input'!$B$10,Lists!O:P,2,0),1)*IFERROR(VLOOKUP('Lifting System Input'!$B$12,Lists!R:S,2,0),1))</f>
        <v>1310</v>
      </c>
      <c r="I474" s="6">
        <f>IF(EVEN(ROUNDUP(E474/(H474*3/'Lifting System Input'!$B$11),0))=2,4,EVEN(ROUNDUP(E474/(H474*3/'Lifting System Input'!$B$11),0)))</f>
        <v>6</v>
      </c>
      <c r="J474" s="7">
        <f t="shared" si="43"/>
        <v>7860</v>
      </c>
      <c r="K474" s="6">
        <f t="shared" si="44"/>
        <v>4.3</v>
      </c>
      <c r="L474" s="4">
        <f>VLOOKUP(F474,Lists!A:B,2,0)*I474</f>
        <v>11430</v>
      </c>
      <c r="M474" s="6">
        <f t="shared" si="45"/>
        <v>3</v>
      </c>
      <c r="N474">
        <f t="shared" si="46"/>
        <v>2.5</v>
      </c>
      <c r="O474">
        <v>4</v>
      </c>
      <c r="P474" s="7">
        <f t="shared" si="47"/>
        <v>1838</v>
      </c>
      <c r="Q474" t="s">
        <v>54</v>
      </c>
      <c r="R474" t="s">
        <v>54</v>
      </c>
      <c r="S474">
        <v>15</v>
      </c>
    </row>
    <row r="475" spans="1:19" x14ac:dyDescent="0.25">
      <c r="A475" t="str">
        <f t="shared" si="42"/>
        <v>1-1/2"10'10'MLAY1000x4</v>
      </c>
      <c r="B475" s="5" t="s">
        <v>23</v>
      </c>
      <c r="C475" s="25" t="s">
        <v>14</v>
      </c>
      <c r="D475" s="6" t="s">
        <v>14</v>
      </c>
      <c r="E475" s="7">
        <v>6126</v>
      </c>
      <c r="F475" s="6" t="s">
        <v>31</v>
      </c>
      <c r="G475" s="7">
        <v>1310</v>
      </c>
      <c r="H475" s="7">
        <f>G475*(IFERROR(VLOOKUP('Lifting System Input'!$B$9,Lists!L:M,2,0),1)*IFERROR(VLOOKUP('Lifting System Input'!$B$10,Lists!O:P,2,0),1)*IFERROR(VLOOKUP('Lifting System Input'!$B$12,Lists!R:S,2,0),1))</f>
        <v>1310</v>
      </c>
      <c r="I475" s="6">
        <f>IF(EVEN(ROUNDUP(E475/(H475*3/'Lifting System Input'!$B$11),0))=2,4,EVEN(ROUNDUP(E475/(H475*3/'Lifting System Input'!$B$11),0)))</f>
        <v>6</v>
      </c>
      <c r="J475" s="7">
        <f t="shared" si="43"/>
        <v>7860</v>
      </c>
      <c r="K475" s="6">
        <f t="shared" si="44"/>
        <v>3.8</v>
      </c>
      <c r="L475" s="4">
        <f>VLOOKUP(F475,Lists!A:B,2,0)*I475</f>
        <v>11430</v>
      </c>
      <c r="M475" s="6">
        <f t="shared" si="45"/>
        <v>3</v>
      </c>
      <c r="N475">
        <f t="shared" si="46"/>
        <v>2.5</v>
      </c>
      <c r="O475">
        <v>4</v>
      </c>
      <c r="P475" s="7">
        <f t="shared" si="47"/>
        <v>2042</v>
      </c>
      <c r="Q475" t="s">
        <v>54</v>
      </c>
      <c r="R475" t="s">
        <v>54</v>
      </c>
      <c r="S475">
        <v>15</v>
      </c>
    </row>
    <row r="476" spans="1:19" x14ac:dyDescent="0.25">
      <c r="A476" t="str">
        <f t="shared" si="42"/>
        <v>1-1/2"6'20'MLAY1000x4</v>
      </c>
      <c r="B476" s="5" t="s">
        <v>23</v>
      </c>
      <c r="C476" s="8" t="s">
        <v>10</v>
      </c>
      <c r="D476" s="6" t="s">
        <v>16</v>
      </c>
      <c r="E476" s="7">
        <v>7351</v>
      </c>
      <c r="F476" s="6" t="s">
        <v>31</v>
      </c>
      <c r="G476" s="7">
        <v>1310</v>
      </c>
      <c r="H476" s="7">
        <f>G476*(IFERROR(VLOOKUP('Lifting System Input'!$B$9,Lists!L:M,2,0),1)*IFERROR(VLOOKUP('Lifting System Input'!$B$10,Lists!O:P,2,0),1)*IFERROR(VLOOKUP('Lifting System Input'!$B$12,Lists!R:S,2,0),1))</f>
        <v>1310</v>
      </c>
      <c r="I476" s="6">
        <f>IF(EVEN(ROUNDUP(E476/(H476*3/'Lifting System Input'!$B$11),0))=2,4,EVEN(ROUNDUP(E476/(H476*3/'Lifting System Input'!$B$11),0)))</f>
        <v>6</v>
      </c>
      <c r="J476" s="7">
        <f t="shared" si="43"/>
        <v>7860</v>
      </c>
      <c r="K476" s="6">
        <f t="shared" si="44"/>
        <v>3.2</v>
      </c>
      <c r="L476" s="4">
        <f>VLOOKUP(F476,Lists!A:B,2,0)*I476</f>
        <v>11430</v>
      </c>
      <c r="M476" s="6">
        <f t="shared" si="45"/>
        <v>3</v>
      </c>
      <c r="N476">
        <f t="shared" si="46"/>
        <v>5</v>
      </c>
      <c r="O476">
        <v>4</v>
      </c>
      <c r="P476" s="7">
        <f t="shared" si="47"/>
        <v>2450</v>
      </c>
      <c r="Q476" t="s">
        <v>54</v>
      </c>
      <c r="R476" t="s">
        <v>54</v>
      </c>
      <c r="S476">
        <v>15</v>
      </c>
    </row>
    <row r="477" spans="1:19" x14ac:dyDescent="0.25">
      <c r="A477" t="str">
        <f t="shared" si="42"/>
        <v>1-1/2"7'20'MLAY1000x4</v>
      </c>
      <c r="B477" s="5" t="s">
        <v>23</v>
      </c>
      <c r="C477" s="8" t="s">
        <v>11</v>
      </c>
      <c r="D477" s="6" t="s">
        <v>16</v>
      </c>
      <c r="E477" s="7">
        <v>8576</v>
      </c>
      <c r="F477" s="6" t="s">
        <v>31</v>
      </c>
      <c r="G477" s="7">
        <v>1310</v>
      </c>
      <c r="H477" s="7">
        <f>G477*(IFERROR(VLOOKUP('Lifting System Input'!$B$9,Lists!L:M,2,0),1)*IFERROR(VLOOKUP('Lifting System Input'!$B$10,Lists!O:P,2,0),1)*IFERROR(VLOOKUP('Lifting System Input'!$B$12,Lists!R:S,2,0),1))</f>
        <v>1310</v>
      </c>
      <c r="I477" s="6">
        <f>IF(EVEN(ROUNDUP(E477/(H477*3/'Lifting System Input'!$B$11),0))=2,4,EVEN(ROUNDUP(E477/(H477*3/'Lifting System Input'!$B$11),0)))</f>
        <v>8</v>
      </c>
      <c r="J477" s="7">
        <f t="shared" si="43"/>
        <v>10480</v>
      </c>
      <c r="K477" s="6">
        <f t="shared" si="44"/>
        <v>3.7</v>
      </c>
      <c r="L477" s="4">
        <f>VLOOKUP(F477,Lists!A:B,2,0)*I477</f>
        <v>15240</v>
      </c>
      <c r="M477" s="6">
        <f t="shared" si="45"/>
        <v>4</v>
      </c>
      <c r="N477">
        <f t="shared" si="46"/>
        <v>4</v>
      </c>
      <c r="O477">
        <v>4</v>
      </c>
      <c r="P477" s="7">
        <f t="shared" si="47"/>
        <v>2144</v>
      </c>
      <c r="Q477" t="s">
        <v>54</v>
      </c>
      <c r="R477" t="s">
        <v>54</v>
      </c>
      <c r="S477">
        <v>15</v>
      </c>
    </row>
    <row r="478" spans="1:19" x14ac:dyDescent="0.25">
      <c r="A478" t="str">
        <f t="shared" si="42"/>
        <v>1-1/2"8'20'MLAY1000x4</v>
      </c>
      <c r="B478" s="5" t="s">
        <v>23</v>
      </c>
      <c r="C478" s="8" t="s">
        <v>12</v>
      </c>
      <c r="D478" s="6" t="s">
        <v>16</v>
      </c>
      <c r="E478" s="7">
        <v>9801</v>
      </c>
      <c r="F478" s="6" t="s">
        <v>31</v>
      </c>
      <c r="G478" s="7">
        <v>1310</v>
      </c>
      <c r="H478" s="7">
        <f>G478*(IFERROR(VLOOKUP('Lifting System Input'!$B$9,Lists!L:M,2,0),1)*IFERROR(VLOOKUP('Lifting System Input'!$B$10,Lists!O:P,2,0),1)*IFERROR(VLOOKUP('Lifting System Input'!$B$12,Lists!R:S,2,0),1))</f>
        <v>1310</v>
      </c>
      <c r="I478" s="6">
        <f>IF(EVEN(ROUNDUP(E478/(H478*3/'Lifting System Input'!$B$11),0))=2,4,EVEN(ROUNDUP(E478/(H478*3/'Lifting System Input'!$B$11),0)))</f>
        <v>8</v>
      </c>
      <c r="J478" s="7">
        <f t="shared" si="43"/>
        <v>10480</v>
      </c>
      <c r="K478" s="6">
        <f t="shared" si="44"/>
        <v>3.2</v>
      </c>
      <c r="L478" s="4">
        <f>VLOOKUP(F478,Lists!A:B,2,0)*I478</f>
        <v>15240</v>
      </c>
      <c r="M478" s="6">
        <f t="shared" si="45"/>
        <v>4</v>
      </c>
      <c r="N478">
        <f t="shared" si="46"/>
        <v>4</v>
      </c>
      <c r="O478">
        <v>4</v>
      </c>
      <c r="P478" s="7">
        <f t="shared" si="47"/>
        <v>2450</v>
      </c>
      <c r="Q478" t="s">
        <v>54</v>
      </c>
      <c r="R478" t="s">
        <v>54</v>
      </c>
      <c r="S478">
        <v>15</v>
      </c>
    </row>
    <row r="479" spans="1:19" x14ac:dyDescent="0.25">
      <c r="A479" t="str">
        <f t="shared" si="42"/>
        <v>1-1/2"9'20'MLAY1000x4</v>
      </c>
      <c r="B479" s="5" t="s">
        <v>23</v>
      </c>
      <c r="C479" s="8" t="s">
        <v>13</v>
      </c>
      <c r="D479" s="6" t="s">
        <v>16</v>
      </c>
      <c r="E479" s="7">
        <v>11026</v>
      </c>
      <c r="F479" s="6" t="s">
        <v>31</v>
      </c>
      <c r="G479" s="7">
        <v>1310</v>
      </c>
      <c r="H479" s="7">
        <f>G479*(IFERROR(VLOOKUP('Lifting System Input'!$B$9,Lists!L:M,2,0),1)*IFERROR(VLOOKUP('Lifting System Input'!$B$10,Lists!O:P,2,0),1)*IFERROR(VLOOKUP('Lifting System Input'!$B$12,Lists!R:S,2,0),1))</f>
        <v>1310</v>
      </c>
      <c r="I479" s="6">
        <f>IF(EVEN(ROUNDUP(E479/(H479*3/'Lifting System Input'!$B$11),0))=2,4,EVEN(ROUNDUP(E479/(H479*3/'Lifting System Input'!$B$11),0)))</f>
        <v>10</v>
      </c>
      <c r="J479" s="7">
        <f t="shared" si="43"/>
        <v>13100</v>
      </c>
      <c r="K479" s="6">
        <f t="shared" si="44"/>
        <v>3.6</v>
      </c>
      <c r="L479" s="4">
        <f>VLOOKUP(F479,Lists!A:B,2,0)*I479</f>
        <v>19050</v>
      </c>
      <c r="M479" s="6">
        <f t="shared" si="45"/>
        <v>5</v>
      </c>
      <c r="N479">
        <f t="shared" si="46"/>
        <v>3.3</v>
      </c>
      <c r="O479">
        <v>4</v>
      </c>
      <c r="P479" s="7">
        <f t="shared" si="47"/>
        <v>2205</v>
      </c>
      <c r="Q479" t="s">
        <v>54</v>
      </c>
      <c r="R479" t="s">
        <v>54</v>
      </c>
      <c r="S479">
        <v>15</v>
      </c>
    </row>
    <row r="480" spans="1:19" x14ac:dyDescent="0.25">
      <c r="A480" t="str">
        <f t="shared" si="42"/>
        <v>1-1/2"10'20'MLAY1000x4</v>
      </c>
      <c r="B480" s="5" t="s">
        <v>23</v>
      </c>
      <c r="C480" s="25" t="s">
        <v>14</v>
      </c>
      <c r="D480" s="6" t="s">
        <v>16</v>
      </c>
      <c r="E480" s="7">
        <v>12252</v>
      </c>
      <c r="F480" s="6" t="s">
        <v>31</v>
      </c>
      <c r="G480" s="7">
        <v>1310</v>
      </c>
      <c r="H480" s="7">
        <f>G480*(IFERROR(VLOOKUP('Lifting System Input'!$B$9,Lists!L:M,2,0),1)*IFERROR(VLOOKUP('Lifting System Input'!$B$10,Lists!O:P,2,0),1)*IFERROR(VLOOKUP('Lifting System Input'!$B$12,Lists!R:S,2,0),1))</f>
        <v>1310</v>
      </c>
      <c r="I480" s="6">
        <f>IF(EVEN(ROUNDUP(E480/(H480*3/'Lifting System Input'!$B$11),0))=2,4,EVEN(ROUNDUP(E480/(H480*3/'Lifting System Input'!$B$11),0)))</f>
        <v>10</v>
      </c>
      <c r="J480" s="7">
        <f t="shared" si="43"/>
        <v>13100</v>
      </c>
      <c r="K480" s="6">
        <f t="shared" si="44"/>
        <v>3.2</v>
      </c>
      <c r="L480" s="4">
        <f>VLOOKUP(F480,Lists!A:B,2,0)*I480</f>
        <v>19050</v>
      </c>
      <c r="M480" s="6">
        <f t="shared" si="45"/>
        <v>5</v>
      </c>
      <c r="N480">
        <f t="shared" si="46"/>
        <v>3.3</v>
      </c>
      <c r="O480">
        <v>4</v>
      </c>
      <c r="P480" s="7">
        <f t="shared" si="47"/>
        <v>2450</v>
      </c>
      <c r="Q480" t="s">
        <v>54</v>
      </c>
      <c r="R480" t="s">
        <v>54</v>
      </c>
      <c r="S480">
        <v>15</v>
      </c>
    </row>
    <row r="481" spans="1:19" x14ac:dyDescent="0.25">
      <c r="A481" t="str">
        <f t="shared" si="42"/>
        <v>1-1/2"6'40'MLAY1000x4</v>
      </c>
      <c r="B481" s="5" t="s">
        <v>23</v>
      </c>
      <c r="C481" s="8" t="s">
        <v>10</v>
      </c>
      <c r="D481" s="6" t="s">
        <v>26</v>
      </c>
      <c r="E481" s="7">
        <v>14702</v>
      </c>
      <c r="F481" s="6" t="s">
        <v>31</v>
      </c>
      <c r="G481" s="7">
        <v>1310</v>
      </c>
      <c r="H481" s="7">
        <f>G481*(IFERROR(VLOOKUP('Lifting System Input'!$B$9,Lists!L:M,2,0),1)*IFERROR(VLOOKUP('Lifting System Input'!$B$10,Lists!O:P,2,0),1)*IFERROR(VLOOKUP('Lifting System Input'!$B$12,Lists!R:S,2,0),1))</f>
        <v>1310</v>
      </c>
      <c r="I481" s="6">
        <f>IF(EVEN(ROUNDUP(E481/(H481*3/'Lifting System Input'!$B$11),0))=2,4,EVEN(ROUNDUP(E481/(H481*3/'Lifting System Input'!$B$11),0)))</f>
        <v>12</v>
      </c>
      <c r="J481" s="7">
        <f t="shared" si="43"/>
        <v>15720</v>
      </c>
      <c r="K481" s="6">
        <f t="shared" si="44"/>
        <v>3.2</v>
      </c>
      <c r="L481" s="4">
        <f>VLOOKUP(F481,Lists!A:B,2,0)*I481</f>
        <v>22860</v>
      </c>
      <c r="M481" s="6">
        <f t="shared" si="45"/>
        <v>6</v>
      </c>
      <c r="N481">
        <f t="shared" si="46"/>
        <v>5.7</v>
      </c>
      <c r="O481">
        <v>4</v>
      </c>
      <c r="P481" s="7">
        <f t="shared" si="47"/>
        <v>2450</v>
      </c>
      <c r="Q481" t="s">
        <v>54</v>
      </c>
      <c r="R481" t="s">
        <v>54</v>
      </c>
      <c r="S481">
        <v>15</v>
      </c>
    </row>
    <row r="482" spans="1:19" x14ac:dyDescent="0.25">
      <c r="A482" t="str">
        <f t="shared" si="42"/>
        <v>1-1/2"7'40'MLAY1000x4</v>
      </c>
      <c r="B482" s="5" t="s">
        <v>23</v>
      </c>
      <c r="C482" s="8" t="s">
        <v>11</v>
      </c>
      <c r="D482" s="6" t="s">
        <v>26</v>
      </c>
      <c r="E482" s="7">
        <v>17152</v>
      </c>
      <c r="F482" s="6" t="s">
        <v>31</v>
      </c>
      <c r="G482" s="7">
        <v>1310</v>
      </c>
      <c r="H482" s="7">
        <f>G482*(IFERROR(VLOOKUP('Lifting System Input'!$B$9,Lists!L:M,2,0),1)*IFERROR(VLOOKUP('Lifting System Input'!$B$10,Lists!O:P,2,0),1)*IFERROR(VLOOKUP('Lifting System Input'!$B$12,Lists!R:S,2,0),1))</f>
        <v>1310</v>
      </c>
      <c r="I482" s="6">
        <f>IF(EVEN(ROUNDUP(E482/(H482*3/'Lifting System Input'!$B$11),0))=2,4,EVEN(ROUNDUP(E482/(H482*3/'Lifting System Input'!$B$11),0)))</f>
        <v>14</v>
      </c>
      <c r="J482" s="7">
        <f t="shared" si="43"/>
        <v>18340</v>
      </c>
      <c r="K482" s="6">
        <f t="shared" si="44"/>
        <v>3.2</v>
      </c>
      <c r="L482" s="4">
        <f>VLOOKUP(F482,Lists!A:B,2,0)*I482</f>
        <v>26670</v>
      </c>
      <c r="M482" s="6">
        <f t="shared" si="45"/>
        <v>7</v>
      </c>
      <c r="N482">
        <f t="shared" si="46"/>
        <v>5</v>
      </c>
      <c r="O482">
        <v>4</v>
      </c>
      <c r="P482" s="7">
        <f t="shared" si="47"/>
        <v>2450</v>
      </c>
      <c r="Q482" t="s">
        <v>54</v>
      </c>
      <c r="R482" t="s">
        <v>54</v>
      </c>
      <c r="S482">
        <v>15</v>
      </c>
    </row>
    <row r="483" spans="1:19" x14ac:dyDescent="0.25">
      <c r="A483" t="str">
        <f t="shared" si="42"/>
        <v>1-1/2"8'40'MLAY1000x4</v>
      </c>
      <c r="B483" s="5" t="s">
        <v>23</v>
      </c>
      <c r="C483" s="8" t="s">
        <v>12</v>
      </c>
      <c r="D483" s="6" t="s">
        <v>26</v>
      </c>
      <c r="E483" s="7">
        <v>19602</v>
      </c>
      <c r="F483" s="6" t="s">
        <v>31</v>
      </c>
      <c r="G483" s="7">
        <v>1310</v>
      </c>
      <c r="H483" s="7">
        <f>G483*(IFERROR(VLOOKUP('Lifting System Input'!$B$9,Lists!L:M,2,0),1)*IFERROR(VLOOKUP('Lifting System Input'!$B$10,Lists!O:P,2,0),1)*IFERROR(VLOOKUP('Lifting System Input'!$B$12,Lists!R:S,2,0),1))</f>
        <v>1310</v>
      </c>
      <c r="I483" s="6">
        <f>IF(EVEN(ROUNDUP(E483/(H483*3/'Lifting System Input'!$B$11),0))=2,4,EVEN(ROUNDUP(E483/(H483*3/'Lifting System Input'!$B$11),0)))</f>
        <v>16</v>
      </c>
      <c r="J483" s="7">
        <f t="shared" si="43"/>
        <v>20960</v>
      </c>
      <c r="K483" s="6">
        <f t="shared" si="44"/>
        <v>3.2</v>
      </c>
      <c r="L483" s="4">
        <f>VLOOKUP(F483,Lists!A:B,2,0)*I483</f>
        <v>30480</v>
      </c>
      <c r="M483" s="6">
        <f t="shared" si="45"/>
        <v>8</v>
      </c>
      <c r="N483">
        <f t="shared" si="46"/>
        <v>4.4000000000000004</v>
      </c>
      <c r="O483">
        <v>4</v>
      </c>
      <c r="P483" s="7">
        <f t="shared" si="47"/>
        <v>2450</v>
      </c>
      <c r="Q483" t="s">
        <v>54</v>
      </c>
      <c r="R483" t="s">
        <v>54</v>
      </c>
      <c r="S483">
        <v>15</v>
      </c>
    </row>
    <row r="484" spans="1:19" x14ac:dyDescent="0.25">
      <c r="A484" t="str">
        <f t="shared" si="42"/>
        <v>1-1/2"9'40'MLAY1000x4</v>
      </c>
      <c r="B484" s="5" t="s">
        <v>23</v>
      </c>
      <c r="C484" s="8" t="s">
        <v>13</v>
      </c>
      <c r="D484" s="6" t="s">
        <v>26</v>
      </c>
      <c r="E484" s="7">
        <v>22053</v>
      </c>
      <c r="F484" s="6" t="s">
        <v>31</v>
      </c>
      <c r="G484" s="7">
        <v>1310</v>
      </c>
      <c r="H484" s="7">
        <f>G484*(IFERROR(VLOOKUP('Lifting System Input'!$B$9,Lists!L:M,2,0),1)*IFERROR(VLOOKUP('Lifting System Input'!$B$10,Lists!O:P,2,0),1)*IFERROR(VLOOKUP('Lifting System Input'!$B$12,Lists!R:S,2,0),1))</f>
        <v>1310</v>
      </c>
      <c r="I484" s="6">
        <f>IF(EVEN(ROUNDUP(E484/(H484*3/'Lifting System Input'!$B$11),0))=2,4,EVEN(ROUNDUP(E484/(H484*3/'Lifting System Input'!$B$11),0)))</f>
        <v>18</v>
      </c>
      <c r="J484" s="7">
        <f t="shared" si="43"/>
        <v>23580</v>
      </c>
      <c r="K484" s="6">
        <f t="shared" si="44"/>
        <v>3.2</v>
      </c>
      <c r="L484" s="4">
        <f>VLOOKUP(F484,Lists!A:B,2,0)*I484</f>
        <v>34290</v>
      </c>
      <c r="M484" s="6">
        <f t="shared" si="45"/>
        <v>9</v>
      </c>
      <c r="N484">
        <f t="shared" si="46"/>
        <v>4</v>
      </c>
      <c r="O484">
        <v>4</v>
      </c>
      <c r="P484" s="7">
        <f t="shared" si="47"/>
        <v>2450</v>
      </c>
      <c r="Q484" t="s">
        <v>54</v>
      </c>
      <c r="R484" t="s">
        <v>54</v>
      </c>
      <c r="S484">
        <v>15</v>
      </c>
    </row>
    <row r="485" spans="1:19" x14ac:dyDescent="0.25">
      <c r="A485" t="str">
        <f t="shared" si="42"/>
        <v>1-1/2"10'40'MLAY1000x4</v>
      </c>
      <c r="B485" s="5" t="s">
        <v>23</v>
      </c>
      <c r="C485" s="24" t="s">
        <v>14</v>
      </c>
      <c r="D485" s="6" t="s">
        <v>26</v>
      </c>
      <c r="E485" s="7">
        <v>24503</v>
      </c>
      <c r="F485" s="6" t="s">
        <v>31</v>
      </c>
      <c r="G485" s="7">
        <v>1310</v>
      </c>
      <c r="H485" s="7">
        <f>G485*(IFERROR(VLOOKUP('Lifting System Input'!$B$9,Lists!L:M,2,0),1)*IFERROR(VLOOKUP('Lifting System Input'!$B$10,Lists!O:P,2,0),1)*IFERROR(VLOOKUP('Lifting System Input'!$B$12,Lists!R:S,2,0),1))</f>
        <v>1310</v>
      </c>
      <c r="I485" s="6">
        <f>IF(EVEN(ROUNDUP(E485/(H485*3/'Lifting System Input'!$B$11),0))=2,4,EVEN(ROUNDUP(E485/(H485*3/'Lifting System Input'!$B$11),0)))</f>
        <v>20</v>
      </c>
      <c r="J485" s="7">
        <f t="shared" si="43"/>
        <v>26200</v>
      </c>
      <c r="K485" s="6">
        <f t="shared" si="44"/>
        <v>3.2</v>
      </c>
      <c r="L485" s="4">
        <f>VLOOKUP(F485,Lists!A:B,2,0)*I485</f>
        <v>38100</v>
      </c>
      <c r="M485" s="6">
        <f t="shared" si="45"/>
        <v>10</v>
      </c>
      <c r="N485">
        <f t="shared" si="46"/>
        <v>3.6</v>
      </c>
      <c r="O485">
        <v>4</v>
      </c>
      <c r="P485" s="7">
        <f t="shared" si="47"/>
        <v>2450</v>
      </c>
      <c r="Q485" t="s">
        <v>54</v>
      </c>
      <c r="R485" t="s">
        <v>55</v>
      </c>
      <c r="S485">
        <v>15</v>
      </c>
    </row>
    <row r="486" spans="1:19" x14ac:dyDescent="0.25">
      <c r="A486" t="str">
        <f t="shared" si="42"/>
        <v>1-3/4"6'10'MLAY1000x4</v>
      </c>
      <c r="B486" s="5" t="s">
        <v>24</v>
      </c>
      <c r="C486" s="8" t="s">
        <v>10</v>
      </c>
      <c r="D486" s="6" t="s">
        <v>14</v>
      </c>
      <c r="E486" s="7">
        <v>4288</v>
      </c>
      <c r="F486" s="6" t="s">
        <v>31</v>
      </c>
      <c r="G486" s="7">
        <v>1335</v>
      </c>
      <c r="H486" s="7">
        <f>G486*(IFERROR(VLOOKUP('Lifting System Input'!$B$9,Lists!L:M,2,0),1)*IFERROR(VLOOKUP('Lifting System Input'!$B$10,Lists!O:P,2,0),1)*IFERROR(VLOOKUP('Lifting System Input'!$B$12,Lists!R:S,2,0),1))</f>
        <v>1335</v>
      </c>
      <c r="I486" s="6">
        <f>IF(EVEN(ROUNDUP(E486/(H486*3/'Lifting System Input'!$B$11),0))=2,4,EVEN(ROUNDUP(E486/(H486*3/'Lifting System Input'!$B$11),0)))</f>
        <v>4</v>
      </c>
      <c r="J486" s="7">
        <f t="shared" si="43"/>
        <v>5340</v>
      </c>
      <c r="K486" s="6">
        <f t="shared" si="44"/>
        <v>3.7</v>
      </c>
      <c r="L486" s="4">
        <f>VLOOKUP(F486,Lists!A:B,2,0)*I486</f>
        <v>7620</v>
      </c>
      <c r="M486" s="6">
        <f t="shared" si="45"/>
        <v>2</v>
      </c>
      <c r="N486">
        <f t="shared" si="46"/>
        <v>3.3</v>
      </c>
      <c r="O486">
        <v>4</v>
      </c>
      <c r="P486" s="7">
        <f t="shared" si="47"/>
        <v>2144</v>
      </c>
      <c r="Q486" t="s">
        <v>54</v>
      </c>
      <c r="R486" t="s">
        <v>54</v>
      </c>
      <c r="S486">
        <v>16</v>
      </c>
    </row>
    <row r="487" spans="1:19" x14ac:dyDescent="0.25">
      <c r="A487" t="str">
        <f t="shared" si="42"/>
        <v>1-3/4"7'10'MLAY1000x4</v>
      </c>
      <c r="B487" s="5" t="s">
        <v>24</v>
      </c>
      <c r="C487" s="8" t="s">
        <v>11</v>
      </c>
      <c r="D487" s="6" t="s">
        <v>14</v>
      </c>
      <c r="E487" s="7">
        <v>5003</v>
      </c>
      <c r="F487" s="6" t="s">
        <v>31</v>
      </c>
      <c r="G487" s="7">
        <v>1335</v>
      </c>
      <c r="H487" s="7">
        <f>G487*(IFERROR(VLOOKUP('Lifting System Input'!$B$9,Lists!L:M,2,0),1)*IFERROR(VLOOKUP('Lifting System Input'!$B$10,Lists!O:P,2,0),1)*IFERROR(VLOOKUP('Lifting System Input'!$B$12,Lists!R:S,2,0),1))</f>
        <v>1335</v>
      </c>
      <c r="I487" s="6">
        <f>IF(EVEN(ROUNDUP(E487/(H487*3/'Lifting System Input'!$B$11),0))=2,4,EVEN(ROUNDUP(E487/(H487*3/'Lifting System Input'!$B$11),0)))</f>
        <v>4</v>
      </c>
      <c r="J487" s="7">
        <f t="shared" si="43"/>
        <v>5340</v>
      </c>
      <c r="K487" s="6">
        <f t="shared" si="44"/>
        <v>3.2</v>
      </c>
      <c r="L487" s="4">
        <f>VLOOKUP(F487,Lists!A:B,2,0)*I487</f>
        <v>7620</v>
      </c>
      <c r="M487" s="6">
        <f t="shared" si="45"/>
        <v>2</v>
      </c>
      <c r="N487">
        <f t="shared" si="46"/>
        <v>3.3</v>
      </c>
      <c r="O487">
        <v>4</v>
      </c>
      <c r="P487" s="7">
        <f t="shared" si="47"/>
        <v>2502</v>
      </c>
      <c r="Q487" t="s">
        <v>54</v>
      </c>
      <c r="R487" t="s">
        <v>54</v>
      </c>
      <c r="S487">
        <v>16</v>
      </c>
    </row>
    <row r="488" spans="1:19" x14ac:dyDescent="0.25">
      <c r="A488" t="str">
        <f t="shared" si="42"/>
        <v>1-3/4"8'10'MLAY1000x4</v>
      </c>
      <c r="B488" s="5" t="s">
        <v>24</v>
      </c>
      <c r="C488" s="8" t="s">
        <v>12</v>
      </c>
      <c r="D488" s="6" t="s">
        <v>14</v>
      </c>
      <c r="E488" s="7">
        <v>5717</v>
      </c>
      <c r="F488" s="6" t="s">
        <v>31</v>
      </c>
      <c r="G488" s="7">
        <v>1335</v>
      </c>
      <c r="H488" s="7">
        <f>G488*(IFERROR(VLOOKUP('Lifting System Input'!$B$9,Lists!L:M,2,0),1)*IFERROR(VLOOKUP('Lifting System Input'!$B$10,Lists!O:P,2,0),1)*IFERROR(VLOOKUP('Lifting System Input'!$B$12,Lists!R:S,2,0),1))</f>
        <v>1335</v>
      </c>
      <c r="I488" s="6">
        <f>IF(EVEN(ROUNDUP(E488/(H488*3/'Lifting System Input'!$B$11),0))=2,4,EVEN(ROUNDUP(E488/(H488*3/'Lifting System Input'!$B$11),0)))</f>
        <v>6</v>
      </c>
      <c r="J488" s="7">
        <f t="shared" si="43"/>
        <v>8010</v>
      </c>
      <c r="K488" s="6">
        <f t="shared" si="44"/>
        <v>4.2</v>
      </c>
      <c r="L488" s="4">
        <f>VLOOKUP(F488,Lists!A:B,2,0)*I488</f>
        <v>11430</v>
      </c>
      <c r="M488" s="6">
        <f t="shared" si="45"/>
        <v>3</v>
      </c>
      <c r="N488">
        <f t="shared" si="46"/>
        <v>2.5</v>
      </c>
      <c r="O488">
        <v>4</v>
      </c>
      <c r="P488" s="7">
        <f t="shared" si="47"/>
        <v>1906</v>
      </c>
      <c r="Q488" t="s">
        <v>54</v>
      </c>
      <c r="R488" t="s">
        <v>54</v>
      </c>
      <c r="S488">
        <v>16</v>
      </c>
    </row>
    <row r="489" spans="1:19" x14ac:dyDescent="0.25">
      <c r="A489" t="str">
        <f t="shared" si="42"/>
        <v>1-3/4"9'10'MLAY1000x4</v>
      </c>
      <c r="B489" s="5" t="s">
        <v>24</v>
      </c>
      <c r="C489" s="8" t="s">
        <v>13</v>
      </c>
      <c r="D489" s="6" t="s">
        <v>14</v>
      </c>
      <c r="E489" s="7">
        <v>6432</v>
      </c>
      <c r="F489" s="6" t="s">
        <v>31</v>
      </c>
      <c r="G489" s="7">
        <v>1335</v>
      </c>
      <c r="H489" s="7">
        <f>G489*(IFERROR(VLOOKUP('Lifting System Input'!$B$9,Lists!L:M,2,0),1)*IFERROR(VLOOKUP('Lifting System Input'!$B$10,Lists!O:P,2,0),1)*IFERROR(VLOOKUP('Lifting System Input'!$B$12,Lists!R:S,2,0),1))</f>
        <v>1335</v>
      </c>
      <c r="I489" s="6">
        <f>IF(EVEN(ROUNDUP(E489/(H489*3/'Lifting System Input'!$B$11),0))=2,4,EVEN(ROUNDUP(E489/(H489*3/'Lifting System Input'!$B$11),0)))</f>
        <v>6</v>
      </c>
      <c r="J489" s="7">
        <f t="shared" si="43"/>
        <v>8010</v>
      </c>
      <c r="K489" s="6">
        <f t="shared" si="44"/>
        <v>3.7</v>
      </c>
      <c r="L489" s="4">
        <f>VLOOKUP(F489,Lists!A:B,2,0)*I489</f>
        <v>11430</v>
      </c>
      <c r="M489" s="6">
        <f t="shared" si="45"/>
        <v>3</v>
      </c>
      <c r="N489">
        <f t="shared" si="46"/>
        <v>2.5</v>
      </c>
      <c r="O489">
        <v>4</v>
      </c>
      <c r="P489" s="7">
        <f t="shared" si="47"/>
        <v>2144</v>
      </c>
      <c r="Q489" t="s">
        <v>54</v>
      </c>
      <c r="R489" t="s">
        <v>54</v>
      </c>
      <c r="S489">
        <v>16</v>
      </c>
    </row>
    <row r="490" spans="1:19" x14ac:dyDescent="0.25">
      <c r="A490" t="str">
        <f t="shared" si="42"/>
        <v>1-3/4"10'10'MLAY1000x4</v>
      </c>
      <c r="B490" s="5" t="s">
        <v>24</v>
      </c>
      <c r="C490" s="25" t="s">
        <v>14</v>
      </c>
      <c r="D490" s="6" t="s">
        <v>14</v>
      </c>
      <c r="E490" s="7">
        <v>7147</v>
      </c>
      <c r="F490" s="6" t="s">
        <v>31</v>
      </c>
      <c r="G490" s="7">
        <v>1335</v>
      </c>
      <c r="H490" s="7">
        <f>G490*(IFERROR(VLOOKUP('Lifting System Input'!$B$9,Lists!L:M,2,0),1)*IFERROR(VLOOKUP('Lifting System Input'!$B$10,Lists!O:P,2,0),1)*IFERROR(VLOOKUP('Lifting System Input'!$B$12,Lists!R:S,2,0),1))</f>
        <v>1335</v>
      </c>
      <c r="I490" s="6">
        <f>IF(EVEN(ROUNDUP(E490/(H490*3/'Lifting System Input'!$B$11),0))=2,4,EVEN(ROUNDUP(E490/(H490*3/'Lifting System Input'!$B$11),0)))</f>
        <v>6</v>
      </c>
      <c r="J490" s="7">
        <f t="shared" si="43"/>
        <v>8010</v>
      </c>
      <c r="K490" s="6">
        <f t="shared" si="44"/>
        <v>3.4</v>
      </c>
      <c r="L490" s="4">
        <f>VLOOKUP(F490,Lists!A:B,2,0)*I490</f>
        <v>11430</v>
      </c>
      <c r="M490" s="6">
        <f t="shared" si="45"/>
        <v>3</v>
      </c>
      <c r="N490">
        <f t="shared" si="46"/>
        <v>2.5</v>
      </c>
      <c r="O490">
        <v>4</v>
      </c>
      <c r="P490" s="7">
        <f t="shared" si="47"/>
        <v>2382</v>
      </c>
      <c r="Q490" t="s">
        <v>54</v>
      </c>
      <c r="R490" t="s">
        <v>54</v>
      </c>
      <c r="S490">
        <v>16</v>
      </c>
    </row>
    <row r="491" spans="1:19" x14ac:dyDescent="0.25">
      <c r="A491" t="str">
        <f t="shared" si="42"/>
        <v>1-3/4"6'20'MLAY1000x4</v>
      </c>
      <c r="B491" s="5" t="s">
        <v>24</v>
      </c>
      <c r="C491" s="8" t="s">
        <v>10</v>
      </c>
      <c r="D491" s="6" t="s">
        <v>16</v>
      </c>
      <c r="E491" s="7">
        <v>8576</v>
      </c>
      <c r="F491" s="6" t="s">
        <v>31</v>
      </c>
      <c r="G491" s="7">
        <v>1335</v>
      </c>
      <c r="H491" s="7">
        <f>G491*(IFERROR(VLOOKUP('Lifting System Input'!$B$9,Lists!L:M,2,0),1)*IFERROR(VLOOKUP('Lifting System Input'!$B$10,Lists!O:P,2,0),1)*IFERROR(VLOOKUP('Lifting System Input'!$B$12,Lists!R:S,2,0),1))</f>
        <v>1335</v>
      </c>
      <c r="I491" s="6">
        <f>IF(EVEN(ROUNDUP(E491/(H491*3/'Lifting System Input'!$B$11),0))=2,4,EVEN(ROUNDUP(E491/(H491*3/'Lifting System Input'!$B$11),0)))</f>
        <v>8</v>
      </c>
      <c r="J491" s="7">
        <f t="shared" si="43"/>
        <v>10680</v>
      </c>
      <c r="K491" s="6">
        <f t="shared" si="44"/>
        <v>3.7</v>
      </c>
      <c r="L491" s="4">
        <f>VLOOKUP(F491,Lists!A:B,2,0)*I491</f>
        <v>15240</v>
      </c>
      <c r="M491" s="6">
        <f t="shared" si="45"/>
        <v>4</v>
      </c>
      <c r="N491">
        <f t="shared" si="46"/>
        <v>4</v>
      </c>
      <c r="O491">
        <v>4</v>
      </c>
      <c r="P491" s="7">
        <f t="shared" si="47"/>
        <v>2144</v>
      </c>
      <c r="Q491" t="s">
        <v>54</v>
      </c>
      <c r="R491" t="s">
        <v>54</v>
      </c>
      <c r="S491">
        <v>16</v>
      </c>
    </row>
    <row r="492" spans="1:19" x14ac:dyDescent="0.25">
      <c r="A492" t="str">
        <f t="shared" si="42"/>
        <v>1-3/4"7'20'MLAY1000x4</v>
      </c>
      <c r="B492" s="5" t="s">
        <v>24</v>
      </c>
      <c r="C492" s="8" t="s">
        <v>11</v>
      </c>
      <c r="D492" s="6" t="s">
        <v>16</v>
      </c>
      <c r="E492" s="7">
        <v>10005</v>
      </c>
      <c r="F492" s="6" t="s">
        <v>31</v>
      </c>
      <c r="G492" s="7">
        <v>1335</v>
      </c>
      <c r="H492" s="7">
        <f>G492*(IFERROR(VLOOKUP('Lifting System Input'!$B$9,Lists!L:M,2,0),1)*IFERROR(VLOOKUP('Lifting System Input'!$B$10,Lists!O:P,2,0),1)*IFERROR(VLOOKUP('Lifting System Input'!$B$12,Lists!R:S,2,0),1))</f>
        <v>1335</v>
      </c>
      <c r="I492" s="6">
        <f>IF(EVEN(ROUNDUP(E492/(H492*3/'Lifting System Input'!$B$11),0))=2,4,EVEN(ROUNDUP(E492/(H492*3/'Lifting System Input'!$B$11),0)))</f>
        <v>8</v>
      </c>
      <c r="J492" s="7">
        <f t="shared" si="43"/>
        <v>10680</v>
      </c>
      <c r="K492" s="6">
        <f t="shared" si="44"/>
        <v>3.2</v>
      </c>
      <c r="L492" s="4">
        <f>VLOOKUP(F492,Lists!A:B,2,0)*I492</f>
        <v>15240</v>
      </c>
      <c r="M492" s="6">
        <f t="shared" si="45"/>
        <v>4</v>
      </c>
      <c r="N492">
        <f t="shared" si="46"/>
        <v>4</v>
      </c>
      <c r="O492">
        <v>4</v>
      </c>
      <c r="P492" s="7">
        <f t="shared" si="47"/>
        <v>2501</v>
      </c>
      <c r="Q492" t="s">
        <v>54</v>
      </c>
      <c r="R492" t="s">
        <v>54</v>
      </c>
      <c r="S492">
        <v>16</v>
      </c>
    </row>
    <row r="493" spans="1:19" x14ac:dyDescent="0.25">
      <c r="A493" t="str">
        <f t="shared" si="42"/>
        <v>1-3/4"8'20'MLAY1000x4</v>
      </c>
      <c r="B493" s="5" t="s">
        <v>24</v>
      </c>
      <c r="C493" s="8" t="s">
        <v>12</v>
      </c>
      <c r="D493" s="6" t="s">
        <v>16</v>
      </c>
      <c r="E493" s="7">
        <v>11435</v>
      </c>
      <c r="F493" s="6" t="s">
        <v>31</v>
      </c>
      <c r="G493" s="7">
        <v>1335</v>
      </c>
      <c r="H493" s="7">
        <f>G493*(IFERROR(VLOOKUP('Lifting System Input'!$B$9,Lists!L:M,2,0),1)*IFERROR(VLOOKUP('Lifting System Input'!$B$10,Lists!O:P,2,0),1)*IFERROR(VLOOKUP('Lifting System Input'!$B$12,Lists!R:S,2,0),1))</f>
        <v>1335</v>
      </c>
      <c r="I493" s="6">
        <f>IF(EVEN(ROUNDUP(E493/(H493*3/'Lifting System Input'!$B$11),0))=2,4,EVEN(ROUNDUP(E493/(H493*3/'Lifting System Input'!$B$11),0)))</f>
        <v>10</v>
      </c>
      <c r="J493" s="7">
        <f t="shared" si="43"/>
        <v>13350</v>
      </c>
      <c r="K493" s="6">
        <f t="shared" si="44"/>
        <v>3.5</v>
      </c>
      <c r="L493" s="4">
        <f>VLOOKUP(F493,Lists!A:B,2,0)*I493</f>
        <v>19050</v>
      </c>
      <c r="M493" s="6">
        <f t="shared" si="45"/>
        <v>5</v>
      </c>
      <c r="N493">
        <f t="shared" si="46"/>
        <v>3.3</v>
      </c>
      <c r="O493">
        <v>4</v>
      </c>
      <c r="P493" s="7">
        <f t="shared" si="47"/>
        <v>2287</v>
      </c>
      <c r="Q493" t="s">
        <v>54</v>
      </c>
      <c r="R493" t="s">
        <v>54</v>
      </c>
      <c r="S493">
        <v>16</v>
      </c>
    </row>
    <row r="494" spans="1:19" x14ac:dyDescent="0.25">
      <c r="A494" t="str">
        <f t="shared" si="42"/>
        <v>1-3/4"9'20'MLAY1000x4</v>
      </c>
      <c r="B494" s="5" t="s">
        <v>24</v>
      </c>
      <c r="C494" s="8" t="s">
        <v>13</v>
      </c>
      <c r="D494" s="6" t="s">
        <v>16</v>
      </c>
      <c r="E494" s="7">
        <v>12864</v>
      </c>
      <c r="F494" s="6" t="s">
        <v>31</v>
      </c>
      <c r="G494" s="7">
        <v>1335</v>
      </c>
      <c r="H494" s="7">
        <f>G494*(IFERROR(VLOOKUP('Lifting System Input'!$B$9,Lists!L:M,2,0),1)*IFERROR(VLOOKUP('Lifting System Input'!$B$10,Lists!O:P,2,0),1)*IFERROR(VLOOKUP('Lifting System Input'!$B$12,Lists!R:S,2,0),1))</f>
        <v>1335</v>
      </c>
      <c r="I494" s="6">
        <f>IF(EVEN(ROUNDUP(E494/(H494*3/'Lifting System Input'!$B$11),0))=2,4,EVEN(ROUNDUP(E494/(H494*3/'Lifting System Input'!$B$11),0)))</f>
        <v>10</v>
      </c>
      <c r="J494" s="7">
        <f t="shared" si="43"/>
        <v>13350</v>
      </c>
      <c r="K494" s="6">
        <f t="shared" si="44"/>
        <v>3.1</v>
      </c>
      <c r="L494" s="4">
        <f>VLOOKUP(F494,Lists!A:B,2,0)*I494</f>
        <v>19050</v>
      </c>
      <c r="M494" s="6">
        <f t="shared" si="45"/>
        <v>5</v>
      </c>
      <c r="N494">
        <f t="shared" si="46"/>
        <v>3.3</v>
      </c>
      <c r="O494">
        <v>4</v>
      </c>
      <c r="P494" s="7">
        <f t="shared" si="47"/>
        <v>2573</v>
      </c>
      <c r="Q494" t="s">
        <v>54</v>
      </c>
      <c r="R494" t="s">
        <v>54</v>
      </c>
      <c r="S494">
        <v>16</v>
      </c>
    </row>
    <row r="495" spans="1:19" x14ac:dyDescent="0.25">
      <c r="A495" t="str">
        <f t="shared" si="42"/>
        <v>1-3/4"10'20'MLAY1000x4</v>
      </c>
      <c r="B495" s="5" t="s">
        <v>24</v>
      </c>
      <c r="C495" s="25" t="s">
        <v>14</v>
      </c>
      <c r="D495" s="6" t="s">
        <v>16</v>
      </c>
      <c r="E495" s="7">
        <v>14293</v>
      </c>
      <c r="F495" s="6" t="s">
        <v>31</v>
      </c>
      <c r="G495" s="7">
        <v>1335</v>
      </c>
      <c r="H495" s="7">
        <f>G495*(IFERROR(VLOOKUP('Lifting System Input'!$B$9,Lists!L:M,2,0),1)*IFERROR(VLOOKUP('Lifting System Input'!$B$10,Lists!O:P,2,0),1)*IFERROR(VLOOKUP('Lifting System Input'!$B$12,Lists!R:S,2,0),1))</f>
        <v>1335</v>
      </c>
      <c r="I495" s="6">
        <f>IF(EVEN(ROUNDUP(E495/(H495*3/'Lifting System Input'!$B$11),0))=2,4,EVEN(ROUNDUP(E495/(H495*3/'Lifting System Input'!$B$11),0)))</f>
        <v>12</v>
      </c>
      <c r="J495" s="7">
        <f t="shared" si="43"/>
        <v>16020</v>
      </c>
      <c r="K495" s="6">
        <f t="shared" si="44"/>
        <v>3.4</v>
      </c>
      <c r="L495" s="4">
        <f>VLOOKUP(F495,Lists!A:B,2,0)*I495</f>
        <v>22860</v>
      </c>
      <c r="M495" s="6">
        <f t="shared" si="45"/>
        <v>6</v>
      </c>
      <c r="N495">
        <f t="shared" si="46"/>
        <v>2.9</v>
      </c>
      <c r="O495">
        <v>4</v>
      </c>
      <c r="P495" s="7">
        <f t="shared" si="47"/>
        <v>2382</v>
      </c>
      <c r="Q495" t="s">
        <v>54</v>
      </c>
      <c r="R495" t="s">
        <v>54</v>
      </c>
      <c r="S495">
        <v>16</v>
      </c>
    </row>
    <row r="496" spans="1:19" x14ac:dyDescent="0.25">
      <c r="A496" t="str">
        <f t="shared" si="42"/>
        <v>1-3/4"6'40'MLAY1000x4</v>
      </c>
      <c r="B496" s="5" t="s">
        <v>24</v>
      </c>
      <c r="C496" s="8" t="s">
        <v>10</v>
      </c>
      <c r="D496" s="6" t="s">
        <v>26</v>
      </c>
      <c r="E496" s="7">
        <v>17152</v>
      </c>
      <c r="F496" s="6" t="s">
        <v>31</v>
      </c>
      <c r="G496" s="7">
        <v>1335</v>
      </c>
      <c r="H496" s="7">
        <f>G496*(IFERROR(VLOOKUP('Lifting System Input'!$B$9,Lists!L:M,2,0),1)*IFERROR(VLOOKUP('Lifting System Input'!$B$10,Lists!O:P,2,0),1)*IFERROR(VLOOKUP('Lifting System Input'!$B$12,Lists!R:S,2,0),1))</f>
        <v>1335</v>
      </c>
      <c r="I496" s="6">
        <f>IF(EVEN(ROUNDUP(E496/(H496*3/'Lifting System Input'!$B$11),0))=2,4,EVEN(ROUNDUP(E496/(H496*3/'Lifting System Input'!$B$11),0)))</f>
        <v>14</v>
      </c>
      <c r="J496" s="7">
        <f t="shared" si="43"/>
        <v>18690</v>
      </c>
      <c r="K496" s="6">
        <f t="shared" si="44"/>
        <v>3.3</v>
      </c>
      <c r="L496" s="4">
        <f>VLOOKUP(F496,Lists!A:B,2,0)*I496</f>
        <v>26670</v>
      </c>
      <c r="M496" s="6">
        <f t="shared" si="45"/>
        <v>7</v>
      </c>
      <c r="N496">
        <f t="shared" si="46"/>
        <v>5</v>
      </c>
      <c r="O496">
        <v>4</v>
      </c>
      <c r="P496" s="7">
        <f t="shared" si="47"/>
        <v>2450</v>
      </c>
      <c r="Q496" t="s">
        <v>54</v>
      </c>
      <c r="R496" t="s">
        <v>54</v>
      </c>
      <c r="S496">
        <v>16</v>
      </c>
    </row>
    <row r="497" spans="1:19" x14ac:dyDescent="0.25">
      <c r="A497" t="str">
        <f t="shared" si="42"/>
        <v>1-3/4"7'40'MLAY1000x4</v>
      </c>
      <c r="B497" s="5" t="s">
        <v>24</v>
      </c>
      <c r="C497" s="8" t="s">
        <v>11</v>
      </c>
      <c r="D497" s="6" t="s">
        <v>26</v>
      </c>
      <c r="E497" s="7">
        <v>20011</v>
      </c>
      <c r="F497" s="6" t="s">
        <v>31</v>
      </c>
      <c r="G497" s="7">
        <v>1335</v>
      </c>
      <c r="H497" s="7">
        <f>G497*(IFERROR(VLOOKUP('Lifting System Input'!$B$9,Lists!L:M,2,0),1)*IFERROR(VLOOKUP('Lifting System Input'!$B$10,Lists!O:P,2,0),1)*IFERROR(VLOOKUP('Lifting System Input'!$B$12,Lists!R:S,2,0),1))</f>
        <v>1335</v>
      </c>
      <c r="I497" s="6">
        <f>IF(EVEN(ROUNDUP(E497/(H497*3/'Lifting System Input'!$B$11),0))=2,4,EVEN(ROUNDUP(E497/(H497*3/'Lifting System Input'!$B$11),0)))</f>
        <v>16</v>
      </c>
      <c r="J497" s="7">
        <f t="shared" si="43"/>
        <v>21360</v>
      </c>
      <c r="K497" s="6">
        <f t="shared" si="44"/>
        <v>3.2</v>
      </c>
      <c r="L497" s="4">
        <f>VLOOKUP(F497,Lists!A:B,2,0)*I497</f>
        <v>30480</v>
      </c>
      <c r="M497" s="6">
        <f t="shared" si="45"/>
        <v>8</v>
      </c>
      <c r="N497">
        <f t="shared" si="46"/>
        <v>4.4000000000000004</v>
      </c>
      <c r="O497">
        <v>4</v>
      </c>
      <c r="P497" s="7">
        <f t="shared" si="47"/>
        <v>2501</v>
      </c>
      <c r="Q497" t="s">
        <v>54</v>
      </c>
      <c r="R497" t="s">
        <v>54</v>
      </c>
      <c r="S497">
        <v>16</v>
      </c>
    </row>
    <row r="498" spans="1:19" x14ac:dyDescent="0.25">
      <c r="A498" t="str">
        <f t="shared" si="42"/>
        <v>1-3/4"8'40'MLAY1000x4</v>
      </c>
      <c r="B498" s="5" t="s">
        <v>24</v>
      </c>
      <c r="C498" s="8" t="s">
        <v>12</v>
      </c>
      <c r="D498" s="6" t="s">
        <v>26</v>
      </c>
      <c r="E498" s="7">
        <v>22870</v>
      </c>
      <c r="F498" s="6" t="s">
        <v>31</v>
      </c>
      <c r="G498" s="7">
        <v>1335</v>
      </c>
      <c r="H498" s="7">
        <f>G498*(IFERROR(VLOOKUP('Lifting System Input'!$B$9,Lists!L:M,2,0),1)*IFERROR(VLOOKUP('Lifting System Input'!$B$10,Lists!O:P,2,0),1)*IFERROR(VLOOKUP('Lifting System Input'!$B$12,Lists!R:S,2,0),1))</f>
        <v>1335</v>
      </c>
      <c r="I498" s="6">
        <f>IF(EVEN(ROUNDUP(E498/(H498*3/'Lifting System Input'!$B$11),0))=2,4,EVEN(ROUNDUP(E498/(H498*3/'Lifting System Input'!$B$11),0)))</f>
        <v>18</v>
      </c>
      <c r="J498" s="7">
        <f t="shared" si="43"/>
        <v>24030</v>
      </c>
      <c r="K498" s="6">
        <f t="shared" si="44"/>
        <v>3.2</v>
      </c>
      <c r="L498" s="4">
        <f>VLOOKUP(F498,Lists!A:B,2,0)*I498</f>
        <v>34290</v>
      </c>
      <c r="M498" s="6">
        <f t="shared" si="45"/>
        <v>9</v>
      </c>
      <c r="N498">
        <f t="shared" si="46"/>
        <v>4</v>
      </c>
      <c r="O498">
        <v>4</v>
      </c>
      <c r="P498" s="7">
        <f t="shared" si="47"/>
        <v>2541</v>
      </c>
      <c r="Q498" t="s">
        <v>54</v>
      </c>
      <c r="R498" t="s">
        <v>54</v>
      </c>
      <c r="S498">
        <v>16</v>
      </c>
    </row>
    <row r="499" spans="1:19" x14ac:dyDescent="0.25">
      <c r="A499" t="str">
        <f t="shared" si="42"/>
        <v>1-3/4"9'40'MLAY1000x4</v>
      </c>
      <c r="B499" s="5" t="s">
        <v>24</v>
      </c>
      <c r="C499" s="8" t="s">
        <v>13</v>
      </c>
      <c r="D499" s="6" t="s">
        <v>26</v>
      </c>
      <c r="E499" s="7">
        <v>25728</v>
      </c>
      <c r="F499" s="6" t="s">
        <v>31</v>
      </c>
      <c r="G499" s="7">
        <v>1335</v>
      </c>
      <c r="H499" s="7">
        <f>G499*(IFERROR(VLOOKUP('Lifting System Input'!$B$9,Lists!L:M,2,0),1)*IFERROR(VLOOKUP('Lifting System Input'!$B$10,Lists!O:P,2,0),1)*IFERROR(VLOOKUP('Lifting System Input'!$B$12,Lists!R:S,2,0),1))</f>
        <v>1335</v>
      </c>
      <c r="I499" s="6">
        <f>IF(EVEN(ROUNDUP(E499/(H499*3/'Lifting System Input'!$B$11),0))=2,4,EVEN(ROUNDUP(E499/(H499*3/'Lifting System Input'!$B$11),0)))</f>
        <v>20</v>
      </c>
      <c r="J499" s="7">
        <f t="shared" si="43"/>
        <v>26700</v>
      </c>
      <c r="K499" s="6">
        <f t="shared" si="44"/>
        <v>3.1</v>
      </c>
      <c r="L499" s="4">
        <f>VLOOKUP(F499,Lists!A:B,2,0)*I499</f>
        <v>38100</v>
      </c>
      <c r="M499" s="6">
        <f t="shared" si="45"/>
        <v>10</v>
      </c>
      <c r="N499">
        <f t="shared" si="46"/>
        <v>3.6</v>
      </c>
      <c r="O499">
        <v>4</v>
      </c>
      <c r="P499" s="7">
        <f t="shared" si="47"/>
        <v>2573</v>
      </c>
      <c r="Q499" t="s">
        <v>54</v>
      </c>
      <c r="R499" t="s">
        <v>55</v>
      </c>
      <c r="S499">
        <v>16</v>
      </c>
    </row>
    <row r="500" spans="1:19" x14ac:dyDescent="0.25">
      <c r="A500" t="str">
        <f t="shared" si="42"/>
        <v>1-3/4"10'40'MLAY1000x4</v>
      </c>
      <c r="B500" s="5" t="s">
        <v>24</v>
      </c>
      <c r="C500" s="25" t="s">
        <v>14</v>
      </c>
      <c r="D500" s="6" t="s">
        <v>26</v>
      </c>
      <c r="E500" s="7">
        <v>28587</v>
      </c>
      <c r="F500" s="6" t="s">
        <v>31</v>
      </c>
      <c r="G500" s="7">
        <v>1335</v>
      </c>
      <c r="H500" s="7">
        <f>G500*(IFERROR(VLOOKUP('Lifting System Input'!$B$9,Lists!L:M,2,0),1)*IFERROR(VLOOKUP('Lifting System Input'!$B$10,Lists!O:P,2,0),1)*IFERROR(VLOOKUP('Lifting System Input'!$B$12,Lists!R:S,2,0),1))</f>
        <v>1335</v>
      </c>
      <c r="I500" s="6">
        <f>IF(EVEN(ROUNDUP(E500/(H500*3/'Lifting System Input'!$B$11),0))=2,4,EVEN(ROUNDUP(E500/(H500*3/'Lifting System Input'!$B$11),0)))</f>
        <v>22</v>
      </c>
      <c r="J500" s="7">
        <f t="shared" si="43"/>
        <v>29370</v>
      </c>
      <c r="K500" s="6">
        <f t="shared" si="44"/>
        <v>3.1</v>
      </c>
      <c r="L500" s="4">
        <f>VLOOKUP(F500,Lists!A:B,2,0)*I500</f>
        <v>41910</v>
      </c>
      <c r="M500" s="6">
        <f t="shared" si="45"/>
        <v>11</v>
      </c>
      <c r="N500">
        <f t="shared" si="46"/>
        <v>3.3</v>
      </c>
      <c r="O500">
        <v>4</v>
      </c>
      <c r="P500" s="7">
        <f t="shared" si="47"/>
        <v>2599</v>
      </c>
      <c r="Q500" t="s">
        <v>54</v>
      </c>
      <c r="R500" t="s">
        <v>55</v>
      </c>
      <c r="S500">
        <v>16</v>
      </c>
    </row>
    <row r="501" spans="1:19" x14ac:dyDescent="0.25">
      <c r="A501" t="str">
        <f t="shared" si="42"/>
        <v>2"6'10'MLAY1000x4</v>
      </c>
      <c r="B501" s="5" t="s">
        <v>25</v>
      </c>
      <c r="C501" s="8" t="s">
        <v>10</v>
      </c>
      <c r="D501" s="6" t="s">
        <v>14</v>
      </c>
      <c r="E501" s="7">
        <v>4901</v>
      </c>
      <c r="F501" s="6" t="s">
        <v>31</v>
      </c>
      <c r="G501" s="7">
        <v>1343</v>
      </c>
      <c r="H501" s="7">
        <f>G501*(IFERROR(VLOOKUP('Lifting System Input'!$B$9,Lists!L:M,2,0),1)*IFERROR(VLOOKUP('Lifting System Input'!$B$10,Lists!O:P,2,0),1)*IFERROR(VLOOKUP('Lifting System Input'!$B$12,Lists!R:S,2,0),1))</f>
        <v>1343</v>
      </c>
      <c r="I501" s="6">
        <f>IF(EVEN(ROUNDUP(E501/(H501*3/'Lifting System Input'!$B$11),0))=2,4,EVEN(ROUNDUP(E501/(H501*3/'Lifting System Input'!$B$11),0)))</f>
        <v>4</v>
      </c>
      <c r="J501" s="7">
        <f t="shared" si="43"/>
        <v>5372</v>
      </c>
      <c r="K501" s="6">
        <f t="shared" si="44"/>
        <v>3.3</v>
      </c>
      <c r="L501" s="4">
        <f>VLOOKUP(F501,Lists!A:B,2,0)*I501</f>
        <v>7620</v>
      </c>
      <c r="M501" s="6">
        <f t="shared" si="45"/>
        <v>2</v>
      </c>
      <c r="N501">
        <f t="shared" si="46"/>
        <v>3.3</v>
      </c>
      <c r="O501">
        <v>4</v>
      </c>
      <c r="P501" s="7">
        <f t="shared" si="47"/>
        <v>2451</v>
      </c>
      <c r="Q501" t="s">
        <v>54</v>
      </c>
      <c r="R501" t="s">
        <v>54</v>
      </c>
      <c r="S501">
        <v>17</v>
      </c>
    </row>
    <row r="502" spans="1:19" x14ac:dyDescent="0.25">
      <c r="A502" t="str">
        <f t="shared" si="42"/>
        <v>2"7'10'MLAY1000x4</v>
      </c>
      <c r="B502" s="5" t="s">
        <v>25</v>
      </c>
      <c r="C502" s="8" t="s">
        <v>11</v>
      </c>
      <c r="D502" s="6" t="s">
        <v>14</v>
      </c>
      <c r="E502" s="7">
        <v>5717</v>
      </c>
      <c r="F502" s="6" t="s">
        <v>31</v>
      </c>
      <c r="G502" s="7">
        <v>1343</v>
      </c>
      <c r="H502" s="7">
        <f>G502*(IFERROR(VLOOKUP('Lifting System Input'!$B$9,Lists!L:M,2,0),1)*IFERROR(VLOOKUP('Lifting System Input'!$B$10,Lists!O:P,2,0),1)*IFERROR(VLOOKUP('Lifting System Input'!$B$12,Lists!R:S,2,0),1))</f>
        <v>1343</v>
      </c>
      <c r="I502" s="6">
        <f>IF(EVEN(ROUNDUP(E502/(H502*3/'Lifting System Input'!$B$11),0))=2,4,EVEN(ROUNDUP(E502/(H502*3/'Lifting System Input'!$B$11),0)))</f>
        <v>6</v>
      </c>
      <c r="J502" s="7">
        <f t="shared" si="43"/>
        <v>8058</v>
      </c>
      <c r="K502" s="6">
        <f t="shared" si="44"/>
        <v>4.2</v>
      </c>
      <c r="L502" s="4">
        <f>VLOOKUP(F502,Lists!A:B,2,0)*I502</f>
        <v>11430</v>
      </c>
      <c r="M502" s="6">
        <f t="shared" si="45"/>
        <v>3</v>
      </c>
      <c r="N502">
        <f t="shared" si="46"/>
        <v>2.5</v>
      </c>
      <c r="O502">
        <v>4</v>
      </c>
      <c r="P502" s="7">
        <f t="shared" si="47"/>
        <v>1906</v>
      </c>
      <c r="Q502" t="s">
        <v>54</v>
      </c>
      <c r="R502" t="s">
        <v>54</v>
      </c>
      <c r="S502">
        <v>17</v>
      </c>
    </row>
    <row r="503" spans="1:19" x14ac:dyDescent="0.25">
      <c r="A503" t="str">
        <f t="shared" si="42"/>
        <v>2"8'10'MLAY1000x4</v>
      </c>
      <c r="B503" s="5" t="s">
        <v>25</v>
      </c>
      <c r="C503" s="8" t="s">
        <v>12</v>
      </c>
      <c r="D503" s="6" t="s">
        <v>14</v>
      </c>
      <c r="E503" s="7">
        <v>6534</v>
      </c>
      <c r="F503" s="6" t="s">
        <v>31</v>
      </c>
      <c r="G503" s="7">
        <v>1343</v>
      </c>
      <c r="H503" s="7">
        <f>G503*(IFERROR(VLOOKUP('Lifting System Input'!$B$9,Lists!L:M,2,0),1)*IFERROR(VLOOKUP('Lifting System Input'!$B$10,Lists!O:P,2,0),1)*IFERROR(VLOOKUP('Lifting System Input'!$B$12,Lists!R:S,2,0),1))</f>
        <v>1343</v>
      </c>
      <c r="I503" s="6">
        <f>IF(EVEN(ROUNDUP(E503/(H503*3/'Lifting System Input'!$B$11),0))=2,4,EVEN(ROUNDUP(E503/(H503*3/'Lifting System Input'!$B$11),0)))</f>
        <v>6</v>
      </c>
      <c r="J503" s="7">
        <f t="shared" si="43"/>
        <v>8058</v>
      </c>
      <c r="K503" s="6">
        <f t="shared" si="44"/>
        <v>3.7</v>
      </c>
      <c r="L503" s="4">
        <f>VLOOKUP(F503,Lists!A:B,2,0)*I503</f>
        <v>11430</v>
      </c>
      <c r="M503" s="6">
        <f t="shared" si="45"/>
        <v>3</v>
      </c>
      <c r="N503">
        <f t="shared" si="46"/>
        <v>2.5</v>
      </c>
      <c r="O503">
        <v>4</v>
      </c>
      <c r="P503" s="7">
        <f t="shared" si="47"/>
        <v>2178</v>
      </c>
      <c r="Q503" t="s">
        <v>54</v>
      </c>
      <c r="R503" t="s">
        <v>54</v>
      </c>
      <c r="S503">
        <v>17</v>
      </c>
    </row>
    <row r="504" spans="1:19" x14ac:dyDescent="0.25">
      <c r="A504" t="str">
        <f t="shared" si="42"/>
        <v>2"9'10'MLAY1000x4</v>
      </c>
      <c r="B504" s="5" t="s">
        <v>25</v>
      </c>
      <c r="C504" s="8" t="s">
        <v>13</v>
      </c>
      <c r="D504" s="6" t="s">
        <v>14</v>
      </c>
      <c r="E504" s="7">
        <v>7351</v>
      </c>
      <c r="F504" s="6" t="s">
        <v>31</v>
      </c>
      <c r="G504" s="7">
        <v>1343</v>
      </c>
      <c r="H504" s="7">
        <f>G504*(IFERROR(VLOOKUP('Lifting System Input'!$B$9,Lists!L:M,2,0),1)*IFERROR(VLOOKUP('Lifting System Input'!$B$10,Lists!O:P,2,0),1)*IFERROR(VLOOKUP('Lifting System Input'!$B$12,Lists!R:S,2,0),1))</f>
        <v>1343</v>
      </c>
      <c r="I504" s="6">
        <f>IF(EVEN(ROUNDUP(E504/(H504*3/'Lifting System Input'!$B$11),0))=2,4,EVEN(ROUNDUP(E504/(H504*3/'Lifting System Input'!$B$11),0)))</f>
        <v>6</v>
      </c>
      <c r="J504" s="7">
        <f t="shared" si="43"/>
        <v>8058</v>
      </c>
      <c r="K504" s="6">
        <f t="shared" si="44"/>
        <v>3.3</v>
      </c>
      <c r="L504" s="4">
        <f>VLOOKUP(F504,Lists!A:B,2,0)*I504</f>
        <v>11430</v>
      </c>
      <c r="M504" s="6">
        <f t="shared" si="45"/>
        <v>3</v>
      </c>
      <c r="N504">
        <f t="shared" si="46"/>
        <v>2.5</v>
      </c>
      <c r="O504">
        <v>4</v>
      </c>
      <c r="P504" s="7">
        <f t="shared" si="47"/>
        <v>2450</v>
      </c>
      <c r="Q504" t="s">
        <v>54</v>
      </c>
      <c r="R504" t="s">
        <v>54</v>
      </c>
      <c r="S504">
        <v>17</v>
      </c>
    </row>
    <row r="505" spans="1:19" x14ac:dyDescent="0.25">
      <c r="A505" t="str">
        <f t="shared" si="42"/>
        <v>2"10'10'MLAY1000x4</v>
      </c>
      <c r="B505" s="5" t="s">
        <v>25</v>
      </c>
      <c r="C505" s="24" t="s">
        <v>14</v>
      </c>
      <c r="D505" s="6" t="s">
        <v>14</v>
      </c>
      <c r="E505" s="7">
        <v>8168</v>
      </c>
      <c r="F505" s="6" t="s">
        <v>31</v>
      </c>
      <c r="G505" s="7">
        <v>1343</v>
      </c>
      <c r="H505" s="7">
        <f>G505*(IFERROR(VLOOKUP('Lifting System Input'!$B$9,Lists!L:M,2,0),1)*IFERROR(VLOOKUP('Lifting System Input'!$B$10,Lists!O:P,2,0),1)*IFERROR(VLOOKUP('Lifting System Input'!$B$12,Lists!R:S,2,0),1))</f>
        <v>1343</v>
      </c>
      <c r="I505" s="6">
        <f>IF(EVEN(ROUNDUP(E505/(H505*3/'Lifting System Input'!$B$11),0))=2,4,EVEN(ROUNDUP(E505/(H505*3/'Lifting System Input'!$B$11),0)))</f>
        <v>8</v>
      </c>
      <c r="J505" s="7">
        <f t="shared" si="43"/>
        <v>10744</v>
      </c>
      <c r="K505" s="6">
        <f t="shared" si="44"/>
        <v>3.9</v>
      </c>
      <c r="L505" s="4">
        <f>VLOOKUP(F505,Lists!A:B,2,0)*I505</f>
        <v>15240</v>
      </c>
      <c r="M505" s="6">
        <f t="shared" si="45"/>
        <v>4</v>
      </c>
      <c r="N505">
        <f t="shared" si="46"/>
        <v>2</v>
      </c>
      <c r="O505">
        <v>4</v>
      </c>
      <c r="P505" s="7">
        <f t="shared" si="47"/>
        <v>2042</v>
      </c>
      <c r="Q505" t="s">
        <v>54</v>
      </c>
      <c r="R505" t="s">
        <v>54</v>
      </c>
      <c r="S505">
        <v>17</v>
      </c>
    </row>
    <row r="506" spans="1:19" x14ac:dyDescent="0.25">
      <c r="A506" t="str">
        <f t="shared" si="42"/>
        <v>2"6'20'MLAY1000x4</v>
      </c>
      <c r="B506" s="5" t="s">
        <v>25</v>
      </c>
      <c r="C506" s="8" t="s">
        <v>10</v>
      </c>
      <c r="D506" s="6" t="s">
        <v>16</v>
      </c>
      <c r="E506" s="7">
        <v>9801</v>
      </c>
      <c r="F506" s="6" t="s">
        <v>31</v>
      </c>
      <c r="G506" s="7">
        <v>1343</v>
      </c>
      <c r="H506" s="7">
        <f>G506*(IFERROR(VLOOKUP('Lifting System Input'!$B$9,Lists!L:M,2,0),1)*IFERROR(VLOOKUP('Lifting System Input'!$B$10,Lists!O:P,2,0),1)*IFERROR(VLOOKUP('Lifting System Input'!$B$12,Lists!R:S,2,0),1))</f>
        <v>1343</v>
      </c>
      <c r="I506" s="6">
        <f>IF(EVEN(ROUNDUP(E506/(H506*3/'Lifting System Input'!$B$11),0))=2,4,EVEN(ROUNDUP(E506/(H506*3/'Lifting System Input'!$B$11),0)))</f>
        <v>8</v>
      </c>
      <c r="J506" s="7">
        <f t="shared" si="43"/>
        <v>10744</v>
      </c>
      <c r="K506" s="6">
        <f t="shared" si="44"/>
        <v>3.3</v>
      </c>
      <c r="L506" s="4">
        <f>VLOOKUP(F506,Lists!A:B,2,0)*I506</f>
        <v>15240</v>
      </c>
      <c r="M506" s="6">
        <f t="shared" si="45"/>
        <v>4</v>
      </c>
      <c r="N506">
        <f t="shared" si="46"/>
        <v>4</v>
      </c>
      <c r="O506">
        <v>4</v>
      </c>
      <c r="P506" s="7">
        <f t="shared" si="47"/>
        <v>2450</v>
      </c>
      <c r="Q506" t="s">
        <v>54</v>
      </c>
      <c r="R506" t="s">
        <v>54</v>
      </c>
      <c r="S506">
        <v>17</v>
      </c>
    </row>
    <row r="507" spans="1:19" x14ac:dyDescent="0.25">
      <c r="A507" t="str">
        <f t="shared" si="42"/>
        <v>2"7'20'MLAY1000x4</v>
      </c>
      <c r="B507" s="5" t="s">
        <v>25</v>
      </c>
      <c r="C507" s="8" t="s">
        <v>11</v>
      </c>
      <c r="D507" s="6" t="s">
        <v>16</v>
      </c>
      <c r="E507" s="7">
        <v>11435</v>
      </c>
      <c r="F507" s="6" t="s">
        <v>31</v>
      </c>
      <c r="G507" s="7">
        <v>1343</v>
      </c>
      <c r="H507" s="7">
        <f>G507*(IFERROR(VLOOKUP('Lifting System Input'!$B$9,Lists!L:M,2,0),1)*IFERROR(VLOOKUP('Lifting System Input'!$B$10,Lists!O:P,2,0),1)*IFERROR(VLOOKUP('Lifting System Input'!$B$12,Lists!R:S,2,0),1))</f>
        <v>1343</v>
      </c>
      <c r="I507" s="6">
        <f>IF(EVEN(ROUNDUP(E507/(H507*3/'Lifting System Input'!$B$11),0))=2,4,EVEN(ROUNDUP(E507/(H507*3/'Lifting System Input'!$B$11),0)))</f>
        <v>10</v>
      </c>
      <c r="J507" s="7">
        <f t="shared" si="43"/>
        <v>13430</v>
      </c>
      <c r="K507" s="6">
        <f t="shared" si="44"/>
        <v>3.5</v>
      </c>
      <c r="L507" s="4">
        <f>VLOOKUP(F507,Lists!A:B,2,0)*I507</f>
        <v>19050</v>
      </c>
      <c r="M507" s="6">
        <f t="shared" si="45"/>
        <v>5</v>
      </c>
      <c r="N507">
        <f t="shared" si="46"/>
        <v>3.3</v>
      </c>
      <c r="O507">
        <v>4</v>
      </c>
      <c r="P507" s="7">
        <f t="shared" si="47"/>
        <v>2287</v>
      </c>
      <c r="Q507" t="s">
        <v>54</v>
      </c>
      <c r="R507" t="s">
        <v>54</v>
      </c>
      <c r="S507">
        <v>17</v>
      </c>
    </row>
    <row r="508" spans="1:19" x14ac:dyDescent="0.25">
      <c r="A508" t="str">
        <f t="shared" si="42"/>
        <v>2"8'20'MLAY1000x4</v>
      </c>
      <c r="B508" s="5" t="s">
        <v>25</v>
      </c>
      <c r="C508" s="8" t="s">
        <v>12</v>
      </c>
      <c r="D508" s="6" t="s">
        <v>16</v>
      </c>
      <c r="E508" s="7">
        <v>13068</v>
      </c>
      <c r="F508" s="6" t="s">
        <v>31</v>
      </c>
      <c r="G508" s="7">
        <v>1343</v>
      </c>
      <c r="H508" s="7">
        <f>G508*(IFERROR(VLOOKUP('Lifting System Input'!$B$9,Lists!L:M,2,0),1)*IFERROR(VLOOKUP('Lifting System Input'!$B$10,Lists!O:P,2,0),1)*IFERROR(VLOOKUP('Lifting System Input'!$B$12,Lists!R:S,2,0),1))</f>
        <v>1343</v>
      </c>
      <c r="I508" s="6">
        <f>IF(EVEN(ROUNDUP(E508/(H508*3/'Lifting System Input'!$B$11),0))=2,4,EVEN(ROUNDUP(E508/(H508*3/'Lifting System Input'!$B$11),0)))</f>
        <v>10</v>
      </c>
      <c r="J508" s="7">
        <f t="shared" si="43"/>
        <v>13430</v>
      </c>
      <c r="K508" s="6">
        <f t="shared" si="44"/>
        <v>3.1</v>
      </c>
      <c r="L508" s="4">
        <f>VLOOKUP(F508,Lists!A:B,2,0)*I508</f>
        <v>19050</v>
      </c>
      <c r="M508" s="6">
        <f t="shared" si="45"/>
        <v>5</v>
      </c>
      <c r="N508">
        <f t="shared" si="46"/>
        <v>3.3</v>
      </c>
      <c r="O508">
        <v>4</v>
      </c>
      <c r="P508" s="7">
        <f t="shared" si="47"/>
        <v>2614</v>
      </c>
      <c r="Q508" t="s">
        <v>54</v>
      </c>
      <c r="R508" t="s">
        <v>54</v>
      </c>
      <c r="S508">
        <v>17</v>
      </c>
    </row>
    <row r="509" spans="1:19" x14ac:dyDescent="0.25">
      <c r="A509" t="str">
        <f t="shared" si="42"/>
        <v>2"9'20'MLAY1000x4</v>
      </c>
      <c r="B509" s="5" t="s">
        <v>25</v>
      </c>
      <c r="C509" s="8" t="s">
        <v>13</v>
      </c>
      <c r="D509" s="6" t="s">
        <v>16</v>
      </c>
      <c r="E509" s="7">
        <v>14702</v>
      </c>
      <c r="F509" s="6" t="s">
        <v>31</v>
      </c>
      <c r="G509" s="7">
        <v>1343</v>
      </c>
      <c r="H509" s="7">
        <f>G509*(IFERROR(VLOOKUP('Lifting System Input'!$B$9,Lists!L:M,2,0),1)*IFERROR(VLOOKUP('Lifting System Input'!$B$10,Lists!O:P,2,0),1)*IFERROR(VLOOKUP('Lifting System Input'!$B$12,Lists!R:S,2,0),1))</f>
        <v>1343</v>
      </c>
      <c r="I509" s="6">
        <f>IF(EVEN(ROUNDUP(E509/(H509*3/'Lifting System Input'!$B$11),0))=2,4,EVEN(ROUNDUP(E509/(H509*3/'Lifting System Input'!$B$11),0)))</f>
        <v>12</v>
      </c>
      <c r="J509" s="7">
        <f t="shared" si="43"/>
        <v>16116</v>
      </c>
      <c r="K509" s="6">
        <f t="shared" si="44"/>
        <v>3.3</v>
      </c>
      <c r="L509" s="4">
        <f>VLOOKUP(F509,Lists!A:B,2,0)*I509</f>
        <v>22860</v>
      </c>
      <c r="M509" s="6">
        <f t="shared" si="45"/>
        <v>6</v>
      </c>
      <c r="N509">
        <f t="shared" si="46"/>
        <v>2.9</v>
      </c>
      <c r="O509">
        <v>4</v>
      </c>
      <c r="P509" s="7">
        <f t="shared" si="47"/>
        <v>2450</v>
      </c>
      <c r="Q509" t="s">
        <v>54</v>
      </c>
      <c r="R509" t="s">
        <v>54</v>
      </c>
      <c r="S509">
        <v>17</v>
      </c>
    </row>
    <row r="510" spans="1:19" x14ac:dyDescent="0.25">
      <c r="A510" t="str">
        <f t="shared" si="42"/>
        <v>2"10'20'MLAY1000x4</v>
      </c>
      <c r="B510" s="5" t="s">
        <v>25</v>
      </c>
      <c r="C510" s="25" t="s">
        <v>14</v>
      </c>
      <c r="D510" s="6" t="s">
        <v>16</v>
      </c>
      <c r="E510" s="7">
        <v>16335</v>
      </c>
      <c r="F510" s="6" t="s">
        <v>31</v>
      </c>
      <c r="G510" s="7">
        <v>1343</v>
      </c>
      <c r="H510" s="7">
        <f>G510*(IFERROR(VLOOKUP('Lifting System Input'!$B$9,Lists!L:M,2,0),1)*IFERROR(VLOOKUP('Lifting System Input'!$B$10,Lists!O:P,2,0),1)*IFERROR(VLOOKUP('Lifting System Input'!$B$12,Lists!R:S,2,0),1))</f>
        <v>1343</v>
      </c>
      <c r="I510" s="6">
        <f>IF(EVEN(ROUNDUP(E510/(H510*3/'Lifting System Input'!$B$11),0))=2,4,EVEN(ROUNDUP(E510/(H510*3/'Lifting System Input'!$B$11),0)))</f>
        <v>14</v>
      </c>
      <c r="J510" s="7">
        <f t="shared" si="43"/>
        <v>18802</v>
      </c>
      <c r="K510" s="6">
        <f t="shared" si="44"/>
        <v>3.5</v>
      </c>
      <c r="L510" s="4">
        <f>VLOOKUP(F510,Lists!A:B,2,0)*I510</f>
        <v>26670</v>
      </c>
      <c r="M510" s="6">
        <f t="shared" si="45"/>
        <v>7</v>
      </c>
      <c r="N510">
        <f t="shared" si="46"/>
        <v>2.5</v>
      </c>
      <c r="O510">
        <v>4</v>
      </c>
      <c r="P510" s="7">
        <f t="shared" si="47"/>
        <v>2334</v>
      </c>
      <c r="Q510" t="s">
        <v>54</v>
      </c>
      <c r="R510" t="s">
        <v>54</v>
      </c>
      <c r="S510">
        <v>17</v>
      </c>
    </row>
    <row r="511" spans="1:19" x14ac:dyDescent="0.25">
      <c r="A511" t="str">
        <f t="shared" si="42"/>
        <v>2"6'40'MLAY1000x4</v>
      </c>
      <c r="B511" s="5" t="s">
        <v>25</v>
      </c>
      <c r="C511" s="8" t="s">
        <v>10</v>
      </c>
      <c r="D511" s="6" t="s">
        <v>26</v>
      </c>
      <c r="E511" s="7">
        <v>19602</v>
      </c>
      <c r="F511" s="6" t="s">
        <v>31</v>
      </c>
      <c r="G511" s="7">
        <v>1343</v>
      </c>
      <c r="H511" s="7">
        <f>G511*(IFERROR(VLOOKUP('Lifting System Input'!$B$9,Lists!L:M,2,0),1)*IFERROR(VLOOKUP('Lifting System Input'!$B$10,Lists!O:P,2,0),1)*IFERROR(VLOOKUP('Lifting System Input'!$B$12,Lists!R:S,2,0),1))</f>
        <v>1343</v>
      </c>
      <c r="I511" s="6">
        <f>IF(EVEN(ROUNDUP(E511/(H511*3/'Lifting System Input'!$B$11),0))=2,4,EVEN(ROUNDUP(E511/(H511*3/'Lifting System Input'!$B$11),0)))</f>
        <v>16</v>
      </c>
      <c r="J511" s="7">
        <f t="shared" si="43"/>
        <v>21488</v>
      </c>
      <c r="K511" s="6">
        <f t="shared" si="44"/>
        <v>3.3</v>
      </c>
      <c r="L511" s="4">
        <f>VLOOKUP(F511,Lists!A:B,2,0)*I511</f>
        <v>30480</v>
      </c>
      <c r="M511" s="6">
        <f t="shared" si="45"/>
        <v>8</v>
      </c>
      <c r="N511">
        <f t="shared" si="46"/>
        <v>4.4000000000000004</v>
      </c>
      <c r="O511">
        <v>4</v>
      </c>
      <c r="P511" s="7">
        <f t="shared" si="47"/>
        <v>2450</v>
      </c>
      <c r="Q511" t="s">
        <v>54</v>
      </c>
      <c r="R511" t="s">
        <v>54</v>
      </c>
      <c r="S511">
        <v>17</v>
      </c>
    </row>
    <row r="512" spans="1:19" x14ac:dyDescent="0.25">
      <c r="A512" t="str">
        <f t="shared" si="42"/>
        <v>2"7'40'MLAY1000x4</v>
      </c>
      <c r="B512" s="5" t="s">
        <v>25</v>
      </c>
      <c r="C512" s="8" t="s">
        <v>11</v>
      </c>
      <c r="D512" s="6" t="s">
        <v>26</v>
      </c>
      <c r="E512" s="7">
        <v>22870</v>
      </c>
      <c r="F512" s="6" t="s">
        <v>31</v>
      </c>
      <c r="G512" s="7">
        <v>1343</v>
      </c>
      <c r="H512" s="7">
        <f>G512*(IFERROR(VLOOKUP('Lifting System Input'!$B$9,Lists!L:M,2,0),1)*IFERROR(VLOOKUP('Lifting System Input'!$B$10,Lists!O:P,2,0),1)*IFERROR(VLOOKUP('Lifting System Input'!$B$12,Lists!R:S,2,0),1))</f>
        <v>1343</v>
      </c>
      <c r="I512" s="6">
        <f>IF(EVEN(ROUNDUP(E512/(H512*3/'Lifting System Input'!$B$11),0))=2,4,EVEN(ROUNDUP(E512/(H512*3/'Lifting System Input'!$B$11),0)))</f>
        <v>18</v>
      </c>
      <c r="J512" s="7">
        <f t="shared" si="43"/>
        <v>24174</v>
      </c>
      <c r="K512" s="6">
        <f t="shared" si="44"/>
        <v>3.2</v>
      </c>
      <c r="L512" s="4">
        <f>VLOOKUP(F512,Lists!A:B,2,0)*I512</f>
        <v>34290</v>
      </c>
      <c r="M512" s="6">
        <f t="shared" si="45"/>
        <v>9</v>
      </c>
      <c r="N512">
        <f t="shared" si="46"/>
        <v>4</v>
      </c>
      <c r="O512">
        <v>4</v>
      </c>
      <c r="P512" s="7">
        <f t="shared" si="47"/>
        <v>2541</v>
      </c>
      <c r="Q512" t="s">
        <v>54</v>
      </c>
      <c r="R512" t="s">
        <v>54</v>
      </c>
      <c r="S512">
        <v>17</v>
      </c>
    </row>
    <row r="513" spans="1:19" x14ac:dyDescent="0.25">
      <c r="A513" t="str">
        <f t="shared" si="42"/>
        <v>2"8'40'MLAY1000x4</v>
      </c>
      <c r="B513" s="5" t="s">
        <v>25</v>
      </c>
      <c r="C513" s="8" t="s">
        <v>12</v>
      </c>
      <c r="D513" s="6" t="s">
        <v>26</v>
      </c>
      <c r="E513" s="7">
        <v>26137</v>
      </c>
      <c r="F513" s="6" t="s">
        <v>31</v>
      </c>
      <c r="G513" s="7">
        <v>1343</v>
      </c>
      <c r="H513" s="7">
        <f>G513*(IFERROR(VLOOKUP('Lifting System Input'!$B$9,Lists!L:M,2,0),1)*IFERROR(VLOOKUP('Lifting System Input'!$B$10,Lists!O:P,2,0),1)*IFERROR(VLOOKUP('Lifting System Input'!$B$12,Lists!R:S,2,0),1))</f>
        <v>1343</v>
      </c>
      <c r="I513" s="6">
        <f>IF(EVEN(ROUNDUP(E513/(H513*3/'Lifting System Input'!$B$11),0))=2,4,EVEN(ROUNDUP(E513/(H513*3/'Lifting System Input'!$B$11),0)))</f>
        <v>20</v>
      </c>
      <c r="J513" s="7">
        <f t="shared" si="43"/>
        <v>26860</v>
      </c>
      <c r="K513" s="6">
        <f t="shared" si="44"/>
        <v>3.1</v>
      </c>
      <c r="L513" s="4">
        <f>VLOOKUP(F513,Lists!A:B,2,0)*I513</f>
        <v>38100</v>
      </c>
      <c r="M513" s="6">
        <f t="shared" si="45"/>
        <v>10</v>
      </c>
      <c r="N513">
        <f t="shared" si="46"/>
        <v>3.6</v>
      </c>
      <c r="O513">
        <v>4</v>
      </c>
      <c r="P513" s="7">
        <f t="shared" si="47"/>
        <v>2614</v>
      </c>
      <c r="Q513" t="s">
        <v>54</v>
      </c>
      <c r="R513" t="s">
        <v>55</v>
      </c>
      <c r="S513">
        <v>17</v>
      </c>
    </row>
    <row r="514" spans="1:19" x14ac:dyDescent="0.25">
      <c r="A514" t="str">
        <f t="shared" si="42"/>
        <v>2"9'40'MLAY1000x4</v>
      </c>
      <c r="B514" s="5" t="s">
        <v>25</v>
      </c>
      <c r="C514" s="8" t="s">
        <v>13</v>
      </c>
      <c r="D514" s="6" t="s">
        <v>26</v>
      </c>
      <c r="E514" s="7">
        <v>29404</v>
      </c>
      <c r="F514" s="6" t="s">
        <v>31</v>
      </c>
      <c r="G514" s="7">
        <v>1343</v>
      </c>
      <c r="H514" s="7">
        <f>G514*(IFERROR(VLOOKUP('Lifting System Input'!$B$9,Lists!L:M,2,0),1)*IFERROR(VLOOKUP('Lifting System Input'!$B$10,Lists!O:P,2,0),1)*IFERROR(VLOOKUP('Lifting System Input'!$B$12,Lists!R:S,2,0),1))</f>
        <v>1343</v>
      </c>
      <c r="I514" s="6">
        <f>IF(EVEN(ROUNDUP(E514/(H514*3/'Lifting System Input'!$B$11),0))=2,4,EVEN(ROUNDUP(E514/(H514*3/'Lifting System Input'!$B$11),0)))</f>
        <v>22</v>
      </c>
      <c r="J514" s="7">
        <f t="shared" si="43"/>
        <v>29546</v>
      </c>
      <c r="K514" s="6">
        <f t="shared" si="44"/>
        <v>3</v>
      </c>
      <c r="L514" s="4">
        <f>VLOOKUP(F514,Lists!A:B,2,0)*I514</f>
        <v>41910</v>
      </c>
      <c r="M514" s="6">
        <f t="shared" si="45"/>
        <v>11</v>
      </c>
      <c r="N514">
        <f t="shared" si="46"/>
        <v>3.3</v>
      </c>
      <c r="O514">
        <v>4</v>
      </c>
      <c r="P514" s="7">
        <f t="shared" si="47"/>
        <v>2673</v>
      </c>
      <c r="Q514" t="s">
        <v>54</v>
      </c>
      <c r="R514" t="s">
        <v>55</v>
      </c>
      <c r="S514">
        <v>17</v>
      </c>
    </row>
    <row r="515" spans="1:19" x14ac:dyDescent="0.25">
      <c r="A515" t="str">
        <f t="shared" si="42"/>
        <v>2"10'40'MLAY1000x4</v>
      </c>
      <c r="B515" s="5" t="s">
        <v>25</v>
      </c>
      <c r="C515" s="25" t="s">
        <v>14</v>
      </c>
      <c r="D515" s="6" t="s">
        <v>26</v>
      </c>
      <c r="E515" s="7">
        <v>32671</v>
      </c>
      <c r="F515" s="6" t="s">
        <v>31</v>
      </c>
      <c r="G515" s="7">
        <v>1343</v>
      </c>
      <c r="H515" s="7">
        <f>G515*(IFERROR(VLOOKUP('Lifting System Input'!$B$9,Lists!L:M,2,0),1)*IFERROR(VLOOKUP('Lifting System Input'!$B$10,Lists!O:P,2,0),1)*IFERROR(VLOOKUP('Lifting System Input'!$B$12,Lists!R:S,2,0),1))</f>
        <v>1343</v>
      </c>
      <c r="I515" s="6">
        <f>IF(EVEN(ROUNDUP(E515/(H515*3/'Lifting System Input'!$B$11),0))=2,4,EVEN(ROUNDUP(E515/(H515*3/'Lifting System Input'!$B$11),0)))</f>
        <v>26</v>
      </c>
      <c r="J515" s="7">
        <f t="shared" si="43"/>
        <v>34918</v>
      </c>
      <c r="K515" s="6">
        <f t="shared" si="44"/>
        <v>3.2</v>
      </c>
      <c r="L515" s="4">
        <f>VLOOKUP(F515,Lists!A:B,2,0)*I515</f>
        <v>49530</v>
      </c>
      <c r="M515" s="6">
        <f t="shared" si="45"/>
        <v>13</v>
      </c>
      <c r="N515">
        <f t="shared" si="46"/>
        <v>2.9</v>
      </c>
      <c r="O515">
        <v>4</v>
      </c>
      <c r="P515" s="7">
        <f t="shared" si="47"/>
        <v>2513</v>
      </c>
      <c r="Q515" t="s">
        <v>54</v>
      </c>
      <c r="R515" t="s">
        <v>55</v>
      </c>
      <c r="S515">
        <v>17</v>
      </c>
    </row>
    <row r="516" spans="1:19" x14ac:dyDescent="0.25">
      <c r="A516" t="str">
        <f t="shared" si="42"/>
        <v>1/8"6'10'MLAY1000x6</v>
      </c>
      <c r="B516" s="20" t="s">
        <v>59</v>
      </c>
      <c r="C516" s="8" t="s">
        <v>10</v>
      </c>
      <c r="D516" s="6" t="s">
        <v>14</v>
      </c>
      <c r="E516" s="7">
        <v>306</v>
      </c>
      <c r="F516" s="6" t="s">
        <v>32</v>
      </c>
      <c r="G516" s="7">
        <v>361</v>
      </c>
      <c r="H516" s="7">
        <f>G516*(IFERROR(VLOOKUP('Lifting System Input'!$B$9,Lists!L:M,2,0),1)*IFERROR(VLOOKUP('Lifting System Input'!$B$10,Lists!O:P,2,0),1)*IFERROR(VLOOKUP('Lifting System Input'!$B$12,Lists!R:S,2,0),1))</f>
        <v>361</v>
      </c>
      <c r="I516" s="6">
        <f>IF(EVEN(ROUNDUP(E516/(H516*3/'Lifting System Input'!$B$11),0))=2,4,EVEN(ROUNDUP(E516/(H516*3/'Lifting System Input'!$B$11),0)))</f>
        <v>4</v>
      </c>
      <c r="J516" s="7">
        <f t="shared" si="43"/>
        <v>1444</v>
      </c>
      <c r="K516" s="6">
        <f t="shared" si="44"/>
        <v>14.2</v>
      </c>
      <c r="L516" s="4">
        <f>VLOOKUP(F516,Lists!A:B,2,0)*I516</f>
        <v>11536</v>
      </c>
      <c r="M516" s="6">
        <f t="shared" si="45"/>
        <v>2</v>
      </c>
      <c r="N516">
        <f t="shared" si="46"/>
        <v>3.3</v>
      </c>
      <c r="O516">
        <v>4</v>
      </c>
      <c r="P516" s="7">
        <f t="shared" si="47"/>
        <v>153</v>
      </c>
      <c r="Q516" t="s">
        <v>55</v>
      </c>
      <c r="R516" t="s">
        <v>55</v>
      </c>
      <c r="S516">
        <v>1</v>
      </c>
    </row>
    <row r="517" spans="1:19" x14ac:dyDescent="0.25">
      <c r="A517" t="str">
        <f t="shared" si="42"/>
        <v>1/8"7'10'MLAY1000x6</v>
      </c>
      <c r="B517" s="20" t="s">
        <v>59</v>
      </c>
      <c r="C517" s="8" t="s">
        <v>11</v>
      </c>
      <c r="D517" s="6" t="s">
        <v>14</v>
      </c>
      <c r="E517" s="7">
        <v>357</v>
      </c>
      <c r="F517" s="6" t="s">
        <v>32</v>
      </c>
      <c r="G517" s="7">
        <v>361</v>
      </c>
      <c r="H517" s="7">
        <f>G517*(IFERROR(VLOOKUP('Lifting System Input'!$B$9,Lists!L:M,2,0),1)*IFERROR(VLOOKUP('Lifting System Input'!$B$10,Lists!O:P,2,0),1)*IFERROR(VLOOKUP('Lifting System Input'!$B$12,Lists!R:S,2,0),1))</f>
        <v>361</v>
      </c>
      <c r="I517" s="6">
        <f>IF(EVEN(ROUNDUP(E517/(H517*3/'Lifting System Input'!$B$11),0))=2,4,EVEN(ROUNDUP(E517/(H517*3/'Lifting System Input'!$B$11),0)))</f>
        <v>4</v>
      </c>
      <c r="J517" s="7">
        <f t="shared" si="43"/>
        <v>1444</v>
      </c>
      <c r="K517" s="6">
        <f t="shared" si="44"/>
        <v>12.1</v>
      </c>
      <c r="L517" s="4">
        <f>VLOOKUP(F517,Lists!A:B,2,0)*I517</f>
        <v>11536</v>
      </c>
      <c r="M517" s="6">
        <f t="shared" si="45"/>
        <v>2</v>
      </c>
      <c r="N517">
        <f t="shared" si="46"/>
        <v>3.3</v>
      </c>
      <c r="O517">
        <v>4</v>
      </c>
      <c r="P517" s="7">
        <f t="shared" si="47"/>
        <v>179</v>
      </c>
      <c r="Q517" t="s">
        <v>55</v>
      </c>
      <c r="R517" t="s">
        <v>55</v>
      </c>
      <c r="S517">
        <v>1</v>
      </c>
    </row>
    <row r="518" spans="1:19" x14ac:dyDescent="0.25">
      <c r="A518" t="str">
        <f t="shared" ref="A518:A581" si="48">B518&amp;C518&amp;D518&amp;F518</f>
        <v>1/8"8'10'MLAY1000x6</v>
      </c>
      <c r="B518" s="20" t="s">
        <v>59</v>
      </c>
      <c r="C518" s="8" t="s">
        <v>12</v>
      </c>
      <c r="D518" s="6" t="s">
        <v>14</v>
      </c>
      <c r="E518" s="7">
        <v>408</v>
      </c>
      <c r="F518" s="6" t="s">
        <v>32</v>
      </c>
      <c r="G518" s="7">
        <v>361</v>
      </c>
      <c r="H518" s="7">
        <f>G518*(IFERROR(VLOOKUP('Lifting System Input'!$B$9,Lists!L:M,2,0),1)*IFERROR(VLOOKUP('Lifting System Input'!$B$10,Lists!O:P,2,0),1)*IFERROR(VLOOKUP('Lifting System Input'!$B$12,Lists!R:S,2,0),1))</f>
        <v>361</v>
      </c>
      <c r="I518" s="6">
        <f>IF(EVEN(ROUNDUP(E518/(H518*3/'Lifting System Input'!$B$11),0))=2,4,EVEN(ROUNDUP(E518/(H518*3/'Lifting System Input'!$B$11),0)))</f>
        <v>4</v>
      </c>
      <c r="J518" s="7">
        <f t="shared" ref="J518:J581" si="49">I518*H518</f>
        <v>1444</v>
      </c>
      <c r="K518" s="6">
        <f t="shared" ref="K518:K581" si="50">ROUND(J518*3/E518,1)</f>
        <v>10.6</v>
      </c>
      <c r="L518" s="4">
        <f>VLOOKUP(F518,Lists!A:B,2,0)*I518</f>
        <v>11536</v>
      </c>
      <c r="M518" s="6">
        <f t="shared" ref="M518:M581" si="51">I518/2</f>
        <v>2</v>
      </c>
      <c r="N518">
        <f t="shared" ref="N518:N581" si="52">ROUND(LEFT(D518,2)/(M518+1),1)</f>
        <v>3.3</v>
      </c>
      <c r="O518">
        <v>4</v>
      </c>
      <c r="P518" s="7">
        <f t="shared" ref="P518:P581" si="53">ROUND(E518/M518,0)</f>
        <v>204</v>
      </c>
      <c r="Q518" t="s">
        <v>55</v>
      </c>
      <c r="R518" t="s">
        <v>55</v>
      </c>
      <c r="S518">
        <v>1</v>
      </c>
    </row>
    <row r="519" spans="1:19" x14ac:dyDescent="0.25">
      <c r="A519" t="str">
        <f t="shared" si="48"/>
        <v>1/8"9'10'MLAY1000x6</v>
      </c>
      <c r="B519" s="20" t="s">
        <v>59</v>
      </c>
      <c r="C519" s="8" t="s">
        <v>13</v>
      </c>
      <c r="D519" s="6" t="s">
        <v>14</v>
      </c>
      <c r="E519" s="7">
        <v>459</v>
      </c>
      <c r="F519" s="6" t="s">
        <v>32</v>
      </c>
      <c r="G519" s="7">
        <v>361</v>
      </c>
      <c r="H519" s="7">
        <f>G519*(IFERROR(VLOOKUP('Lifting System Input'!$B$9,Lists!L:M,2,0),1)*IFERROR(VLOOKUP('Lifting System Input'!$B$10,Lists!O:P,2,0),1)*IFERROR(VLOOKUP('Lifting System Input'!$B$12,Lists!R:S,2,0),1))</f>
        <v>361</v>
      </c>
      <c r="I519" s="6">
        <f>IF(EVEN(ROUNDUP(E519/(H519*3/'Lifting System Input'!$B$11),0))=2,4,EVEN(ROUNDUP(E519/(H519*3/'Lifting System Input'!$B$11),0)))</f>
        <v>4</v>
      </c>
      <c r="J519" s="7">
        <f t="shared" si="49"/>
        <v>1444</v>
      </c>
      <c r="K519" s="6">
        <f t="shared" si="50"/>
        <v>9.4</v>
      </c>
      <c r="L519" s="4">
        <f>VLOOKUP(F519,Lists!A:B,2,0)*I519</f>
        <v>11536</v>
      </c>
      <c r="M519" s="6">
        <f t="shared" si="51"/>
        <v>2</v>
      </c>
      <c r="N519">
        <f t="shared" si="52"/>
        <v>3.3</v>
      </c>
      <c r="O519">
        <v>4</v>
      </c>
      <c r="P519" s="7">
        <f t="shared" si="53"/>
        <v>230</v>
      </c>
      <c r="Q519" t="s">
        <v>55</v>
      </c>
      <c r="R519" t="s">
        <v>55</v>
      </c>
      <c r="S519">
        <v>1</v>
      </c>
    </row>
    <row r="520" spans="1:19" x14ac:dyDescent="0.25">
      <c r="A520" t="str">
        <f t="shared" si="48"/>
        <v>1/8"10'10'MLAY1000x6</v>
      </c>
      <c r="B520" s="20" t="s">
        <v>59</v>
      </c>
      <c r="C520" s="25" t="s">
        <v>14</v>
      </c>
      <c r="D520" s="6" t="s">
        <v>14</v>
      </c>
      <c r="E520" s="7">
        <v>510</v>
      </c>
      <c r="F520" s="6" t="s">
        <v>32</v>
      </c>
      <c r="G520" s="7">
        <v>361</v>
      </c>
      <c r="H520" s="7">
        <f>G520*(IFERROR(VLOOKUP('Lifting System Input'!$B$9,Lists!L:M,2,0),1)*IFERROR(VLOOKUP('Lifting System Input'!$B$10,Lists!O:P,2,0),1)*IFERROR(VLOOKUP('Lifting System Input'!$B$12,Lists!R:S,2,0),1))</f>
        <v>361</v>
      </c>
      <c r="I520" s="6">
        <f>IF(EVEN(ROUNDUP(E520/(H520*3/'Lifting System Input'!$B$11),0))=2,4,EVEN(ROUNDUP(E520/(H520*3/'Lifting System Input'!$B$11),0)))</f>
        <v>4</v>
      </c>
      <c r="J520" s="7">
        <f t="shared" si="49"/>
        <v>1444</v>
      </c>
      <c r="K520" s="6">
        <f t="shared" si="50"/>
        <v>8.5</v>
      </c>
      <c r="L520" s="4">
        <f>VLOOKUP(F520,Lists!A:B,2,0)*I520</f>
        <v>11536</v>
      </c>
      <c r="M520" s="6">
        <f t="shared" si="51"/>
        <v>2</v>
      </c>
      <c r="N520">
        <f t="shared" si="52"/>
        <v>3.3</v>
      </c>
      <c r="O520">
        <v>4</v>
      </c>
      <c r="P520" s="7">
        <f t="shared" si="53"/>
        <v>255</v>
      </c>
      <c r="Q520" t="s">
        <v>55</v>
      </c>
      <c r="R520" t="s">
        <v>55</v>
      </c>
      <c r="S520">
        <v>1</v>
      </c>
    </row>
    <row r="521" spans="1:19" x14ac:dyDescent="0.25">
      <c r="A521" t="str">
        <f t="shared" si="48"/>
        <v>1/8"6'20'MLAY1000x6</v>
      </c>
      <c r="B521" s="20" t="s">
        <v>59</v>
      </c>
      <c r="C521" s="8" t="s">
        <v>10</v>
      </c>
      <c r="D521" s="6" t="s">
        <v>16</v>
      </c>
      <c r="E521" s="7">
        <v>613</v>
      </c>
      <c r="F521" s="6" t="s">
        <v>32</v>
      </c>
      <c r="G521" s="7">
        <v>361</v>
      </c>
      <c r="H521" s="7">
        <f>G521*(IFERROR(VLOOKUP('Lifting System Input'!$B$9,Lists!L:M,2,0),1)*IFERROR(VLOOKUP('Lifting System Input'!$B$10,Lists!O:P,2,0),1)*IFERROR(VLOOKUP('Lifting System Input'!$B$12,Lists!R:S,2,0),1))</f>
        <v>361</v>
      </c>
      <c r="I521" s="6">
        <f>IF(EVEN(ROUNDUP(E521/(H521*3/'Lifting System Input'!$B$11),0))=2,4,EVEN(ROUNDUP(E521/(H521*3/'Lifting System Input'!$B$11),0)))</f>
        <v>4</v>
      </c>
      <c r="J521" s="7">
        <f t="shared" si="49"/>
        <v>1444</v>
      </c>
      <c r="K521" s="6">
        <f t="shared" si="50"/>
        <v>7.1</v>
      </c>
      <c r="L521" s="4">
        <f>VLOOKUP(F521,Lists!A:B,2,0)*I521</f>
        <v>11536</v>
      </c>
      <c r="M521" s="6">
        <f t="shared" si="51"/>
        <v>2</v>
      </c>
      <c r="N521">
        <f t="shared" si="52"/>
        <v>6.7</v>
      </c>
      <c r="O521">
        <v>4</v>
      </c>
      <c r="P521" s="7">
        <f t="shared" si="53"/>
        <v>307</v>
      </c>
      <c r="Q521" t="s">
        <v>55</v>
      </c>
      <c r="R521" t="s">
        <v>55</v>
      </c>
      <c r="S521">
        <v>1</v>
      </c>
    </row>
    <row r="522" spans="1:19" x14ac:dyDescent="0.25">
      <c r="A522" t="str">
        <f t="shared" si="48"/>
        <v>1/8"7'20'MLAY1000x6</v>
      </c>
      <c r="B522" s="20" t="s">
        <v>59</v>
      </c>
      <c r="C522" s="8" t="s">
        <v>11</v>
      </c>
      <c r="D522" s="6" t="s">
        <v>16</v>
      </c>
      <c r="E522" s="7">
        <v>715</v>
      </c>
      <c r="F522" s="6" t="s">
        <v>32</v>
      </c>
      <c r="G522" s="7">
        <v>361</v>
      </c>
      <c r="H522" s="7">
        <f>G522*(IFERROR(VLOOKUP('Lifting System Input'!$B$9,Lists!L:M,2,0),1)*IFERROR(VLOOKUP('Lifting System Input'!$B$10,Lists!O:P,2,0),1)*IFERROR(VLOOKUP('Lifting System Input'!$B$12,Lists!R:S,2,0),1))</f>
        <v>361</v>
      </c>
      <c r="I522" s="6">
        <f>IF(EVEN(ROUNDUP(E522/(H522*3/'Lifting System Input'!$B$11),0))=2,4,EVEN(ROUNDUP(E522/(H522*3/'Lifting System Input'!$B$11),0)))</f>
        <v>4</v>
      </c>
      <c r="J522" s="7">
        <f t="shared" si="49"/>
        <v>1444</v>
      </c>
      <c r="K522" s="6">
        <f t="shared" si="50"/>
        <v>6.1</v>
      </c>
      <c r="L522" s="4">
        <f>VLOOKUP(F522,Lists!A:B,2,0)*I522</f>
        <v>11536</v>
      </c>
      <c r="M522" s="6">
        <f t="shared" si="51"/>
        <v>2</v>
      </c>
      <c r="N522">
        <f t="shared" si="52"/>
        <v>6.7</v>
      </c>
      <c r="O522">
        <v>4</v>
      </c>
      <c r="P522" s="7">
        <f t="shared" si="53"/>
        <v>358</v>
      </c>
      <c r="Q522" t="s">
        <v>55</v>
      </c>
      <c r="R522" t="s">
        <v>55</v>
      </c>
      <c r="S522">
        <v>1</v>
      </c>
    </row>
    <row r="523" spans="1:19" x14ac:dyDescent="0.25">
      <c r="A523" t="str">
        <f t="shared" si="48"/>
        <v>1/8"8'20'MLAY1000x6</v>
      </c>
      <c r="B523" s="20" t="s">
        <v>59</v>
      </c>
      <c r="C523" s="8" t="s">
        <v>12</v>
      </c>
      <c r="D523" s="6" t="s">
        <v>16</v>
      </c>
      <c r="E523" s="7">
        <v>817</v>
      </c>
      <c r="F523" s="6" t="s">
        <v>32</v>
      </c>
      <c r="G523" s="7">
        <v>361</v>
      </c>
      <c r="H523" s="7">
        <f>G523*(IFERROR(VLOOKUP('Lifting System Input'!$B$9,Lists!L:M,2,0),1)*IFERROR(VLOOKUP('Lifting System Input'!$B$10,Lists!O:P,2,0),1)*IFERROR(VLOOKUP('Lifting System Input'!$B$12,Lists!R:S,2,0),1))</f>
        <v>361</v>
      </c>
      <c r="I523" s="6">
        <f>IF(EVEN(ROUNDUP(E523/(H523*3/'Lifting System Input'!$B$11),0))=2,4,EVEN(ROUNDUP(E523/(H523*3/'Lifting System Input'!$B$11),0)))</f>
        <v>4</v>
      </c>
      <c r="J523" s="7">
        <f t="shared" si="49"/>
        <v>1444</v>
      </c>
      <c r="K523" s="6">
        <f t="shared" si="50"/>
        <v>5.3</v>
      </c>
      <c r="L523" s="4">
        <f>VLOOKUP(F523,Lists!A:B,2,0)*I523</f>
        <v>11536</v>
      </c>
      <c r="M523" s="6">
        <f t="shared" si="51"/>
        <v>2</v>
      </c>
      <c r="N523">
        <f t="shared" si="52"/>
        <v>6.7</v>
      </c>
      <c r="O523">
        <v>4</v>
      </c>
      <c r="P523" s="7">
        <f t="shared" si="53"/>
        <v>409</v>
      </c>
      <c r="Q523" t="s">
        <v>55</v>
      </c>
      <c r="R523" t="s">
        <v>55</v>
      </c>
      <c r="S523">
        <v>1</v>
      </c>
    </row>
    <row r="524" spans="1:19" x14ac:dyDescent="0.25">
      <c r="A524" t="str">
        <f t="shared" si="48"/>
        <v>1/8"9'20'MLAY1000x6</v>
      </c>
      <c r="B524" s="20" t="s">
        <v>59</v>
      </c>
      <c r="C524" s="8" t="s">
        <v>13</v>
      </c>
      <c r="D524" s="6" t="s">
        <v>16</v>
      </c>
      <c r="E524" s="7">
        <v>919</v>
      </c>
      <c r="F524" s="6" t="s">
        <v>32</v>
      </c>
      <c r="G524" s="7">
        <v>361</v>
      </c>
      <c r="H524" s="7">
        <f>G524*(IFERROR(VLOOKUP('Lifting System Input'!$B$9,Lists!L:M,2,0),1)*IFERROR(VLOOKUP('Lifting System Input'!$B$10,Lists!O:P,2,0),1)*IFERROR(VLOOKUP('Lifting System Input'!$B$12,Lists!R:S,2,0),1))</f>
        <v>361</v>
      </c>
      <c r="I524" s="6">
        <f>IF(EVEN(ROUNDUP(E524/(H524*3/'Lifting System Input'!$B$11),0))=2,4,EVEN(ROUNDUP(E524/(H524*3/'Lifting System Input'!$B$11),0)))</f>
        <v>4</v>
      </c>
      <c r="J524" s="7">
        <f t="shared" si="49"/>
        <v>1444</v>
      </c>
      <c r="K524" s="6">
        <f t="shared" si="50"/>
        <v>4.7</v>
      </c>
      <c r="L524" s="4">
        <f>VLOOKUP(F524,Lists!A:B,2,0)*I524</f>
        <v>11536</v>
      </c>
      <c r="M524" s="6">
        <f t="shared" si="51"/>
        <v>2</v>
      </c>
      <c r="N524">
        <f t="shared" si="52"/>
        <v>6.7</v>
      </c>
      <c r="O524">
        <v>4</v>
      </c>
      <c r="P524" s="7">
        <f t="shared" si="53"/>
        <v>460</v>
      </c>
      <c r="Q524" t="s">
        <v>55</v>
      </c>
      <c r="R524" t="s">
        <v>55</v>
      </c>
      <c r="S524">
        <v>1</v>
      </c>
    </row>
    <row r="525" spans="1:19" x14ac:dyDescent="0.25">
      <c r="A525" t="str">
        <f t="shared" si="48"/>
        <v>1/8"10'20'MLAY1000x6</v>
      </c>
      <c r="B525" s="20" t="s">
        <v>59</v>
      </c>
      <c r="C525" s="24" t="s">
        <v>14</v>
      </c>
      <c r="D525" s="6" t="s">
        <v>16</v>
      </c>
      <c r="E525" s="7">
        <v>1021</v>
      </c>
      <c r="F525" s="6" t="s">
        <v>32</v>
      </c>
      <c r="G525" s="7">
        <v>361</v>
      </c>
      <c r="H525" s="7">
        <f>G525*(IFERROR(VLOOKUP('Lifting System Input'!$B$9,Lists!L:M,2,0),1)*IFERROR(VLOOKUP('Lifting System Input'!$B$10,Lists!O:P,2,0),1)*IFERROR(VLOOKUP('Lifting System Input'!$B$12,Lists!R:S,2,0),1))</f>
        <v>361</v>
      </c>
      <c r="I525" s="6">
        <f>IF(EVEN(ROUNDUP(E525/(H525*3/'Lifting System Input'!$B$11),0))=2,4,EVEN(ROUNDUP(E525/(H525*3/'Lifting System Input'!$B$11),0)))</f>
        <v>4</v>
      </c>
      <c r="J525" s="7">
        <f t="shared" si="49"/>
        <v>1444</v>
      </c>
      <c r="K525" s="6">
        <f t="shared" si="50"/>
        <v>4.2</v>
      </c>
      <c r="L525" s="4">
        <f>VLOOKUP(F525,Lists!A:B,2,0)*I525</f>
        <v>11536</v>
      </c>
      <c r="M525" s="6">
        <f t="shared" si="51"/>
        <v>2</v>
      </c>
      <c r="N525">
        <f t="shared" si="52"/>
        <v>6.7</v>
      </c>
      <c r="O525">
        <v>4</v>
      </c>
      <c r="P525" s="7">
        <f t="shared" si="53"/>
        <v>511</v>
      </c>
      <c r="Q525" t="s">
        <v>55</v>
      </c>
      <c r="R525" t="s">
        <v>55</v>
      </c>
      <c r="S525">
        <v>1</v>
      </c>
    </row>
    <row r="526" spans="1:19" x14ac:dyDescent="0.25">
      <c r="A526" t="str">
        <f t="shared" si="48"/>
        <v>1/8"6'40'MLAY1000x6</v>
      </c>
      <c r="B526" s="20" t="s">
        <v>59</v>
      </c>
      <c r="C526" s="8" t="s">
        <v>10</v>
      </c>
      <c r="D526" s="6" t="s">
        <v>26</v>
      </c>
      <c r="E526" s="7">
        <v>1225</v>
      </c>
      <c r="F526" s="6" t="s">
        <v>32</v>
      </c>
      <c r="G526" s="7">
        <v>361</v>
      </c>
      <c r="H526" s="7">
        <f>G526*(IFERROR(VLOOKUP('Lifting System Input'!$B$9,Lists!L:M,2,0),1)*IFERROR(VLOOKUP('Lifting System Input'!$B$10,Lists!O:P,2,0),1)*IFERROR(VLOOKUP('Lifting System Input'!$B$12,Lists!R:S,2,0),1))</f>
        <v>361</v>
      </c>
      <c r="I526" s="6">
        <f>IF(EVEN(ROUNDUP(E526/(H526*3/'Lifting System Input'!$B$11),0))=2,4,EVEN(ROUNDUP(E526/(H526*3/'Lifting System Input'!$B$11),0)))</f>
        <v>4</v>
      </c>
      <c r="J526" s="7">
        <f t="shared" si="49"/>
        <v>1444</v>
      </c>
      <c r="K526" s="6">
        <f t="shared" si="50"/>
        <v>3.5</v>
      </c>
      <c r="L526" s="4">
        <f>VLOOKUP(F526,Lists!A:B,2,0)*I526</f>
        <v>11536</v>
      </c>
      <c r="M526" s="6">
        <f t="shared" si="51"/>
        <v>2</v>
      </c>
      <c r="N526">
        <f t="shared" si="52"/>
        <v>13.3</v>
      </c>
      <c r="O526">
        <v>4</v>
      </c>
      <c r="P526" s="7">
        <f t="shared" si="53"/>
        <v>613</v>
      </c>
      <c r="Q526" t="s">
        <v>55</v>
      </c>
      <c r="R526" t="s">
        <v>55</v>
      </c>
      <c r="S526">
        <v>1</v>
      </c>
    </row>
    <row r="527" spans="1:19" x14ac:dyDescent="0.25">
      <c r="A527" t="str">
        <f t="shared" si="48"/>
        <v>1/8"7'40'MLAY1000x6</v>
      </c>
      <c r="B527" s="20" t="s">
        <v>59</v>
      </c>
      <c r="C527" s="8" t="s">
        <v>11</v>
      </c>
      <c r="D527" s="6" t="s">
        <v>26</v>
      </c>
      <c r="E527" s="7">
        <v>1429</v>
      </c>
      <c r="F527" s="6" t="s">
        <v>32</v>
      </c>
      <c r="G527" s="7">
        <v>361</v>
      </c>
      <c r="H527" s="7">
        <f>G527*(IFERROR(VLOOKUP('Lifting System Input'!$B$9,Lists!L:M,2,0),1)*IFERROR(VLOOKUP('Lifting System Input'!$B$10,Lists!O:P,2,0),1)*IFERROR(VLOOKUP('Lifting System Input'!$B$12,Lists!R:S,2,0),1))</f>
        <v>361</v>
      </c>
      <c r="I527" s="6">
        <f>IF(EVEN(ROUNDUP(E527/(H527*3/'Lifting System Input'!$B$11),0))=2,4,EVEN(ROUNDUP(E527/(H527*3/'Lifting System Input'!$B$11),0)))</f>
        <v>4</v>
      </c>
      <c r="J527" s="7">
        <f t="shared" si="49"/>
        <v>1444</v>
      </c>
      <c r="K527" s="6">
        <f t="shared" si="50"/>
        <v>3</v>
      </c>
      <c r="L527" s="4">
        <f>VLOOKUP(F527,Lists!A:B,2,0)*I527</f>
        <v>11536</v>
      </c>
      <c r="M527" s="6">
        <f t="shared" si="51"/>
        <v>2</v>
      </c>
      <c r="N527">
        <f t="shared" si="52"/>
        <v>13.3</v>
      </c>
      <c r="O527">
        <v>4</v>
      </c>
      <c r="P527" s="7">
        <f t="shared" si="53"/>
        <v>715</v>
      </c>
      <c r="Q527" t="s">
        <v>55</v>
      </c>
      <c r="R527" t="s">
        <v>55</v>
      </c>
      <c r="S527">
        <v>1</v>
      </c>
    </row>
    <row r="528" spans="1:19" x14ac:dyDescent="0.25">
      <c r="A528" t="str">
        <f t="shared" si="48"/>
        <v>1/8"8'40'MLAY1000x6</v>
      </c>
      <c r="B528" s="20" t="s">
        <v>59</v>
      </c>
      <c r="C528" s="8" t="s">
        <v>12</v>
      </c>
      <c r="D528" s="6" t="s">
        <v>26</v>
      </c>
      <c r="E528" s="7">
        <v>1634</v>
      </c>
      <c r="F528" s="6" t="s">
        <v>32</v>
      </c>
      <c r="G528" s="7">
        <v>361</v>
      </c>
      <c r="H528" s="7">
        <f>G528*(IFERROR(VLOOKUP('Lifting System Input'!$B$9,Lists!L:M,2,0),1)*IFERROR(VLOOKUP('Lifting System Input'!$B$10,Lists!O:P,2,0),1)*IFERROR(VLOOKUP('Lifting System Input'!$B$12,Lists!R:S,2,0),1))</f>
        <v>361</v>
      </c>
      <c r="I528" s="6">
        <f>IF(EVEN(ROUNDUP(E528/(H528*3/'Lifting System Input'!$B$11),0))=2,4,EVEN(ROUNDUP(E528/(H528*3/'Lifting System Input'!$B$11),0)))</f>
        <v>6</v>
      </c>
      <c r="J528" s="7">
        <f t="shared" si="49"/>
        <v>2166</v>
      </c>
      <c r="K528" s="6">
        <f t="shared" si="50"/>
        <v>4</v>
      </c>
      <c r="L528" s="4">
        <f>VLOOKUP(F528,Lists!A:B,2,0)*I528</f>
        <v>17304</v>
      </c>
      <c r="M528" s="6">
        <f t="shared" si="51"/>
        <v>3</v>
      </c>
      <c r="N528">
        <f t="shared" si="52"/>
        <v>10</v>
      </c>
      <c r="O528">
        <v>4</v>
      </c>
      <c r="P528" s="7">
        <f t="shared" si="53"/>
        <v>545</v>
      </c>
      <c r="Q528" t="s">
        <v>55</v>
      </c>
      <c r="R528" t="s">
        <v>55</v>
      </c>
      <c r="S528">
        <v>1</v>
      </c>
    </row>
    <row r="529" spans="1:19" x14ac:dyDescent="0.25">
      <c r="A529" t="str">
        <f t="shared" si="48"/>
        <v>1/8"9'40'MLAY1000x6</v>
      </c>
      <c r="B529" s="20" t="s">
        <v>59</v>
      </c>
      <c r="C529" s="8" t="s">
        <v>13</v>
      </c>
      <c r="D529" s="6" t="s">
        <v>26</v>
      </c>
      <c r="E529" s="7">
        <v>1838</v>
      </c>
      <c r="F529" s="6" t="s">
        <v>32</v>
      </c>
      <c r="G529" s="7">
        <v>361</v>
      </c>
      <c r="H529" s="7">
        <f>G529*(IFERROR(VLOOKUP('Lifting System Input'!$B$9,Lists!L:M,2,0),1)*IFERROR(VLOOKUP('Lifting System Input'!$B$10,Lists!O:P,2,0),1)*IFERROR(VLOOKUP('Lifting System Input'!$B$12,Lists!R:S,2,0),1))</f>
        <v>361</v>
      </c>
      <c r="I529" s="6">
        <f>IF(EVEN(ROUNDUP(E529/(H529*3/'Lifting System Input'!$B$11),0))=2,4,EVEN(ROUNDUP(E529/(H529*3/'Lifting System Input'!$B$11),0)))</f>
        <v>6</v>
      </c>
      <c r="J529" s="7">
        <f t="shared" si="49"/>
        <v>2166</v>
      </c>
      <c r="K529" s="6">
        <f t="shared" si="50"/>
        <v>3.5</v>
      </c>
      <c r="L529" s="4">
        <f>VLOOKUP(F529,Lists!A:B,2,0)*I529</f>
        <v>17304</v>
      </c>
      <c r="M529" s="6">
        <f t="shared" si="51"/>
        <v>3</v>
      </c>
      <c r="N529">
        <f t="shared" si="52"/>
        <v>10</v>
      </c>
      <c r="O529">
        <v>4</v>
      </c>
      <c r="P529" s="7">
        <f t="shared" si="53"/>
        <v>613</v>
      </c>
      <c r="Q529" t="s">
        <v>55</v>
      </c>
      <c r="R529" t="s">
        <v>55</v>
      </c>
      <c r="S529">
        <v>1</v>
      </c>
    </row>
    <row r="530" spans="1:19" x14ac:dyDescent="0.25">
      <c r="A530" t="str">
        <f t="shared" si="48"/>
        <v>1/8"10'40'MLAY1000x6</v>
      </c>
      <c r="B530" s="20" t="s">
        <v>59</v>
      </c>
      <c r="C530" s="25" t="s">
        <v>14</v>
      </c>
      <c r="D530" s="6" t="s">
        <v>26</v>
      </c>
      <c r="E530" s="7">
        <v>2042</v>
      </c>
      <c r="F530" s="6" t="s">
        <v>32</v>
      </c>
      <c r="G530" s="7">
        <v>361</v>
      </c>
      <c r="H530" s="7">
        <f>G530*(IFERROR(VLOOKUP('Lifting System Input'!$B$9,Lists!L:M,2,0),1)*IFERROR(VLOOKUP('Lifting System Input'!$B$10,Lists!O:P,2,0),1)*IFERROR(VLOOKUP('Lifting System Input'!$B$12,Lists!R:S,2,0),1))</f>
        <v>361</v>
      </c>
      <c r="I530" s="6">
        <f>IF(EVEN(ROUNDUP(E530/(H530*3/'Lifting System Input'!$B$11),0))=2,4,EVEN(ROUNDUP(E530/(H530*3/'Lifting System Input'!$B$11),0)))</f>
        <v>6</v>
      </c>
      <c r="J530" s="7">
        <f t="shared" si="49"/>
        <v>2166</v>
      </c>
      <c r="K530" s="6">
        <f t="shared" si="50"/>
        <v>3.2</v>
      </c>
      <c r="L530" s="4">
        <f>VLOOKUP(F530,Lists!A:B,2,0)*I530</f>
        <v>17304</v>
      </c>
      <c r="M530" s="6">
        <f t="shared" si="51"/>
        <v>3</v>
      </c>
      <c r="N530">
        <f t="shared" si="52"/>
        <v>10</v>
      </c>
      <c r="O530">
        <v>4</v>
      </c>
      <c r="P530" s="7">
        <f t="shared" si="53"/>
        <v>681</v>
      </c>
      <c r="Q530" t="s">
        <v>55</v>
      </c>
      <c r="R530" t="s">
        <v>55</v>
      </c>
      <c r="S530">
        <v>1</v>
      </c>
    </row>
    <row r="531" spans="1:19" x14ac:dyDescent="0.25">
      <c r="A531" t="str">
        <f t="shared" si="48"/>
        <v>3/16"6'10'MLAY1000x6</v>
      </c>
      <c r="B531" s="5" t="s">
        <v>17</v>
      </c>
      <c r="C531" s="8" t="s">
        <v>10</v>
      </c>
      <c r="D531" s="6" t="s">
        <v>14</v>
      </c>
      <c r="E531" s="7">
        <v>459</v>
      </c>
      <c r="F531" s="6" t="s">
        <v>32</v>
      </c>
      <c r="G531" s="7">
        <v>541</v>
      </c>
      <c r="H531" s="7">
        <f>G531*(IFERROR(VLOOKUP('Lifting System Input'!$B$9,Lists!L:M,2,0),1)*IFERROR(VLOOKUP('Lifting System Input'!$B$10,Lists!O:P,2,0),1)*IFERROR(VLOOKUP('Lifting System Input'!$B$12,Lists!R:S,2,0),1))</f>
        <v>541</v>
      </c>
      <c r="I531" s="6">
        <f>IF(EVEN(ROUNDUP(E531/(H531*3/'Lifting System Input'!$B$11),0))=2,4,EVEN(ROUNDUP(E531/(H531*3/'Lifting System Input'!$B$11),0)))</f>
        <v>4</v>
      </c>
      <c r="J531" s="7">
        <f t="shared" si="49"/>
        <v>2164</v>
      </c>
      <c r="K531" s="6">
        <f t="shared" si="50"/>
        <v>14.1</v>
      </c>
      <c r="L531" s="4">
        <f>VLOOKUP(F531,Lists!A:B,2,0)*I531</f>
        <v>11536</v>
      </c>
      <c r="M531" s="6">
        <f t="shared" si="51"/>
        <v>2</v>
      </c>
      <c r="N531">
        <f t="shared" si="52"/>
        <v>3.3</v>
      </c>
      <c r="O531">
        <v>4</v>
      </c>
      <c r="P531" s="7">
        <f t="shared" si="53"/>
        <v>230</v>
      </c>
      <c r="Q531" t="s">
        <v>55</v>
      </c>
      <c r="R531" t="s">
        <v>54</v>
      </c>
      <c r="S531">
        <v>2</v>
      </c>
    </row>
    <row r="532" spans="1:19" x14ac:dyDescent="0.25">
      <c r="A532" t="str">
        <f t="shared" si="48"/>
        <v>3/16"7'10'MLAY1000x6</v>
      </c>
      <c r="B532" s="5" t="s">
        <v>17</v>
      </c>
      <c r="C532" s="8" t="s">
        <v>11</v>
      </c>
      <c r="D532" s="6" t="s">
        <v>14</v>
      </c>
      <c r="E532" s="7">
        <v>536</v>
      </c>
      <c r="F532" s="6" t="s">
        <v>32</v>
      </c>
      <c r="G532" s="7">
        <v>541</v>
      </c>
      <c r="H532" s="7">
        <f>G532*(IFERROR(VLOOKUP('Lifting System Input'!$B$9,Lists!L:M,2,0),1)*IFERROR(VLOOKUP('Lifting System Input'!$B$10,Lists!O:P,2,0),1)*IFERROR(VLOOKUP('Lifting System Input'!$B$12,Lists!R:S,2,0),1))</f>
        <v>541</v>
      </c>
      <c r="I532" s="6">
        <f>IF(EVEN(ROUNDUP(E532/(H532*3/'Lifting System Input'!$B$11),0))=2,4,EVEN(ROUNDUP(E532/(H532*3/'Lifting System Input'!$B$11),0)))</f>
        <v>4</v>
      </c>
      <c r="J532" s="7">
        <f t="shared" si="49"/>
        <v>2164</v>
      </c>
      <c r="K532" s="6">
        <f t="shared" si="50"/>
        <v>12.1</v>
      </c>
      <c r="L532" s="4">
        <f>VLOOKUP(F532,Lists!A:B,2,0)*I532</f>
        <v>11536</v>
      </c>
      <c r="M532" s="6">
        <f t="shared" si="51"/>
        <v>2</v>
      </c>
      <c r="N532">
        <f t="shared" si="52"/>
        <v>3.3</v>
      </c>
      <c r="O532">
        <v>4</v>
      </c>
      <c r="P532" s="7">
        <f t="shared" si="53"/>
        <v>268</v>
      </c>
      <c r="Q532" t="s">
        <v>55</v>
      </c>
      <c r="R532" t="s">
        <v>54</v>
      </c>
      <c r="S532">
        <v>2</v>
      </c>
    </row>
    <row r="533" spans="1:19" x14ac:dyDescent="0.25">
      <c r="A533" t="str">
        <f t="shared" si="48"/>
        <v>3/16"8'10'MLAY1000x6</v>
      </c>
      <c r="B533" s="5" t="s">
        <v>17</v>
      </c>
      <c r="C533" s="8" t="s">
        <v>12</v>
      </c>
      <c r="D533" s="6" t="s">
        <v>14</v>
      </c>
      <c r="E533" s="7">
        <v>613</v>
      </c>
      <c r="F533" s="6" t="s">
        <v>32</v>
      </c>
      <c r="G533" s="7">
        <v>541</v>
      </c>
      <c r="H533" s="7">
        <f>G533*(IFERROR(VLOOKUP('Lifting System Input'!$B$9,Lists!L:M,2,0),1)*IFERROR(VLOOKUP('Lifting System Input'!$B$10,Lists!O:P,2,0),1)*IFERROR(VLOOKUP('Lifting System Input'!$B$12,Lists!R:S,2,0),1))</f>
        <v>541</v>
      </c>
      <c r="I533" s="6">
        <f>IF(EVEN(ROUNDUP(E533/(H533*3/'Lifting System Input'!$B$11),0))=2,4,EVEN(ROUNDUP(E533/(H533*3/'Lifting System Input'!$B$11),0)))</f>
        <v>4</v>
      </c>
      <c r="J533" s="7">
        <f t="shared" si="49"/>
        <v>2164</v>
      </c>
      <c r="K533" s="6">
        <f t="shared" si="50"/>
        <v>10.6</v>
      </c>
      <c r="L533" s="4">
        <f>VLOOKUP(F533,Lists!A:B,2,0)*I533</f>
        <v>11536</v>
      </c>
      <c r="M533" s="6">
        <f t="shared" si="51"/>
        <v>2</v>
      </c>
      <c r="N533">
        <f t="shared" si="52"/>
        <v>3.3</v>
      </c>
      <c r="O533">
        <v>4</v>
      </c>
      <c r="P533" s="7">
        <f t="shared" si="53"/>
        <v>307</v>
      </c>
      <c r="Q533" t="s">
        <v>55</v>
      </c>
      <c r="R533" t="s">
        <v>54</v>
      </c>
      <c r="S533">
        <v>2</v>
      </c>
    </row>
    <row r="534" spans="1:19" x14ac:dyDescent="0.25">
      <c r="A534" t="str">
        <f t="shared" si="48"/>
        <v>3/16"9'10'MLAY1000x6</v>
      </c>
      <c r="B534" s="5" t="s">
        <v>17</v>
      </c>
      <c r="C534" s="8" t="s">
        <v>13</v>
      </c>
      <c r="D534" s="6" t="s">
        <v>14</v>
      </c>
      <c r="E534" s="7">
        <v>689</v>
      </c>
      <c r="F534" s="6" t="s">
        <v>32</v>
      </c>
      <c r="G534" s="7">
        <v>541</v>
      </c>
      <c r="H534" s="7">
        <f>G534*(IFERROR(VLOOKUP('Lifting System Input'!$B$9,Lists!L:M,2,0),1)*IFERROR(VLOOKUP('Lifting System Input'!$B$10,Lists!O:P,2,0),1)*IFERROR(VLOOKUP('Lifting System Input'!$B$12,Lists!R:S,2,0),1))</f>
        <v>541</v>
      </c>
      <c r="I534" s="6">
        <f>IF(EVEN(ROUNDUP(E534/(H534*3/'Lifting System Input'!$B$11),0))=2,4,EVEN(ROUNDUP(E534/(H534*3/'Lifting System Input'!$B$11),0)))</f>
        <v>4</v>
      </c>
      <c r="J534" s="7">
        <f t="shared" si="49"/>
        <v>2164</v>
      </c>
      <c r="K534" s="6">
        <f t="shared" si="50"/>
        <v>9.4</v>
      </c>
      <c r="L534" s="4">
        <f>VLOOKUP(F534,Lists!A:B,2,0)*I534</f>
        <v>11536</v>
      </c>
      <c r="M534" s="6">
        <f t="shared" si="51"/>
        <v>2</v>
      </c>
      <c r="N534">
        <f t="shared" si="52"/>
        <v>3.3</v>
      </c>
      <c r="O534">
        <v>4</v>
      </c>
      <c r="P534" s="7">
        <f t="shared" si="53"/>
        <v>345</v>
      </c>
      <c r="Q534" t="s">
        <v>55</v>
      </c>
      <c r="R534" t="s">
        <v>54</v>
      </c>
      <c r="S534">
        <v>2</v>
      </c>
    </row>
    <row r="535" spans="1:19" x14ac:dyDescent="0.25">
      <c r="A535" t="str">
        <f t="shared" si="48"/>
        <v>3/16"10'10'MLAY1000x6</v>
      </c>
      <c r="B535" s="5" t="s">
        <v>17</v>
      </c>
      <c r="C535" s="25" t="s">
        <v>14</v>
      </c>
      <c r="D535" s="6" t="s">
        <v>14</v>
      </c>
      <c r="E535" s="7">
        <v>766</v>
      </c>
      <c r="F535" s="6" t="s">
        <v>32</v>
      </c>
      <c r="G535" s="7">
        <v>541</v>
      </c>
      <c r="H535" s="7">
        <f>G535*(IFERROR(VLOOKUP('Lifting System Input'!$B$9,Lists!L:M,2,0),1)*IFERROR(VLOOKUP('Lifting System Input'!$B$10,Lists!O:P,2,0),1)*IFERROR(VLOOKUP('Lifting System Input'!$B$12,Lists!R:S,2,0),1))</f>
        <v>541</v>
      </c>
      <c r="I535" s="6">
        <f>IF(EVEN(ROUNDUP(E535/(H535*3/'Lifting System Input'!$B$11),0))=2,4,EVEN(ROUNDUP(E535/(H535*3/'Lifting System Input'!$B$11),0)))</f>
        <v>4</v>
      </c>
      <c r="J535" s="7">
        <f t="shared" si="49"/>
        <v>2164</v>
      </c>
      <c r="K535" s="6">
        <f t="shared" si="50"/>
        <v>8.5</v>
      </c>
      <c r="L535" s="4">
        <f>VLOOKUP(F535,Lists!A:B,2,0)*I535</f>
        <v>11536</v>
      </c>
      <c r="M535" s="6">
        <f t="shared" si="51"/>
        <v>2</v>
      </c>
      <c r="N535">
        <f t="shared" si="52"/>
        <v>3.3</v>
      </c>
      <c r="O535">
        <v>4</v>
      </c>
      <c r="P535" s="7">
        <f t="shared" si="53"/>
        <v>383</v>
      </c>
      <c r="Q535" t="s">
        <v>55</v>
      </c>
      <c r="R535" t="s">
        <v>54</v>
      </c>
      <c r="S535">
        <v>2</v>
      </c>
    </row>
    <row r="536" spans="1:19" x14ac:dyDescent="0.25">
      <c r="A536" t="str">
        <f t="shared" si="48"/>
        <v>3/16"6'20'MLAY1000x6</v>
      </c>
      <c r="B536" s="5" t="s">
        <v>17</v>
      </c>
      <c r="C536" s="8" t="s">
        <v>10</v>
      </c>
      <c r="D536" s="6" t="s">
        <v>16</v>
      </c>
      <c r="E536" s="7">
        <v>919</v>
      </c>
      <c r="F536" s="6" t="s">
        <v>32</v>
      </c>
      <c r="G536" s="7">
        <v>541</v>
      </c>
      <c r="H536" s="7">
        <f>G536*(IFERROR(VLOOKUP('Lifting System Input'!$B$9,Lists!L:M,2,0),1)*IFERROR(VLOOKUP('Lifting System Input'!$B$10,Lists!O:P,2,0),1)*IFERROR(VLOOKUP('Lifting System Input'!$B$12,Lists!R:S,2,0),1))</f>
        <v>541</v>
      </c>
      <c r="I536" s="6">
        <f>IF(EVEN(ROUNDUP(E536/(H536*3/'Lifting System Input'!$B$11),0))=2,4,EVEN(ROUNDUP(E536/(H536*3/'Lifting System Input'!$B$11),0)))</f>
        <v>4</v>
      </c>
      <c r="J536" s="7">
        <f t="shared" si="49"/>
        <v>2164</v>
      </c>
      <c r="K536" s="6">
        <f t="shared" si="50"/>
        <v>7.1</v>
      </c>
      <c r="L536" s="4">
        <f>VLOOKUP(F536,Lists!A:B,2,0)*I536</f>
        <v>11536</v>
      </c>
      <c r="M536" s="6">
        <f t="shared" si="51"/>
        <v>2</v>
      </c>
      <c r="N536">
        <f t="shared" si="52"/>
        <v>6.7</v>
      </c>
      <c r="O536">
        <v>4</v>
      </c>
      <c r="P536" s="7">
        <f t="shared" si="53"/>
        <v>460</v>
      </c>
      <c r="Q536" t="s">
        <v>55</v>
      </c>
      <c r="R536" t="s">
        <v>54</v>
      </c>
      <c r="S536">
        <v>2</v>
      </c>
    </row>
    <row r="537" spans="1:19" x14ac:dyDescent="0.25">
      <c r="A537" t="str">
        <f t="shared" si="48"/>
        <v>3/16"7'20'MLAY1000x6</v>
      </c>
      <c r="B537" s="5" t="s">
        <v>17</v>
      </c>
      <c r="C537" s="8" t="s">
        <v>11</v>
      </c>
      <c r="D537" s="6" t="s">
        <v>16</v>
      </c>
      <c r="E537" s="7">
        <v>1072</v>
      </c>
      <c r="F537" s="6" t="s">
        <v>32</v>
      </c>
      <c r="G537" s="7">
        <v>541</v>
      </c>
      <c r="H537" s="7">
        <f>G537*(IFERROR(VLOOKUP('Lifting System Input'!$B$9,Lists!L:M,2,0),1)*IFERROR(VLOOKUP('Lifting System Input'!$B$10,Lists!O:P,2,0),1)*IFERROR(VLOOKUP('Lifting System Input'!$B$12,Lists!R:S,2,0),1))</f>
        <v>541</v>
      </c>
      <c r="I537" s="6">
        <f>IF(EVEN(ROUNDUP(E537/(H537*3/'Lifting System Input'!$B$11),0))=2,4,EVEN(ROUNDUP(E537/(H537*3/'Lifting System Input'!$B$11),0)))</f>
        <v>4</v>
      </c>
      <c r="J537" s="7">
        <f t="shared" si="49"/>
        <v>2164</v>
      </c>
      <c r="K537" s="6">
        <f t="shared" si="50"/>
        <v>6.1</v>
      </c>
      <c r="L537" s="4">
        <f>VLOOKUP(F537,Lists!A:B,2,0)*I537</f>
        <v>11536</v>
      </c>
      <c r="M537" s="6">
        <f t="shared" si="51"/>
        <v>2</v>
      </c>
      <c r="N537">
        <f t="shared" si="52"/>
        <v>6.7</v>
      </c>
      <c r="O537">
        <v>4</v>
      </c>
      <c r="P537" s="7">
        <f t="shared" si="53"/>
        <v>536</v>
      </c>
      <c r="Q537" t="s">
        <v>55</v>
      </c>
      <c r="R537" t="s">
        <v>54</v>
      </c>
      <c r="S537">
        <v>2</v>
      </c>
    </row>
    <row r="538" spans="1:19" x14ac:dyDescent="0.25">
      <c r="A538" t="str">
        <f t="shared" si="48"/>
        <v>3/16"8'20'MLAY1000x6</v>
      </c>
      <c r="B538" s="5" t="s">
        <v>17</v>
      </c>
      <c r="C538" s="8" t="s">
        <v>12</v>
      </c>
      <c r="D538" s="6" t="s">
        <v>16</v>
      </c>
      <c r="E538" s="7">
        <v>1225</v>
      </c>
      <c r="F538" s="6" t="s">
        <v>32</v>
      </c>
      <c r="G538" s="7">
        <v>541</v>
      </c>
      <c r="H538" s="7">
        <f>G538*(IFERROR(VLOOKUP('Lifting System Input'!$B$9,Lists!L:M,2,0),1)*IFERROR(VLOOKUP('Lifting System Input'!$B$10,Lists!O:P,2,0),1)*IFERROR(VLOOKUP('Lifting System Input'!$B$12,Lists!R:S,2,0),1))</f>
        <v>541</v>
      </c>
      <c r="I538" s="6">
        <f>IF(EVEN(ROUNDUP(E538/(H538*3/'Lifting System Input'!$B$11),0))=2,4,EVEN(ROUNDUP(E538/(H538*3/'Lifting System Input'!$B$11),0)))</f>
        <v>4</v>
      </c>
      <c r="J538" s="7">
        <f t="shared" si="49"/>
        <v>2164</v>
      </c>
      <c r="K538" s="6">
        <f t="shared" si="50"/>
        <v>5.3</v>
      </c>
      <c r="L538" s="4">
        <f>VLOOKUP(F538,Lists!A:B,2,0)*I538</f>
        <v>11536</v>
      </c>
      <c r="M538" s="6">
        <f t="shared" si="51"/>
        <v>2</v>
      </c>
      <c r="N538">
        <f t="shared" si="52"/>
        <v>6.7</v>
      </c>
      <c r="O538">
        <v>4</v>
      </c>
      <c r="P538" s="7">
        <f t="shared" si="53"/>
        <v>613</v>
      </c>
      <c r="Q538" t="s">
        <v>55</v>
      </c>
      <c r="R538" t="s">
        <v>54</v>
      </c>
      <c r="S538">
        <v>2</v>
      </c>
    </row>
    <row r="539" spans="1:19" x14ac:dyDescent="0.25">
      <c r="A539" t="str">
        <f t="shared" si="48"/>
        <v>3/16"9'20'MLAY1000x6</v>
      </c>
      <c r="B539" s="5" t="s">
        <v>17</v>
      </c>
      <c r="C539" s="8" t="s">
        <v>13</v>
      </c>
      <c r="D539" s="6" t="s">
        <v>16</v>
      </c>
      <c r="E539" s="7">
        <v>1378</v>
      </c>
      <c r="F539" s="6" t="s">
        <v>32</v>
      </c>
      <c r="G539" s="7">
        <v>541</v>
      </c>
      <c r="H539" s="7">
        <f>G539*(IFERROR(VLOOKUP('Lifting System Input'!$B$9,Lists!L:M,2,0),1)*IFERROR(VLOOKUP('Lifting System Input'!$B$10,Lists!O:P,2,0),1)*IFERROR(VLOOKUP('Lifting System Input'!$B$12,Lists!R:S,2,0),1))</f>
        <v>541</v>
      </c>
      <c r="I539" s="6">
        <f>IF(EVEN(ROUNDUP(E539/(H539*3/'Lifting System Input'!$B$11),0))=2,4,EVEN(ROUNDUP(E539/(H539*3/'Lifting System Input'!$B$11),0)))</f>
        <v>4</v>
      </c>
      <c r="J539" s="7">
        <f t="shared" si="49"/>
        <v>2164</v>
      </c>
      <c r="K539" s="6">
        <f t="shared" si="50"/>
        <v>4.7</v>
      </c>
      <c r="L539" s="4">
        <f>VLOOKUP(F539,Lists!A:B,2,0)*I539</f>
        <v>11536</v>
      </c>
      <c r="M539" s="6">
        <f t="shared" si="51"/>
        <v>2</v>
      </c>
      <c r="N539">
        <f t="shared" si="52"/>
        <v>6.7</v>
      </c>
      <c r="O539">
        <v>4</v>
      </c>
      <c r="P539" s="7">
        <f t="shared" si="53"/>
        <v>689</v>
      </c>
      <c r="Q539" t="s">
        <v>55</v>
      </c>
      <c r="R539" t="s">
        <v>54</v>
      </c>
      <c r="S539">
        <v>2</v>
      </c>
    </row>
    <row r="540" spans="1:19" x14ac:dyDescent="0.25">
      <c r="A540" t="str">
        <f t="shared" si="48"/>
        <v>3/16"10'20'MLAY1000x6</v>
      </c>
      <c r="B540" s="5" t="s">
        <v>17</v>
      </c>
      <c r="C540" s="25" t="s">
        <v>14</v>
      </c>
      <c r="D540" s="6" t="s">
        <v>16</v>
      </c>
      <c r="E540" s="7">
        <v>1531</v>
      </c>
      <c r="F540" s="6" t="s">
        <v>32</v>
      </c>
      <c r="G540" s="7">
        <v>541</v>
      </c>
      <c r="H540" s="7">
        <f>G540*(IFERROR(VLOOKUP('Lifting System Input'!$B$9,Lists!L:M,2,0),1)*IFERROR(VLOOKUP('Lifting System Input'!$B$10,Lists!O:P,2,0),1)*IFERROR(VLOOKUP('Lifting System Input'!$B$12,Lists!R:S,2,0),1))</f>
        <v>541</v>
      </c>
      <c r="I540" s="6">
        <f>IF(EVEN(ROUNDUP(E540/(H540*3/'Lifting System Input'!$B$11),0))=2,4,EVEN(ROUNDUP(E540/(H540*3/'Lifting System Input'!$B$11),0)))</f>
        <v>4</v>
      </c>
      <c r="J540" s="7">
        <f t="shared" si="49"/>
        <v>2164</v>
      </c>
      <c r="K540" s="6">
        <f t="shared" si="50"/>
        <v>4.2</v>
      </c>
      <c r="L540" s="4">
        <f>VLOOKUP(F540,Lists!A:B,2,0)*I540</f>
        <v>11536</v>
      </c>
      <c r="M540" s="6">
        <f t="shared" si="51"/>
        <v>2</v>
      </c>
      <c r="N540">
        <f t="shared" si="52"/>
        <v>6.7</v>
      </c>
      <c r="O540">
        <v>4</v>
      </c>
      <c r="P540" s="7">
        <f t="shared" si="53"/>
        <v>766</v>
      </c>
      <c r="Q540" t="s">
        <v>55</v>
      </c>
      <c r="R540" t="s">
        <v>54</v>
      </c>
      <c r="S540">
        <v>2</v>
      </c>
    </row>
    <row r="541" spans="1:19" x14ac:dyDescent="0.25">
      <c r="A541" t="str">
        <f t="shared" si="48"/>
        <v>3/16"6'40'MLAY1000x6</v>
      </c>
      <c r="B541" s="5" t="s">
        <v>17</v>
      </c>
      <c r="C541" s="8" t="s">
        <v>10</v>
      </c>
      <c r="D541" s="6" t="s">
        <v>26</v>
      </c>
      <c r="E541" s="7">
        <v>1838</v>
      </c>
      <c r="F541" s="6" t="s">
        <v>32</v>
      </c>
      <c r="G541" s="7">
        <v>541</v>
      </c>
      <c r="H541" s="7">
        <f>G541*(IFERROR(VLOOKUP('Lifting System Input'!$B$9,Lists!L:M,2,0),1)*IFERROR(VLOOKUP('Lifting System Input'!$B$10,Lists!O:P,2,0),1)*IFERROR(VLOOKUP('Lifting System Input'!$B$12,Lists!R:S,2,0),1))</f>
        <v>541</v>
      </c>
      <c r="I541" s="6">
        <f>IF(EVEN(ROUNDUP(E541/(H541*3/'Lifting System Input'!$B$11),0))=2,4,EVEN(ROUNDUP(E541/(H541*3/'Lifting System Input'!$B$11),0)))</f>
        <v>4</v>
      </c>
      <c r="J541" s="7">
        <f t="shared" si="49"/>
        <v>2164</v>
      </c>
      <c r="K541" s="6">
        <f t="shared" si="50"/>
        <v>3.5</v>
      </c>
      <c r="L541" s="4">
        <f>VLOOKUP(F541,Lists!A:B,2,0)*I541</f>
        <v>11536</v>
      </c>
      <c r="M541" s="6">
        <f t="shared" si="51"/>
        <v>2</v>
      </c>
      <c r="N541">
        <f t="shared" si="52"/>
        <v>13.3</v>
      </c>
      <c r="O541">
        <v>4</v>
      </c>
      <c r="P541" s="7">
        <f t="shared" si="53"/>
        <v>919</v>
      </c>
      <c r="Q541" t="s">
        <v>55</v>
      </c>
      <c r="R541" t="s">
        <v>54</v>
      </c>
      <c r="S541">
        <v>2</v>
      </c>
    </row>
    <row r="542" spans="1:19" x14ac:dyDescent="0.25">
      <c r="A542" t="str">
        <f t="shared" si="48"/>
        <v>3/16"7'40'MLAY1000x6</v>
      </c>
      <c r="B542" s="5" t="s">
        <v>17</v>
      </c>
      <c r="C542" s="8" t="s">
        <v>11</v>
      </c>
      <c r="D542" s="6" t="s">
        <v>26</v>
      </c>
      <c r="E542" s="7">
        <v>2144</v>
      </c>
      <c r="F542" s="6" t="s">
        <v>32</v>
      </c>
      <c r="G542" s="7">
        <v>541</v>
      </c>
      <c r="H542" s="7">
        <f>G542*(IFERROR(VLOOKUP('Lifting System Input'!$B$9,Lists!L:M,2,0),1)*IFERROR(VLOOKUP('Lifting System Input'!$B$10,Lists!O:P,2,0),1)*IFERROR(VLOOKUP('Lifting System Input'!$B$12,Lists!R:S,2,0),1))</f>
        <v>541</v>
      </c>
      <c r="I542" s="6">
        <f>IF(EVEN(ROUNDUP(E542/(H542*3/'Lifting System Input'!$B$11),0))=2,4,EVEN(ROUNDUP(E542/(H542*3/'Lifting System Input'!$B$11),0)))</f>
        <v>4</v>
      </c>
      <c r="J542" s="7">
        <f t="shared" si="49"/>
        <v>2164</v>
      </c>
      <c r="K542" s="6">
        <f t="shared" si="50"/>
        <v>3</v>
      </c>
      <c r="L542" s="4">
        <f>VLOOKUP(F542,Lists!A:B,2,0)*I542</f>
        <v>11536</v>
      </c>
      <c r="M542" s="6">
        <f t="shared" si="51"/>
        <v>2</v>
      </c>
      <c r="N542">
        <f t="shared" si="52"/>
        <v>13.3</v>
      </c>
      <c r="O542">
        <v>4</v>
      </c>
      <c r="P542" s="7">
        <f t="shared" si="53"/>
        <v>1072</v>
      </c>
      <c r="Q542" t="s">
        <v>55</v>
      </c>
      <c r="R542" t="s">
        <v>54</v>
      </c>
      <c r="S542">
        <v>2</v>
      </c>
    </row>
    <row r="543" spans="1:19" x14ac:dyDescent="0.25">
      <c r="A543" t="str">
        <f t="shared" si="48"/>
        <v>3/16"8'40'MLAY1000x6</v>
      </c>
      <c r="B543" s="5" t="s">
        <v>17</v>
      </c>
      <c r="C543" s="8" t="s">
        <v>12</v>
      </c>
      <c r="D543" s="6" t="s">
        <v>26</v>
      </c>
      <c r="E543" s="7">
        <v>2450</v>
      </c>
      <c r="F543" s="6" t="s">
        <v>32</v>
      </c>
      <c r="G543" s="7">
        <v>541</v>
      </c>
      <c r="H543" s="7">
        <f>G543*(IFERROR(VLOOKUP('Lifting System Input'!$B$9,Lists!L:M,2,0),1)*IFERROR(VLOOKUP('Lifting System Input'!$B$10,Lists!O:P,2,0),1)*IFERROR(VLOOKUP('Lifting System Input'!$B$12,Lists!R:S,2,0),1))</f>
        <v>541</v>
      </c>
      <c r="I543" s="6">
        <f>IF(EVEN(ROUNDUP(E543/(H543*3/'Lifting System Input'!$B$11),0))=2,4,EVEN(ROUNDUP(E543/(H543*3/'Lifting System Input'!$B$11),0)))</f>
        <v>6</v>
      </c>
      <c r="J543" s="7">
        <f t="shared" si="49"/>
        <v>3246</v>
      </c>
      <c r="K543" s="6">
        <f t="shared" si="50"/>
        <v>4</v>
      </c>
      <c r="L543" s="4">
        <f>VLOOKUP(F543,Lists!A:B,2,0)*I543</f>
        <v>17304</v>
      </c>
      <c r="M543" s="6">
        <f t="shared" si="51"/>
        <v>3</v>
      </c>
      <c r="N543">
        <f t="shared" si="52"/>
        <v>10</v>
      </c>
      <c r="O543">
        <v>4</v>
      </c>
      <c r="P543" s="7">
        <f t="shared" si="53"/>
        <v>817</v>
      </c>
      <c r="Q543" t="s">
        <v>55</v>
      </c>
      <c r="R543" t="s">
        <v>54</v>
      </c>
      <c r="S543">
        <v>2</v>
      </c>
    </row>
    <row r="544" spans="1:19" x14ac:dyDescent="0.25">
      <c r="A544" t="str">
        <f t="shared" si="48"/>
        <v>3/16"9'40'MLAY1000x6</v>
      </c>
      <c r="B544" s="5" t="s">
        <v>17</v>
      </c>
      <c r="C544" s="8" t="s">
        <v>13</v>
      </c>
      <c r="D544" s="6" t="s">
        <v>26</v>
      </c>
      <c r="E544" s="7">
        <v>2757</v>
      </c>
      <c r="F544" s="6" t="s">
        <v>32</v>
      </c>
      <c r="G544" s="7">
        <v>541</v>
      </c>
      <c r="H544" s="7">
        <f>G544*(IFERROR(VLOOKUP('Lifting System Input'!$B$9,Lists!L:M,2,0),1)*IFERROR(VLOOKUP('Lifting System Input'!$B$10,Lists!O:P,2,0),1)*IFERROR(VLOOKUP('Lifting System Input'!$B$12,Lists!R:S,2,0),1))</f>
        <v>541</v>
      </c>
      <c r="I544" s="6">
        <f>IF(EVEN(ROUNDUP(E544/(H544*3/'Lifting System Input'!$B$11),0))=2,4,EVEN(ROUNDUP(E544/(H544*3/'Lifting System Input'!$B$11),0)))</f>
        <v>6</v>
      </c>
      <c r="J544" s="7">
        <f t="shared" si="49"/>
        <v>3246</v>
      </c>
      <c r="K544" s="6">
        <f t="shared" si="50"/>
        <v>3.5</v>
      </c>
      <c r="L544" s="4">
        <f>VLOOKUP(F544,Lists!A:B,2,0)*I544</f>
        <v>17304</v>
      </c>
      <c r="M544" s="6">
        <f t="shared" si="51"/>
        <v>3</v>
      </c>
      <c r="N544">
        <f t="shared" si="52"/>
        <v>10</v>
      </c>
      <c r="O544">
        <v>4</v>
      </c>
      <c r="P544" s="7">
        <f t="shared" si="53"/>
        <v>919</v>
      </c>
      <c r="Q544" t="s">
        <v>55</v>
      </c>
      <c r="R544" t="s">
        <v>54</v>
      </c>
      <c r="S544">
        <v>2</v>
      </c>
    </row>
    <row r="545" spans="1:19" x14ac:dyDescent="0.25">
      <c r="A545" t="str">
        <f t="shared" si="48"/>
        <v>3/16"10'40'MLAY1000x6</v>
      </c>
      <c r="B545" s="5" t="s">
        <v>17</v>
      </c>
      <c r="C545" s="24" t="s">
        <v>14</v>
      </c>
      <c r="D545" s="6" t="s">
        <v>26</v>
      </c>
      <c r="E545" s="7">
        <v>3063</v>
      </c>
      <c r="F545" s="6" t="s">
        <v>32</v>
      </c>
      <c r="G545" s="7">
        <v>541</v>
      </c>
      <c r="H545" s="7">
        <f>G545*(IFERROR(VLOOKUP('Lifting System Input'!$B$9,Lists!L:M,2,0),1)*IFERROR(VLOOKUP('Lifting System Input'!$B$10,Lists!O:P,2,0),1)*IFERROR(VLOOKUP('Lifting System Input'!$B$12,Lists!R:S,2,0),1))</f>
        <v>541</v>
      </c>
      <c r="I545" s="6">
        <f>IF(EVEN(ROUNDUP(E545/(H545*3/'Lifting System Input'!$B$11),0))=2,4,EVEN(ROUNDUP(E545/(H545*3/'Lifting System Input'!$B$11),0)))</f>
        <v>6</v>
      </c>
      <c r="J545" s="7">
        <f t="shared" si="49"/>
        <v>3246</v>
      </c>
      <c r="K545" s="6">
        <f t="shared" si="50"/>
        <v>3.2</v>
      </c>
      <c r="L545" s="4">
        <f>VLOOKUP(F545,Lists!A:B,2,0)*I545</f>
        <v>17304</v>
      </c>
      <c r="M545" s="6">
        <f t="shared" si="51"/>
        <v>3</v>
      </c>
      <c r="N545">
        <f t="shared" si="52"/>
        <v>10</v>
      </c>
      <c r="O545">
        <v>4</v>
      </c>
      <c r="P545" s="7">
        <f t="shared" si="53"/>
        <v>1021</v>
      </c>
      <c r="Q545" t="s">
        <v>55</v>
      </c>
      <c r="R545" t="s">
        <v>54</v>
      </c>
      <c r="S545">
        <v>2</v>
      </c>
    </row>
    <row r="546" spans="1:19" x14ac:dyDescent="0.25">
      <c r="A546" t="str">
        <f t="shared" si="48"/>
        <v>1/4"6'10'MLAY1000x6</v>
      </c>
      <c r="B546" s="5" t="s">
        <v>5</v>
      </c>
      <c r="C546" s="8" t="s">
        <v>10</v>
      </c>
      <c r="D546" s="6" t="s">
        <v>14</v>
      </c>
      <c r="E546" s="7">
        <v>613</v>
      </c>
      <c r="F546" s="6" t="s">
        <v>32</v>
      </c>
      <c r="G546" s="7">
        <v>783</v>
      </c>
      <c r="H546" s="7">
        <f>G546*(IFERROR(VLOOKUP('Lifting System Input'!$B$9,Lists!L:M,2,0),1)*IFERROR(VLOOKUP('Lifting System Input'!$B$10,Lists!O:P,2,0),1)*IFERROR(VLOOKUP('Lifting System Input'!$B$12,Lists!R:S,2,0),1))</f>
        <v>783</v>
      </c>
      <c r="I546" s="6">
        <f>IF(EVEN(ROUNDUP(E546/(H546*3/'Lifting System Input'!$B$11),0))=2,4,EVEN(ROUNDUP(E546/(H546*3/'Lifting System Input'!$B$11),0)))</f>
        <v>4</v>
      </c>
      <c r="J546" s="7">
        <f t="shared" si="49"/>
        <v>3132</v>
      </c>
      <c r="K546" s="6">
        <f t="shared" si="50"/>
        <v>15.3</v>
      </c>
      <c r="L546" s="4">
        <f>VLOOKUP(F546,Lists!A:B,2,0)*I546</f>
        <v>11536</v>
      </c>
      <c r="M546" s="6">
        <f t="shared" si="51"/>
        <v>2</v>
      </c>
      <c r="N546">
        <f t="shared" si="52"/>
        <v>3.3</v>
      </c>
      <c r="O546">
        <v>4</v>
      </c>
      <c r="P546" s="7">
        <f t="shared" si="53"/>
        <v>307</v>
      </c>
      <c r="Q546" t="s">
        <v>55</v>
      </c>
      <c r="R546" t="s">
        <v>54</v>
      </c>
      <c r="S546">
        <v>3</v>
      </c>
    </row>
    <row r="547" spans="1:19" x14ac:dyDescent="0.25">
      <c r="A547" t="str">
        <f t="shared" si="48"/>
        <v>1/4"7'10'MLAY1000x6</v>
      </c>
      <c r="B547" s="5" t="s">
        <v>5</v>
      </c>
      <c r="C547" s="8" t="s">
        <v>11</v>
      </c>
      <c r="D547" s="6" t="s">
        <v>14</v>
      </c>
      <c r="E547" s="7">
        <v>715</v>
      </c>
      <c r="F547" s="6" t="s">
        <v>32</v>
      </c>
      <c r="G547" s="7">
        <v>783</v>
      </c>
      <c r="H547" s="7">
        <f>G547*(IFERROR(VLOOKUP('Lifting System Input'!$B$9,Lists!L:M,2,0),1)*IFERROR(VLOOKUP('Lifting System Input'!$B$10,Lists!O:P,2,0),1)*IFERROR(VLOOKUP('Lifting System Input'!$B$12,Lists!R:S,2,0),1))</f>
        <v>783</v>
      </c>
      <c r="I547" s="6">
        <f>IF(EVEN(ROUNDUP(E547/(H547*3/'Lifting System Input'!$B$11),0))=2,4,EVEN(ROUNDUP(E547/(H547*3/'Lifting System Input'!$B$11),0)))</f>
        <v>4</v>
      </c>
      <c r="J547" s="7">
        <f t="shared" si="49"/>
        <v>3132</v>
      </c>
      <c r="K547" s="6">
        <f t="shared" si="50"/>
        <v>13.1</v>
      </c>
      <c r="L547" s="4">
        <f>VLOOKUP(F547,Lists!A:B,2,0)*I547</f>
        <v>11536</v>
      </c>
      <c r="M547" s="6">
        <f t="shared" si="51"/>
        <v>2</v>
      </c>
      <c r="N547">
        <f t="shared" si="52"/>
        <v>3.3</v>
      </c>
      <c r="O547">
        <v>4</v>
      </c>
      <c r="P547" s="7">
        <f t="shared" si="53"/>
        <v>358</v>
      </c>
      <c r="Q547" t="s">
        <v>55</v>
      </c>
      <c r="R547" t="s">
        <v>54</v>
      </c>
      <c r="S547">
        <v>3</v>
      </c>
    </row>
    <row r="548" spans="1:19" x14ac:dyDescent="0.25">
      <c r="A548" t="str">
        <f t="shared" si="48"/>
        <v>1/4"8'10'MLAY1000x6</v>
      </c>
      <c r="B548" s="5" t="s">
        <v>5</v>
      </c>
      <c r="C548" s="8" t="s">
        <v>12</v>
      </c>
      <c r="D548" s="6" t="s">
        <v>14</v>
      </c>
      <c r="E548" s="7">
        <v>817</v>
      </c>
      <c r="F548" s="6" t="s">
        <v>32</v>
      </c>
      <c r="G548" s="7">
        <v>783</v>
      </c>
      <c r="H548" s="7">
        <f>G548*(IFERROR(VLOOKUP('Lifting System Input'!$B$9,Lists!L:M,2,0),1)*IFERROR(VLOOKUP('Lifting System Input'!$B$10,Lists!O:P,2,0),1)*IFERROR(VLOOKUP('Lifting System Input'!$B$12,Lists!R:S,2,0),1))</f>
        <v>783</v>
      </c>
      <c r="I548" s="6">
        <f>IF(EVEN(ROUNDUP(E548/(H548*3/'Lifting System Input'!$B$11),0))=2,4,EVEN(ROUNDUP(E548/(H548*3/'Lifting System Input'!$B$11),0)))</f>
        <v>4</v>
      </c>
      <c r="J548" s="7">
        <f t="shared" si="49"/>
        <v>3132</v>
      </c>
      <c r="K548" s="6">
        <f t="shared" si="50"/>
        <v>11.5</v>
      </c>
      <c r="L548" s="4">
        <f>VLOOKUP(F548,Lists!A:B,2,0)*I548</f>
        <v>11536</v>
      </c>
      <c r="M548" s="6">
        <f t="shared" si="51"/>
        <v>2</v>
      </c>
      <c r="N548">
        <f t="shared" si="52"/>
        <v>3.3</v>
      </c>
      <c r="O548">
        <v>4</v>
      </c>
      <c r="P548" s="7">
        <f t="shared" si="53"/>
        <v>409</v>
      </c>
      <c r="Q548" t="s">
        <v>55</v>
      </c>
      <c r="R548" t="s">
        <v>54</v>
      </c>
      <c r="S548">
        <v>3</v>
      </c>
    </row>
    <row r="549" spans="1:19" x14ac:dyDescent="0.25">
      <c r="A549" t="str">
        <f t="shared" si="48"/>
        <v>1/4"9'10'MLAY1000x6</v>
      </c>
      <c r="B549" s="5" t="s">
        <v>5</v>
      </c>
      <c r="C549" s="8" t="s">
        <v>13</v>
      </c>
      <c r="D549" s="6" t="s">
        <v>14</v>
      </c>
      <c r="E549" s="7">
        <v>919</v>
      </c>
      <c r="F549" s="6" t="s">
        <v>32</v>
      </c>
      <c r="G549" s="7">
        <v>783</v>
      </c>
      <c r="H549" s="7">
        <f>G549*(IFERROR(VLOOKUP('Lifting System Input'!$B$9,Lists!L:M,2,0),1)*IFERROR(VLOOKUP('Lifting System Input'!$B$10,Lists!O:P,2,0),1)*IFERROR(VLOOKUP('Lifting System Input'!$B$12,Lists!R:S,2,0),1))</f>
        <v>783</v>
      </c>
      <c r="I549" s="6">
        <f>IF(EVEN(ROUNDUP(E549/(H549*3/'Lifting System Input'!$B$11),0))=2,4,EVEN(ROUNDUP(E549/(H549*3/'Lifting System Input'!$B$11),0)))</f>
        <v>4</v>
      </c>
      <c r="J549" s="7">
        <f t="shared" si="49"/>
        <v>3132</v>
      </c>
      <c r="K549" s="6">
        <f t="shared" si="50"/>
        <v>10.199999999999999</v>
      </c>
      <c r="L549" s="4">
        <f>VLOOKUP(F549,Lists!A:B,2,0)*I549</f>
        <v>11536</v>
      </c>
      <c r="M549" s="6">
        <f t="shared" si="51"/>
        <v>2</v>
      </c>
      <c r="N549">
        <f t="shared" si="52"/>
        <v>3.3</v>
      </c>
      <c r="O549">
        <v>4</v>
      </c>
      <c r="P549" s="7">
        <f t="shared" si="53"/>
        <v>460</v>
      </c>
      <c r="Q549" t="s">
        <v>55</v>
      </c>
      <c r="R549" t="s">
        <v>54</v>
      </c>
      <c r="S549">
        <v>3</v>
      </c>
    </row>
    <row r="550" spans="1:19" x14ac:dyDescent="0.25">
      <c r="A550" t="str">
        <f t="shared" si="48"/>
        <v>1/4"10'10'MLAY1000x6</v>
      </c>
      <c r="B550" s="5" t="s">
        <v>5</v>
      </c>
      <c r="C550" s="25" t="s">
        <v>14</v>
      </c>
      <c r="D550" s="6" t="s">
        <v>14</v>
      </c>
      <c r="E550" s="7">
        <v>1021</v>
      </c>
      <c r="F550" s="6" t="s">
        <v>32</v>
      </c>
      <c r="G550" s="7">
        <v>783</v>
      </c>
      <c r="H550" s="7">
        <f>G550*(IFERROR(VLOOKUP('Lifting System Input'!$B$9,Lists!L:M,2,0),1)*IFERROR(VLOOKUP('Lifting System Input'!$B$10,Lists!O:P,2,0),1)*IFERROR(VLOOKUP('Lifting System Input'!$B$12,Lists!R:S,2,0),1))</f>
        <v>783</v>
      </c>
      <c r="I550" s="6">
        <f>IF(EVEN(ROUNDUP(E550/(H550*3/'Lifting System Input'!$B$11),0))=2,4,EVEN(ROUNDUP(E550/(H550*3/'Lifting System Input'!$B$11),0)))</f>
        <v>4</v>
      </c>
      <c r="J550" s="7">
        <f t="shared" si="49"/>
        <v>3132</v>
      </c>
      <c r="K550" s="6">
        <f t="shared" si="50"/>
        <v>9.1999999999999993</v>
      </c>
      <c r="L550" s="4">
        <f>VLOOKUP(F550,Lists!A:B,2,0)*I550</f>
        <v>11536</v>
      </c>
      <c r="M550" s="6">
        <f t="shared" si="51"/>
        <v>2</v>
      </c>
      <c r="N550">
        <f t="shared" si="52"/>
        <v>3.3</v>
      </c>
      <c r="O550">
        <v>4</v>
      </c>
      <c r="P550" s="7">
        <f t="shared" si="53"/>
        <v>511</v>
      </c>
      <c r="Q550" t="s">
        <v>55</v>
      </c>
      <c r="R550" t="s">
        <v>54</v>
      </c>
      <c r="S550">
        <v>3</v>
      </c>
    </row>
    <row r="551" spans="1:19" x14ac:dyDescent="0.25">
      <c r="A551" t="str">
        <f t="shared" si="48"/>
        <v>1/4"6'20'MLAY1000x6</v>
      </c>
      <c r="B551" s="5" t="s">
        <v>5</v>
      </c>
      <c r="C551" s="8" t="s">
        <v>10</v>
      </c>
      <c r="D551" s="6" t="s">
        <v>16</v>
      </c>
      <c r="E551" s="7">
        <v>1225</v>
      </c>
      <c r="F551" s="6" t="s">
        <v>32</v>
      </c>
      <c r="G551" s="7">
        <v>783</v>
      </c>
      <c r="H551" s="7">
        <f>G551*(IFERROR(VLOOKUP('Lifting System Input'!$B$9,Lists!L:M,2,0),1)*IFERROR(VLOOKUP('Lifting System Input'!$B$10,Lists!O:P,2,0),1)*IFERROR(VLOOKUP('Lifting System Input'!$B$12,Lists!R:S,2,0),1))</f>
        <v>783</v>
      </c>
      <c r="I551" s="6">
        <f>IF(EVEN(ROUNDUP(E551/(H551*3/'Lifting System Input'!$B$11),0))=2,4,EVEN(ROUNDUP(E551/(H551*3/'Lifting System Input'!$B$11),0)))</f>
        <v>4</v>
      </c>
      <c r="J551" s="7">
        <f t="shared" si="49"/>
        <v>3132</v>
      </c>
      <c r="K551" s="6">
        <f t="shared" si="50"/>
        <v>7.7</v>
      </c>
      <c r="L551" s="4">
        <f>VLOOKUP(F551,Lists!A:B,2,0)*I551</f>
        <v>11536</v>
      </c>
      <c r="M551" s="6">
        <f t="shared" si="51"/>
        <v>2</v>
      </c>
      <c r="N551">
        <f t="shared" si="52"/>
        <v>6.7</v>
      </c>
      <c r="O551">
        <v>4</v>
      </c>
      <c r="P551" s="7">
        <f t="shared" si="53"/>
        <v>613</v>
      </c>
      <c r="Q551" t="s">
        <v>55</v>
      </c>
      <c r="R551" t="s">
        <v>54</v>
      </c>
      <c r="S551">
        <v>3</v>
      </c>
    </row>
    <row r="552" spans="1:19" x14ac:dyDescent="0.25">
      <c r="A552" t="str">
        <f t="shared" si="48"/>
        <v>1/4"7'20'MLAY1000x6</v>
      </c>
      <c r="B552" s="5" t="s">
        <v>5</v>
      </c>
      <c r="C552" s="8" t="s">
        <v>11</v>
      </c>
      <c r="D552" s="6" t="s">
        <v>16</v>
      </c>
      <c r="E552" s="7">
        <v>1429</v>
      </c>
      <c r="F552" s="6" t="s">
        <v>32</v>
      </c>
      <c r="G552" s="7">
        <v>783</v>
      </c>
      <c r="H552" s="7">
        <f>G552*(IFERROR(VLOOKUP('Lifting System Input'!$B$9,Lists!L:M,2,0),1)*IFERROR(VLOOKUP('Lifting System Input'!$B$10,Lists!O:P,2,0),1)*IFERROR(VLOOKUP('Lifting System Input'!$B$12,Lists!R:S,2,0),1))</f>
        <v>783</v>
      </c>
      <c r="I552" s="6">
        <f>IF(EVEN(ROUNDUP(E552/(H552*3/'Lifting System Input'!$B$11),0))=2,4,EVEN(ROUNDUP(E552/(H552*3/'Lifting System Input'!$B$11),0)))</f>
        <v>4</v>
      </c>
      <c r="J552" s="7">
        <f t="shared" si="49"/>
        <v>3132</v>
      </c>
      <c r="K552" s="6">
        <f t="shared" si="50"/>
        <v>6.6</v>
      </c>
      <c r="L552" s="4">
        <f>VLOOKUP(F552,Lists!A:B,2,0)*I552</f>
        <v>11536</v>
      </c>
      <c r="M552" s="6">
        <f t="shared" si="51"/>
        <v>2</v>
      </c>
      <c r="N552">
        <f t="shared" si="52"/>
        <v>6.7</v>
      </c>
      <c r="O552">
        <v>4</v>
      </c>
      <c r="P552" s="7">
        <f t="shared" si="53"/>
        <v>715</v>
      </c>
      <c r="Q552" t="s">
        <v>55</v>
      </c>
      <c r="R552" t="s">
        <v>54</v>
      </c>
      <c r="S552">
        <v>3</v>
      </c>
    </row>
    <row r="553" spans="1:19" x14ac:dyDescent="0.25">
      <c r="A553" t="str">
        <f t="shared" si="48"/>
        <v>1/4"8'20'MLAY1000x6</v>
      </c>
      <c r="B553" s="5" t="s">
        <v>5</v>
      </c>
      <c r="C553" s="8" t="s">
        <v>12</v>
      </c>
      <c r="D553" s="6" t="s">
        <v>16</v>
      </c>
      <c r="E553" s="7">
        <v>1634</v>
      </c>
      <c r="F553" s="6" t="s">
        <v>32</v>
      </c>
      <c r="G553" s="7">
        <v>783</v>
      </c>
      <c r="H553" s="7">
        <f>G553*(IFERROR(VLOOKUP('Lifting System Input'!$B$9,Lists!L:M,2,0),1)*IFERROR(VLOOKUP('Lifting System Input'!$B$10,Lists!O:P,2,0),1)*IFERROR(VLOOKUP('Lifting System Input'!$B$12,Lists!R:S,2,0),1))</f>
        <v>783</v>
      </c>
      <c r="I553" s="6">
        <f>IF(EVEN(ROUNDUP(E553/(H553*3/'Lifting System Input'!$B$11),0))=2,4,EVEN(ROUNDUP(E553/(H553*3/'Lifting System Input'!$B$11),0)))</f>
        <v>4</v>
      </c>
      <c r="J553" s="7">
        <f t="shared" si="49"/>
        <v>3132</v>
      </c>
      <c r="K553" s="6">
        <f t="shared" si="50"/>
        <v>5.8</v>
      </c>
      <c r="L553" s="4">
        <f>VLOOKUP(F553,Lists!A:B,2,0)*I553</f>
        <v>11536</v>
      </c>
      <c r="M553" s="6">
        <f t="shared" si="51"/>
        <v>2</v>
      </c>
      <c r="N553">
        <f t="shared" si="52"/>
        <v>6.7</v>
      </c>
      <c r="O553">
        <v>4</v>
      </c>
      <c r="P553" s="7">
        <f t="shared" si="53"/>
        <v>817</v>
      </c>
      <c r="Q553" t="s">
        <v>55</v>
      </c>
      <c r="R553" t="s">
        <v>54</v>
      </c>
      <c r="S553">
        <v>3</v>
      </c>
    </row>
    <row r="554" spans="1:19" x14ac:dyDescent="0.25">
      <c r="A554" t="str">
        <f t="shared" si="48"/>
        <v>1/4"9'20'MLAY1000x6</v>
      </c>
      <c r="B554" s="5" t="s">
        <v>5</v>
      </c>
      <c r="C554" s="8" t="s">
        <v>13</v>
      </c>
      <c r="D554" s="6" t="s">
        <v>16</v>
      </c>
      <c r="E554" s="7">
        <v>1838</v>
      </c>
      <c r="F554" s="6" t="s">
        <v>32</v>
      </c>
      <c r="G554" s="7">
        <v>783</v>
      </c>
      <c r="H554" s="7">
        <f>G554*(IFERROR(VLOOKUP('Lifting System Input'!$B$9,Lists!L:M,2,0),1)*IFERROR(VLOOKUP('Lifting System Input'!$B$10,Lists!O:P,2,0),1)*IFERROR(VLOOKUP('Lifting System Input'!$B$12,Lists!R:S,2,0),1))</f>
        <v>783</v>
      </c>
      <c r="I554" s="6">
        <f>IF(EVEN(ROUNDUP(E554/(H554*3/'Lifting System Input'!$B$11),0))=2,4,EVEN(ROUNDUP(E554/(H554*3/'Lifting System Input'!$B$11),0)))</f>
        <v>4</v>
      </c>
      <c r="J554" s="7">
        <f t="shared" si="49"/>
        <v>3132</v>
      </c>
      <c r="K554" s="6">
        <f t="shared" si="50"/>
        <v>5.0999999999999996</v>
      </c>
      <c r="L554" s="4">
        <f>VLOOKUP(F554,Lists!A:B,2,0)*I554</f>
        <v>11536</v>
      </c>
      <c r="M554" s="6">
        <f t="shared" si="51"/>
        <v>2</v>
      </c>
      <c r="N554">
        <f t="shared" si="52"/>
        <v>6.7</v>
      </c>
      <c r="O554">
        <v>4</v>
      </c>
      <c r="P554" s="7">
        <f t="shared" si="53"/>
        <v>919</v>
      </c>
      <c r="Q554" t="s">
        <v>55</v>
      </c>
      <c r="R554" t="s">
        <v>54</v>
      </c>
      <c r="S554">
        <v>3</v>
      </c>
    </row>
    <row r="555" spans="1:19" x14ac:dyDescent="0.25">
      <c r="A555" t="str">
        <f t="shared" si="48"/>
        <v>1/4"10'20'MLAY1000x6</v>
      </c>
      <c r="B555" s="5" t="s">
        <v>5</v>
      </c>
      <c r="C555" s="25" t="s">
        <v>14</v>
      </c>
      <c r="D555" s="6" t="s">
        <v>16</v>
      </c>
      <c r="E555" s="7">
        <v>2042</v>
      </c>
      <c r="F555" s="6" t="s">
        <v>32</v>
      </c>
      <c r="G555" s="7">
        <v>783</v>
      </c>
      <c r="H555" s="7">
        <f>G555*(IFERROR(VLOOKUP('Lifting System Input'!$B$9,Lists!L:M,2,0),1)*IFERROR(VLOOKUP('Lifting System Input'!$B$10,Lists!O:P,2,0),1)*IFERROR(VLOOKUP('Lifting System Input'!$B$12,Lists!R:S,2,0),1))</f>
        <v>783</v>
      </c>
      <c r="I555" s="6">
        <f>IF(EVEN(ROUNDUP(E555/(H555*3/'Lifting System Input'!$B$11),0))=2,4,EVEN(ROUNDUP(E555/(H555*3/'Lifting System Input'!$B$11),0)))</f>
        <v>4</v>
      </c>
      <c r="J555" s="7">
        <f t="shared" si="49"/>
        <v>3132</v>
      </c>
      <c r="K555" s="6">
        <f t="shared" si="50"/>
        <v>4.5999999999999996</v>
      </c>
      <c r="L555" s="4">
        <f>VLOOKUP(F555,Lists!A:B,2,0)*I555</f>
        <v>11536</v>
      </c>
      <c r="M555" s="6">
        <f t="shared" si="51"/>
        <v>2</v>
      </c>
      <c r="N555">
        <f t="shared" si="52"/>
        <v>6.7</v>
      </c>
      <c r="O555">
        <v>4</v>
      </c>
      <c r="P555" s="7">
        <f t="shared" si="53"/>
        <v>1021</v>
      </c>
      <c r="Q555" t="s">
        <v>55</v>
      </c>
      <c r="R555" t="s">
        <v>54</v>
      </c>
      <c r="S555">
        <v>3</v>
      </c>
    </row>
    <row r="556" spans="1:19" x14ac:dyDescent="0.25">
      <c r="A556" t="str">
        <f t="shared" si="48"/>
        <v>1/4"6'40'MLAY1000x6</v>
      </c>
      <c r="B556" s="5" t="s">
        <v>5</v>
      </c>
      <c r="C556" s="8" t="s">
        <v>10</v>
      </c>
      <c r="D556" s="6" t="s">
        <v>26</v>
      </c>
      <c r="E556" s="7">
        <v>2450</v>
      </c>
      <c r="F556" s="6" t="s">
        <v>32</v>
      </c>
      <c r="G556" s="7">
        <v>783</v>
      </c>
      <c r="H556" s="7">
        <f>G556*(IFERROR(VLOOKUP('Lifting System Input'!$B$9,Lists!L:M,2,0),1)*IFERROR(VLOOKUP('Lifting System Input'!$B$10,Lists!O:P,2,0),1)*IFERROR(VLOOKUP('Lifting System Input'!$B$12,Lists!R:S,2,0),1))</f>
        <v>783</v>
      </c>
      <c r="I556" s="6">
        <f>IF(EVEN(ROUNDUP(E556/(H556*3/'Lifting System Input'!$B$11),0))=2,4,EVEN(ROUNDUP(E556/(H556*3/'Lifting System Input'!$B$11),0)))</f>
        <v>4</v>
      </c>
      <c r="J556" s="7">
        <f t="shared" si="49"/>
        <v>3132</v>
      </c>
      <c r="K556" s="6">
        <f t="shared" si="50"/>
        <v>3.8</v>
      </c>
      <c r="L556" s="4">
        <f>VLOOKUP(F556,Lists!A:B,2,0)*I556</f>
        <v>11536</v>
      </c>
      <c r="M556" s="6">
        <f t="shared" si="51"/>
        <v>2</v>
      </c>
      <c r="N556">
        <f t="shared" si="52"/>
        <v>13.3</v>
      </c>
      <c r="O556">
        <v>4</v>
      </c>
      <c r="P556" s="7">
        <f t="shared" si="53"/>
        <v>1225</v>
      </c>
      <c r="Q556" t="s">
        <v>55</v>
      </c>
      <c r="R556" t="s">
        <v>54</v>
      </c>
      <c r="S556">
        <v>3</v>
      </c>
    </row>
    <row r="557" spans="1:19" x14ac:dyDescent="0.25">
      <c r="A557" t="str">
        <f t="shared" si="48"/>
        <v>1/4"7'40'MLAY1000x6</v>
      </c>
      <c r="B557" s="5" t="s">
        <v>5</v>
      </c>
      <c r="C557" s="8" t="s">
        <v>11</v>
      </c>
      <c r="D557" s="6" t="s">
        <v>26</v>
      </c>
      <c r="E557" s="7">
        <v>2859</v>
      </c>
      <c r="F557" s="6" t="s">
        <v>32</v>
      </c>
      <c r="G557" s="7">
        <v>783</v>
      </c>
      <c r="H557" s="7">
        <f>G557*(IFERROR(VLOOKUP('Lifting System Input'!$B$9,Lists!L:M,2,0),1)*IFERROR(VLOOKUP('Lifting System Input'!$B$10,Lists!O:P,2,0),1)*IFERROR(VLOOKUP('Lifting System Input'!$B$12,Lists!R:S,2,0),1))</f>
        <v>783</v>
      </c>
      <c r="I557" s="6">
        <f>IF(EVEN(ROUNDUP(E557/(H557*3/'Lifting System Input'!$B$11),0))=2,4,EVEN(ROUNDUP(E557/(H557*3/'Lifting System Input'!$B$11),0)))</f>
        <v>4</v>
      </c>
      <c r="J557" s="7">
        <f t="shared" si="49"/>
        <v>3132</v>
      </c>
      <c r="K557" s="6">
        <f t="shared" si="50"/>
        <v>3.3</v>
      </c>
      <c r="L557" s="4">
        <f>VLOOKUP(F557,Lists!A:B,2,0)*I557</f>
        <v>11536</v>
      </c>
      <c r="M557" s="6">
        <f t="shared" si="51"/>
        <v>2</v>
      </c>
      <c r="N557">
        <f t="shared" si="52"/>
        <v>13.3</v>
      </c>
      <c r="O557">
        <v>4</v>
      </c>
      <c r="P557" s="7">
        <f t="shared" si="53"/>
        <v>1430</v>
      </c>
      <c r="Q557" t="s">
        <v>55</v>
      </c>
      <c r="R557" t="s">
        <v>54</v>
      </c>
      <c r="S557">
        <v>3</v>
      </c>
    </row>
    <row r="558" spans="1:19" x14ac:dyDescent="0.25">
      <c r="A558" t="str">
        <f t="shared" si="48"/>
        <v>1/4"8'40'MLAY1000x6</v>
      </c>
      <c r="B558" s="5" t="s">
        <v>5</v>
      </c>
      <c r="C558" s="8" t="s">
        <v>12</v>
      </c>
      <c r="D558" s="6" t="s">
        <v>26</v>
      </c>
      <c r="E558" s="7">
        <v>3267</v>
      </c>
      <c r="F558" s="6" t="s">
        <v>32</v>
      </c>
      <c r="G558" s="7">
        <v>783</v>
      </c>
      <c r="H558" s="7">
        <f>G558*(IFERROR(VLOOKUP('Lifting System Input'!$B$9,Lists!L:M,2,0),1)*IFERROR(VLOOKUP('Lifting System Input'!$B$10,Lists!O:P,2,0),1)*IFERROR(VLOOKUP('Lifting System Input'!$B$12,Lists!R:S,2,0),1))</f>
        <v>783</v>
      </c>
      <c r="I558" s="6">
        <f>IF(EVEN(ROUNDUP(E558/(H558*3/'Lifting System Input'!$B$11),0))=2,4,EVEN(ROUNDUP(E558/(H558*3/'Lifting System Input'!$B$11),0)))</f>
        <v>6</v>
      </c>
      <c r="J558" s="7">
        <f t="shared" si="49"/>
        <v>4698</v>
      </c>
      <c r="K558" s="6">
        <f t="shared" si="50"/>
        <v>4.3</v>
      </c>
      <c r="L558" s="4">
        <f>VLOOKUP(F558,Lists!A:B,2,0)*I558</f>
        <v>17304</v>
      </c>
      <c r="M558" s="6">
        <f t="shared" si="51"/>
        <v>3</v>
      </c>
      <c r="N558">
        <f t="shared" si="52"/>
        <v>10</v>
      </c>
      <c r="O558">
        <v>4</v>
      </c>
      <c r="P558" s="7">
        <f t="shared" si="53"/>
        <v>1089</v>
      </c>
      <c r="Q558" t="s">
        <v>55</v>
      </c>
      <c r="R558" t="s">
        <v>54</v>
      </c>
      <c r="S558">
        <v>3</v>
      </c>
    </row>
    <row r="559" spans="1:19" x14ac:dyDescent="0.25">
      <c r="A559" t="str">
        <f t="shared" si="48"/>
        <v>1/4"9'40'MLAY1000x6</v>
      </c>
      <c r="B559" s="5" t="s">
        <v>5</v>
      </c>
      <c r="C559" s="8" t="s">
        <v>13</v>
      </c>
      <c r="D559" s="6" t="s">
        <v>26</v>
      </c>
      <c r="E559" s="7">
        <v>3675</v>
      </c>
      <c r="F559" s="6" t="s">
        <v>32</v>
      </c>
      <c r="G559" s="7">
        <v>783</v>
      </c>
      <c r="H559" s="7">
        <f>G559*(IFERROR(VLOOKUP('Lifting System Input'!$B$9,Lists!L:M,2,0),1)*IFERROR(VLOOKUP('Lifting System Input'!$B$10,Lists!O:P,2,0),1)*IFERROR(VLOOKUP('Lifting System Input'!$B$12,Lists!R:S,2,0),1))</f>
        <v>783</v>
      </c>
      <c r="I559" s="6">
        <f>IF(EVEN(ROUNDUP(E559/(H559*3/'Lifting System Input'!$B$11),0))=2,4,EVEN(ROUNDUP(E559/(H559*3/'Lifting System Input'!$B$11),0)))</f>
        <v>6</v>
      </c>
      <c r="J559" s="7">
        <f t="shared" si="49"/>
        <v>4698</v>
      </c>
      <c r="K559" s="6">
        <f t="shared" si="50"/>
        <v>3.8</v>
      </c>
      <c r="L559" s="4">
        <f>VLOOKUP(F559,Lists!A:B,2,0)*I559</f>
        <v>17304</v>
      </c>
      <c r="M559" s="6">
        <f t="shared" si="51"/>
        <v>3</v>
      </c>
      <c r="N559">
        <f t="shared" si="52"/>
        <v>10</v>
      </c>
      <c r="O559">
        <v>4</v>
      </c>
      <c r="P559" s="7">
        <f t="shared" si="53"/>
        <v>1225</v>
      </c>
      <c r="Q559" t="s">
        <v>55</v>
      </c>
      <c r="R559" t="s">
        <v>54</v>
      </c>
      <c r="S559">
        <v>3</v>
      </c>
    </row>
    <row r="560" spans="1:19" x14ac:dyDescent="0.25">
      <c r="A560" t="str">
        <f t="shared" si="48"/>
        <v>1/4"10'40'MLAY1000x6</v>
      </c>
      <c r="B560" s="5" t="s">
        <v>5</v>
      </c>
      <c r="C560" s="25" t="s">
        <v>14</v>
      </c>
      <c r="D560" s="6" t="s">
        <v>26</v>
      </c>
      <c r="E560" s="7">
        <v>4084</v>
      </c>
      <c r="F560" s="6" t="s">
        <v>32</v>
      </c>
      <c r="G560" s="7">
        <v>783</v>
      </c>
      <c r="H560" s="7">
        <f>G560*(IFERROR(VLOOKUP('Lifting System Input'!$B$9,Lists!L:M,2,0),1)*IFERROR(VLOOKUP('Lifting System Input'!$B$10,Lists!O:P,2,0),1)*IFERROR(VLOOKUP('Lifting System Input'!$B$12,Lists!R:S,2,0),1))</f>
        <v>783</v>
      </c>
      <c r="I560" s="6">
        <f>IF(EVEN(ROUNDUP(E560/(H560*3/'Lifting System Input'!$B$11),0))=2,4,EVEN(ROUNDUP(E560/(H560*3/'Lifting System Input'!$B$11),0)))</f>
        <v>6</v>
      </c>
      <c r="J560" s="7">
        <f t="shared" si="49"/>
        <v>4698</v>
      </c>
      <c r="K560" s="6">
        <f t="shared" si="50"/>
        <v>3.5</v>
      </c>
      <c r="L560" s="4">
        <f>VLOOKUP(F560,Lists!A:B,2,0)*I560</f>
        <v>17304</v>
      </c>
      <c r="M560" s="6">
        <f t="shared" si="51"/>
        <v>3</v>
      </c>
      <c r="N560">
        <f t="shared" si="52"/>
        <v>10</v>
      </c>
      <c r="O560">
        <v>4</v>
      </c>
      <c r="P560" s="7">
        <f t="shared" si="53"/>
        <v>1361</v>
      </c>
      <c r="Q560" t="s">
        <v>55</v>
      </c>
      <c r="R560" t="s">
        <v>54</v>
      </c>
      <c r="S560">
        <v>3</v>
      </c>
    </row>
    <row r="561" spans="1:19" x14ac:dyDescent="0.25">
      <c r="A561" t="str">
        <f t="shared" si="48"/>
        <v>5/16"6'10'MLAY1000x6</v>
      </c>
      <c r="B561" s="5" t="s">
        <v>7</v>
      </c>
      <c r="C561" s="8" t="s">
        <v>10</v>
      </c>
      <c r="D561" s="6" t="s">
        <v>14</v>
      </c>
      <c r="E561" s="7">
        <v>766</v>
      </c>
      <c r="F561" s="6" t="s">
        <v>32</v>
      </c>
      <c r="G561" s="7">
        <v>960</v>
      </c>
      <c r="H561" s="7">
        <f>G561*(IFERROR(VLOOKUP('Lifting System Input'!$B$9,Lists!L:M,2,0),1)*IFERROR(VLOOKUP('Lifting System Input'!$B$10,Lists!O:P,2,0),1)*IFERROR(VLOOKUP('Lifting System Input'!$B$12,Lists!R:S,2,0),1))</f>
        <v>960</v>
      </c>
      <c r="I561" s="6">
        <f>IF(EVEN(ROUNDUP(E561/(H561*3/'Lifting System Input'!$B$11),0))=2,4,EVEN(ROUNDUP(E561/(H561*3/'Lifting System Input'!$B$11),0)))</f>
        <v>4</v>
      </c>
      <c r="J561" s="7">
        <f t="shared" si="49"/>
        <v>3840</v>
      </c>
      <c r="K561" s="6">
        <f t="shared" si="50"/>
        <v>15</v>
      </c>
      <c r="L561" s="4">
        <f>VLOOKUP(F561,Lists!A:B,2,0)*I561</f>
        <v>11536</v>
      </c>
      <c r="M561" s="6">
        <f t="shared" si="51"/>
        <v>2</v>
      </c>
      <c r="N561">
        <f t="shared" si="52"/>
        <v>3.3</v>
      </c>
      <c r="O561">
        <v>4</v>
      </c>
      <c r="P561" s="7">
        <f t="shared" si="53"/>
        <v>383</v>
      </c>
      <c r="Q561" t="s">
        <v>55</v>
      </c>
      <c r="R561" t="s">
        <v>54</v>
      </c>
      <c r="S561">
        <v>4</v>
      </c>
    </row>
    <row r="562" spans="1:19" x14ac:dyDescent="0.25">
      <c r="A562" t="str">
        <f t="shared" si="48"/>
        <v>5/16"7'10'MLAY1000x6</v>
      </c>
      <c r="B562" s="5" t="s">
        <v>7</v>
      </c>
      <c r="C562" s="8" t="s">
        <v>11</v>
      </c>
      <c r="D562" s="6" t="s">
        <v>14</v>
      </c>
      <c r="E562" s="7">
        <v>893</v>
      </c>
      <c r="F562" s="6" t="s">
        <v>32</v>
      </c>
      <c r="G562" s="7">
        <v>960</v>
      </c>
      <c r="H562" s="7">
        <f>G562*(IFERROR(VLOOKUP('Lifting System Input'!$B$9,Lists!L:M,2,0),1)*IFERROR(VLOOKUP('Lifting System Input'!$B$10,Lists!O:P,2,0),1)*IFERROR(VLOOKUP('Lifting System Input'!$B$12,Lists!R:S,2,0),1))</f>
        <v>960</v>
      </c>
      <c r="I562" s="6">
        <f>IF(EVEN(ROUNDUP(E562/(H562*3/'Lifting System Input'!$B$11),0))=2,4,EVEN(ROUNDUP(E562/(H562*3/'Lifting System Input'!$B$11),0)))</f>
        <v>4</v>
      </c>
      <c r="J562" s="7">
        <f t="shared" si="49"/>
        <v>3840</v>
      </c>
      <c r="K562" s="6">
        <f t="shared" si="50"/>
        <v>12.9</v>
      </c>
      <c r="L562" s="4">
        <f>VLOOKUP(F562,Lists!A:B,2,0)*I562</f>
        <v>11536</v>
      </c>
      <c r="M562" s="6">
        <f t="shared" si="51"/>
        <v>2</v>
      </c>
      <c r="N562">
        <f t="shared" si="52"/>
        <v>3.3</v>
      </c>
      <c r="O562">
        <v>4</v>
      </c>
      <c r="P562" s="7">
        <f t="shared" si="53"/>
        <v>447</v>
      </c>
      <c r="Q562" t="s">
        <v>55</v>
      </c>
      <c r="R562" t="s">
        <v>54</v>
      </c>
      <c r="S562">
        <v>4</v>
      </c>
    </row>
    <row r="563" spans="1:19" x14ac:dyDescent="0.25">
      <c r="A563" t="str">
        <f t="shared" si="48"/>
        <v>5/16"8'10'MLAY1000x6</v>
      </c>
      <c r="B563" s="5" t="s">
        <v>7</v>
      </c>
      <c r="C563" s="8" t="s">
        <v>12</v>
      </c>
      <c r="D563" s="6" t="s">
        <v>14</v>
      </c>
      <c r="E563" s="7">
        <v>1021</v>
      </c>
      <c r="F563" s="6" t="s">
        <v>32</v>
      </c>
      <c r="G563" s="7">
        <v>960</v>
      </c>
      <c r="H563" s="7">
        <f>G563*(IFERROR(VLOOKUP('Lifting System Input'!$B$9,Lists!L:M,2,0),1)*IFERROR(VLOOKUP('Lifting System Input'!$B$10,Lists!O:P,2,0),1)*IFERROR(VLOOKUP('Lifting System Input'!$B$12,Lists!R:S,2,0),1))</f>
        <v>960</v>
      </c>
      <c r="I563" s="6">
        <f>IF(EVEN(ROUNDUP(E563/(H563*3/'Lifting System Input'!$B$11),0))=2,4,EVEN(ROUNDUP(E563/(H563*3/'Lifting System Input'!$B$11),0)))</f>
        <v>4</v>
      </c>
      <c r="J563" s="7">
        <f t="shared" si="49"/>
        <v>3840</v>
      </c>
      <c r="K563" s="6">
        <f t="shared" si="50"/>
        <v>11.3</v>
      </c>
      <c r="L563" s="4">
        <f>VLOOKUP(F563,Lists!A:B,2,0)*I563</f>
        <v>11536</v>
      </c>
      <c r="M563" s="6">
        <f t="shared" si="51"/>
        <v>2</v>
      </c>
      <c r="N563">
        <f t="shared" si="52"/>
        <v>3.3</v>
      </c>
      <c r="O563">
        <v>4</v>
      </c>
      <c r="P563" s="7">
        <f t="shared" si="53"/>
        <v>511</v>
      </c>
      <c r="Q563" t="s">
        <v>55</v>
      </c>
      <c r="R563" t="s">
        <v>54</v>
      </c>
      <c r="S563">
        <v>4</v>
      </c>
    </row>
    <row r="564" spans="1:19" x14ac:dyDescent="0.25">
      <c r="A564" t="str">
        <f t="shared" si="48"/>
        <v>5/16"9'10'MLAY1000x6</v>
      </c>
      <c r="B564" s="5" t="s">
        <v>7</v>
      </c>
      <c r="C564" s="8" t="s">
        <v>13</v>
      </c>
      <c r="D564" s="6" t="s">
        <v>14</v>
      </c>
      <c r="E564" s="7">
        <v>1149</v>
      </c>
      <c r="F564" s="6" t="s">
        <v>32</v>
      </c>
      <c r="G564" s="7">
        <v>960</v>
      </c>
      <c r="H564" s="7">
        <f>G564*(IFERROR(VLOOKUP('Lifting System Input'!$B$9,Lists!L:M,2,0),1)*IFERROR(VLOOKUP('Lifting System Input'!$B$10,Lists!O:P,2,0),1)*IFERROR(VLOOKUP('Lifting System Input'!$B$12,Lists!R:S,2,0),1))</f>
        <v>960</v>
      </c>
      <c r="I564" s="6">
        <f>IF(EVEN(ROUNDUP(E564/(H564*3/'Lifting System Input'!$B$11),0))=2,4,EVEN(ROUNDUP(E564/(H564*3/'Lifting System Input'!$B$11),0)))</f>
        <v>4</v>
      </c>
      <c r="J564" s="7">
        <f t="shared" si="49"/>
        <v>3840</v>
      </c>
      <c r="K564" s="6">
        <f t="shared" si="50"/>
        <v>10</v>
      </c>
      <c r="L564" s="4">
        <f>VLOOKUP(F564,Lists!A:B,2,0)*I564</f>
        <v>11536</v>
      </c>
      <c r="M564" s="6">
        <f t="shared" si="51"/>
        <v>2</v>
      </c>
      <c r="N564">
        <f t="shared" si="52"/>
        <v>3.3</v>
      </c>
      <c r="O564">
        <v>4</v>
      </c>
      <c r="P564" s="7">
        <f t="shared" si="53"/>
        <v>575</v>
      </c>
      <c r="Q564" t="s">
        <v>55</v>
      </c>
      <c r="R564" t="s">
        <v>54</v>
      </c>
      <c r="S564">
        <v>4</v>
      </c>
    </row>
    <row r="565" spans="1:19" x14ac:dyDescent="0.25">
      <c r="A565" t="str">
        <f t="shared" si="48"/>
        <v>5/16"10'10'MLAY1000x6</v>
      </c>
      <c r="B565" s="5" t="s">
        <v>7</v>
      </c>
      <c r="C565" s="24" t="s">
        <v>14</v>
      </c>
      <c r="D565" s="6" t="s">
        <v>14</v>
      </c>
      <c r="E565" s="7">
        <v>1276</v>
      </c>
      <c r="F565" s="6" t="s">
        <v>32</v>
      </c>
      <c r="G565" s="7">
        <v>960</v>
      </c>
      <c r="H565" s="7">
        <f>G565*(IFERROR(VLOOKUP('Lifting System Input'!$B$9,Lists!L:M,2,0),1)*IFERROR(VLOOKUP('Lifting System Input'!$B$10,Lists!O:P,2,0),1)*IFERROR(VLOOKUP('Lifting System Input'!$B$12,Lists!R:S,2,0),1))</f>
        <v>960</v>
      </c>
      <c r="I565" s="6">
        <f>IF(EVEN(ROUNDUP(E565/(H565*3/'Lifting System Input'!$B$11),0))=2,4,EVEN(ROUNDUP(E565/(H565*3/'Lifting System Input'!$B$11),0)))</f>
        <v>4</v>
      </c>
      <c r="J565" s="7">
        <f t="shared" si="49"/>
        <v>3840</v>
      </c>
      <c r="K565" s="6">
        <f t="shared" si="50"/>
        <v>9</v>
      </c>
      <c r="L565" s="4">
        <f>VLOOKUP(F565,Lists!A:B,2,0)*I565</f>
        <v>11536</v>
      </c>
      <c r="M565" s="6">
        <f t="shared" si="51"/>
        <v>2</v>
      </c>
      <c r="N565">
        <f t="shared" si="52"/>
        <v>3.3</v>
      </c>
      <c r="O565">
        <v>4</v>
      </c>
      <c r="P565" s="7">
        <f t="shared" si="53"/>
        <v>638</v>
      </c>
      <c r="Q565" t="s">
        <v>55</v>
      </c>
      <c r="R565" t="s">
        <v>54</v>
      </c>
      <c r="S565">
        <v>4</v>
      </c>
    </row>
    <row r="566" spans="1:19" x14ac:dyDescent="0.25">
      <c r="A566" t="str">
        <f t="shared" si="48"/>
        <v>5/16"6'20'MLAY1000x6</v>
      </c>
      <c r="B566" s="5" t="s">
        <v>7</v>
      </c>
      <c r="C566" s="8" t="s">
        <v>10</v>
      </c>
      <c r="D566" s="6" t="s">
        <v>16</v>
      </c>
      <c r="E566" s="7">
        <v>1531</v>
      </c>
      <c r="F566" s="6" t="s">
        <v>32</v>
      </c>
      <c r="G566" s="7">
        <v>960</v>
      </c>
      <c r="H566" s="7">
        <f>G566*(IFERROR(VLOOKUP('Lifting System Input'!$B$9,Lists!L:M,2,0),1)*IFERROR(VLOOKUP('Lifting System Input'!$B$10,Lists!O:P,2,0),1)*IFERROR(VLOOKUP('Lifting System Input'!$B$12,Lists!R:S,2,0),1))</f>
        <v>960</v>
      </c>
      <c r="I566" s="6">
        <f>IF(EVEN(ROUNDUP(E566/(H566*3/'Lifting System Input'!$B$11),0))=2,4,EVEN(ROUNDUP(E566/(H566*3/'Lifting System Input'!$B$11),0)))</f>
        <v>4</v>
      </c>
      <c r="J566" s="7">
        <f t="shared" si="49"/>
        <v>3840</v>
      </c>
      <c r="K566" s="6">
        <f t="shared" si="50"/>
        <v>7.5</v>
      </c>
      <c r="L566" s="4">
        <f>VLOOKUP(F566,Lists!A:B,2,0)*I566</f>
        <v>11536</v>
      </c>
      <c r="M566" s="6">
        <f t="shared" si="51"/>
        <v>2</v>
      </c>
      <c r="N566">
        <f t="shared" si="52"/>
        <v>6.7</v>
      </c>
      <c r="O566">
        <v>4</v>
      </c>
      <c r="P566" s="7">
        <f t="shared" si="53"/>
        <v>766</v>
      </c>
      <c r="Q566" t="s">
        <v>55</v>
      </c>
      <c r="R566" t="s">
        <v>54</v>
      </c>
      <c r="S566">
        <v>4</v>
      </c>
    </row>
    <row r="567" spans="1:19" x14ac:dyDescent="0.25">
      <c r="A567" t="str">
        <f t="shared" si="48"/>
        <v>5/16"7'20'MLAY1000x6</v>
      </c>
      <c r="B567" s="5" t="s">
        <v>7</v>
      </c>
      <c r="C567" s="8" t="s">
        <v>11</v>
      </c>
      <c r="D567" s="6" t="s">
        <v>16</v>
      </c>
      <c r="E567" s="7">
        <v>1787</v>
      </c>
      <c r="F567" s="6" t="s">
        <v>32</v>
      </c>
      <c r="G567" s="7">
        <v>960</v>
      </c>
      <c r="H567" s="7">
        <f>G567*(IFERROR(VLOOKUP('Lifting System Input'!$B$9,Lists!L:M,2,0),1)*IFERROR(VLOOKUP('Lifting System Input'!$B$10,Lists!O:P,2,0),1)*IFERROR(VLOOKUP('Lifting System Input'!$B$12,Lists!R:S,2,0),1))</f>
        <v>960</v>
      </c>
      <c r="I567" s="6">
        <f>IF(EVEN(ROUNDUP(E567/(H567*3/'Lifting System Input'!$B$11),0))=2,4,EVEN(ROUNDUP(E567/(H567*3/'Lifting System Input'!$B$11),0)))</f>
        <v>4</v>
      </c>
      <c r="J567" s="7">
        <f t="shared" si="49"/>
        <v>3840</v>
      </c>
      <c r="K567" s="6">
        <f t="shared" si="50"/>
        <v>6.4</v>
      </c>
      <c r="L567" s="4">
        <f>VLOOKUP(F567,Lists!A:B,2,0)*I567</f>
        <v>11536</v>
      </c>
      <c r="M567" s="6">
        <f t="shared" si="51"/>
        <v>2</v>
      </c>
      <c r="N567">
        <f t="shared" si="52"/>
        <v>6.7</v>
      </c>
      <c r="O567">
        <v>4</v>
      </c>
      <c r="P567" s="7">
        <f t="shared" si="53"/>
        <v>894</v>
      </c>
      <c r="Q567" t="s">
        <v>55</v>
      </c>
      <c r="R567" t="s">
        <v>54</v>
      </c>
      <c r="S567">
        <v>4</v>
      </c>
    </row>
    <row r="568" spans="1:19" x14ac:dyDescent="0.25">
      <c r="A568" t="str">
        <f t="shared" si="48"/>
        <v>5/16"8'20'MLAY1000x6</v>
      </c>
      <c r="B568" s="5" t="s">
        <v>7</v>
      </c>
      <c r="C568" s="8" t="s">
        <v>12</v>
      </c>
      <c r="D568" s="6" t="s">
        <v>16</v>
      </c>
      <c r="E568" s="7">
        <v>2042</v>
      </c>
      <c r="F568" s="6" t="s">
        <v>32</v>
      </c>
      <c r="G568" s="7">
        <v>960</v>
      </c>
      <c r="H568" s="7">
        <f>G568*(IFERROR(VLOOKUP('Lifting System Input'!$B$9,Lists!L:M,2,0),1)*IFERROR(VLOOKUP('Lifting System Input'!$B$10,Lists!O:P,2,0),1)*IFERROR(VLOOKUP('Lifting System Input'!$B$12,Lists!R:S,2,0),1))</f>
        <v>960</v>
      </c>
      <c r="I568" s="6">
        <f>IF(EVEN(ROUNDUP(E568/(H568*3/'Lifting System Input'!$B$11),0))=2,4,EVEN(ROUNDUP(E568/(H568*3/'Lifting System Input'!$B$11),0)))</f>
        <v>4</v>
      </c>
      <c r="J568" s="7">
        <f t="shared" si="49"/>
        <v>3840</v>
      </c>
      <c r="K568" s="6">
        <f t="shared" si="50"/>
        <v>5.6</v>
      </c>
      <c r="L568" s="4">
        <f>VLOOKUP(F568,Lists!A:B,2,0)*I568</f>
        <v>11536</v>
      </c>
      <c r="M568" s="6">
        <f t="shared" si="51"/>
        <v>2</v>
      </c>
      <c r="N568">
        <f t="shared" si="52"/>
        <v>6.7</v>
      </c>
      <c r="O568">
        <v>4</v>
      </c>
      <c r="P568" s="7">
        <f t="shared" si="53"/>
        <v>1021</v>
      </c>
      <c r="Q568" t="s">
        <v>55</v>
      </c>
      <c r="R568" t="s">
        <v>54</v>
      </c>
      <c r="S568">
        <v>4</v>
      </c>
    </row>
    <row r="569" spans="1:19" x14ac:dyDescent="0.25">
      <c r="A569" t="str">
        <f t="shared" si="48"/>
        <v>5/16"9'20'MLAY1000x6</v>
      </c>
      <c r="B569" s="5" t="s">
        <v>7</v>
      </c>
      <c r="C569" s="8" t="s">
        <v>13</v>
      </c>
      <c r="D569" s="6" t="s">
        <v>16</v>
      </c>
      <c r="E569" s="7">
        <v>2297</v>
      </c>
      <c r="F569" s="6" t="s">
        <v>32</v>
      </c>
      <c r="G569" s="7">
        <v>960</v>
      </c>
      <c r="H569" s="7">
        <f>G569*(IFERROR(VLOOKUP('Lifting System Input'!$B$9,Lists!L:M,2,0),1)*IFERROR(VLOOKUP('Lifting System Input'!$B$10,Lists!O:P,2,0),1)*IFERROR(VLOOKUP('Lifting System Input'!$B$12,Lists!R:S,2,0),1))</f>
        <v>960</v>
      </c>
      <c r="I569" s="6">
        <f>IF(EVEN(ROUNDUP(E569/(H569*3/'Lifting System Input'!$B$11),0))=2,4,EVEN(ROUNDUP(E569/(H569*3/'Lifting System Input'!$B$11),0)))</f>
        <v>4</v>
      </c>
      <c r="J569" s="7">
        <f t="shared" si="49"/>
        <v>3840</v>
      </c>
      <c r="K569" s="6">
        <f t="shared" si="50"/>
        <v>5</v>
      </c>
      <c r="L569" s="4">
        <f>VLOOKUP(F569,Lists!A:B,2,0)*I569</f>
        <v>11536</v>
      </c>
      <c r="M569" s="6">
        <f t="shared" si="51"/>
        <v>2</v>
      </c>
      <c r="N569">
        <f t="shared" si="52"/>
        <v>6.7</v>
      </c>
      <c r="O569">
        <v>4</v>
      </c>
      <c r="P569" s="7">
        <f t="shared" si="53"/>
        <v>1149</v>
      </c>
      <c r="Q569" t="s">
        <v>55</v>
      </c>
      <c r="R569" t="s">
        <v>54</v>
      </c>
      <c r="S569">
        <v>4</v>
      </c>
    </row>
    <row r="570" spans="1:19" x14ac:dyDescent="0.25">
      <c r="A570" t="str">
        <f t="shared" si="48"/>
        <v>5/16"10'20'MLAY1000x6</v>
      </c>
      <c r="B570" s="5" t="s">
        <v>7</v>
      </c>
      <c r="C570" s="25" t="s">
        <v>14</v>
      </c>
      <c r="D570" s="6" t="s">
        <v>16</v>
      </c>
      <c r="E570" s="7">
        <v>2552</v>
      </c>
      <c r="F570" s="6" t="s">
        <v>32</v>
      </c>
      <c r="G570" s="7">
        <v>960</v>
      </c>
      <c r="H570" s="7">
        <f>G570*(IFERROR(VLOOKUP('Lifting System Input'!$B$9,Lists!L:M,2,0),1)*IFERROR(VLOOKUP('Lifting System Input'!$B$10,Lists!O:P,2,0),1)*IFERROR(VLOOKUP('Lifting System Input'!$B$12,Lists!R:S,2,0),1))</f>
        <v>960</v>
      </c>
      <c r="I570" s="6">
        <f>IF(EVEN(ROUNDUP(E570/(H570*3/'Lifting System Input'!$B$11),0))=2,4,EVEN(ROUNDUP(E570/(H570*3/'Lifting System Input'!$B$11),0)))</f>
        <v>4</v>
      </c>
      <c r="J570" s="7">
        <f t="shared" si="49"/>
        <v>3840</v>
      </c>
      <c r="K570" s="6">
        <f t="shared" si="50"/>
        <v>4.5</v>
      </c>
      <c r="L570" s="4">
        <f>VLOOKUP(F570,Lists!A:B,2,0)*I570</f>
        <v>11536</v>
      </c>
      <c r="M570" s="6">
        <f t="shared" si="51"/>
        <v>2</v>
      </c>
      <c r="N570">
        <f t="shared" si="52"/>
        <v>6.7</v>
      </c>
      <c r="O570">
        <v>4</v>
      </c>
      <c r="P570" s="7">
        <f t="shared" si="53"/>
        <v>1276</v>
      </c>
      <c r="Q570" t="s">
        <v>55</v>
      </c>
      <c r="R570" t="s">
        <v>54</v>
      </c>
      <c r="S570">
        <v>4</v>
      </c>
    </row>
    <row r="571" spans="1:19" x14ac:dyDescent="0.25">
      <c r="A571" t="str">
        <f t="shared" si="48"/>
        <v>5/16"6'40'MLAY1000x6</v>
      </c>
      <c r="B571" s="5" t="s">
        <v>7</v>
      </c>
      <c r="C571" s="8" t="s">
        <v>10</v>
      </c>
      <c r="D571" s="6" t="s">
        <v>26</v>
      </c>
      <c r="E571" s="7">
        <v>3063</v>
      </c>
      <c r="F571" s="6" t="s">
        <v>32</v>
      </c>
      <c r="G571" s="7">
        <v>960</v>
      </c>
      <c r="H571" s="7">
        <f>G571*(IFERROR(VLOOKUP('Lifting System Input'!$B$9,Lists!L:M,2,0),1)*IFERROR(VLOOKUP('Lifting System Input'!$B$10,Lists!O:P,2,0),1)*IFERROR(VLOOKUP('Lifting System Input'!$B$12,Lists!R:S,2,0),1))</f>
        <v>960</v>
      </c>
      <c r="I571" s="6">
        <f>IF(EVEN(ROUNDUP(E571/(H571*3/'Lifting System Input'!$B$11),0))=2,4,EVEN(ROUNDUP(E571/(H571*3/'Lifting System Input'!$B$11),0)))</f>
        <v>4</v>
      </c>
      <c r="J571" s="7">
        <f t="shared" si="49"/>
        <v>3840</v>
      </c>
      <c r="K571" s="6">
        <f t="shared" si="50"/>
        <v>3.8</v>
      </c>
      <c r="L571" s="4">
        <f>VLOOKUP(F571,Lists!A:B,2,0)*I571</f>
        <v>11536</v>
      </c>
      <c r="M571" s="6">
        <f t="shared" si="51"/>
        <v>2</v>
      </c>
      <c r="N571">
        <f t="shared" si="52"/>
        <v>13.3</v>
      </c>
      <c r="O571">
        <v>4</v>
      </c>
      <c r="P571" s="7">
        <f t="shared" si="53"/>
        <v>1532</v>
      </c>
      <c r="Q571" t="s">
        <v>55</v>
      </c>
      <c r="R571" t="s">
        <v>54</v>
      </c>
      <c r="S571">
        <v>4</v>
      </c>
    </row>
    <row r="572" spans="1:19" x14ac:dyDescent="0.25">
      <c r="A572" t="str">
        <f t="shared" si="48"/>
        <v>5/16"7'40'MLAY1000x6</v>
      </c>
      <c r="B572" s="5" t="s">
        <v>7</v>
      </c>
      <c r="C572" s="8" t="s">
        <v>11</v>
      </c>
      <c r="D572" s="6" t="s">
        <v>26</v>
      </c>
      <c r="E572" s="7">
        <v>3573</v>
      </c>
      <c r="F572" s="6" t="s">
        <v>32</v>
      </c>
      <c r="G572" s="7">
        <v>960</v>
      </c>
      <c r="H572" s="7">
        <f>G572*(IFERROR(VLOOKUP('Lifting System Input'!$B$9,Lists!L:M,2,0),1)*IFERROR(VLOOKUP('Lifting System Input'!$B$10,Lists!O:P,2,0),1)*IFERROR(VLOOKUP('Lifting System Input'!$B$12,Lists!R:S,2,0),1))</f>
        <v>960</v>
      </c>
      <c r="I572" s="6">
        <f>IF(EVEN(ROUNDUP(E572/(H572*3/'Lifting System Input'!$B$11),0))=2,4,EVEN(ROUNDUP(E572/(H572*3/'Lifting System Input'!$B$11),0)))</f>
        <v>4</v>
      </c>
      <c r="J572" s="7">
        <f t="shared" si="49"/>
        <v>3840</v>
      </c>
      <c r="K572" s="6">
        <f t="shared" si="50"/>
        <v>3.2</v>
      </c>
      <c r="L572" s="4">
        <f>VLOOKUP(F572,Lists!A:B,2,0)*I572</f>
        <v>11536</v>
      </c>
      <c r="M572" s="6">
        <f t="shared" si="51"/>
        <v>2</v>
      </c>
      <c r="N572">
        <f t="shared" si="52"/>
        <v>13.3</v>
      </c>
      <c r="O572">
        <v>4</v>
      </c>
      <c r="P572" s="7">
        <f t="shared" si="53"/>
        <v>1787</v>
      </c>
      <c r="Q572" t="s">
        <v>55</v>
      </c>
      <c r="R572" t="s">
        <v>54</v>
      </c>
      <c r="S572">
        <v>4</v>
      </c>
    </row>
    <row r="573" spans="1:19" x14ac:dyDescent="0.25">
      <c r="A573" t="str">
        <f t="shared" si="48"/>
        <v>5/16"8'40'MLAY1000x6</v>
      </c>
      <c r="B573" s="5" t="s">
        <v>7</v>
      </c>
      <c r="C573" s="8" t="s">
        <v>12</v>
      </c>
      <c r="D573" s="6" t="s">
        <v>26</v>
      </c>
      <c r="E573" s="7">
        <v>4084</v>
      </c>
      <c r="F573" s="6" t="s">
        <v>32</v>
      </c>
      <c r="G573" s="7">
        <v>960</v>
      </c>
      <c r="H573" s="7">
        <f>G573*(IFERROR(VLOOKUP('Lifting System Input'!$B$9,Lists!L:M,2,0),1)*IFERROR(VLOOKUP('Lifting System Input'!$B$10,Lists!O:P,2,0),1)*IFERROR(VLOOKUP('Lifting System Input'!$B$12,Lists!R:S,2,0),1))</f>
        <v>960</v>
      </c>
      <c r="I573" s="6">
        <f>IF(EVEN(ROUNDUP(E573/(H573*3/'Lifting System Input'!$B$11),0))=2,4,EVEN(ROUNDUP(E573/(H573*3/'Lifting System Input'!$B$11),0)))</f>
        <v>6</v>
      </c>
      <c r="J573" s="7">
        <f t="shared" si="49"/>
        <v>5760</v>
      </c>
      <c r="K573" s="6">
        <f t="shared" si="50"/>
        <v>4.2</v>
      </c>
      <c r="L573" s="4">
        <f>VLOOKUP(F573,Lists!A:B,2,0)*I573</f>
        <v>17304</v>
      </c>
      <c r="M573" s="6">
        <f t="shared" si="51"/>
        <v>3</v>
      </c>
      <c r="N573">
        <f t="shared" si="52"/>
        <v>10</v>
      </c>
      <c r="O573">
        <v>4</v>
      </c>
      <c r="P573" s="7">
        <f t="shared" si="53"/>
        <v>1361</v>
      </c>
      <c r="Q573" t="s">
        <v>55</v>
      </c>
      <c r="R573" t="s">
        <v>54</v>
      </c>
      <c r="S573">
        <v>4</v>
      </c>
    </row>
    <row r="574" spans="1:19" x14ac:dyDescent="0.25">
      <c r="A574" t="str">
        <f t="shared" si="48"/>
        <v>5/16"9'40'MLAY1000x6</v>
      </c>
      <c r="B574" s="5" t="s">
        <v>7</v>
      </c>
      <c r="C574" s="8" t="s">
        <v>13</v>
      </c>
      <c r="D574" s="6" t="s">
        <v>26</v>
      </c>
      <c r="E574" s="7">
        <v>4594</v>
      </c>
      <c r="F574" s="6" t="s">
        <v>32</v>
      </c>
      <c r="G574" s="7">
        <v>960</v>
      </c>
      <c r="H574" s="7">
        <f>G574*(IFERROR(VLOOKUP('Lifting System Input'!$B$9,Lists!L:M,2,0),1)*IFERROR(VLOOKUP('Lifting System Input'!$B$10,Lists!O:P,2,0),1)*IFERROR(VLOOKUP('Lifting System Input'!$B$12,Lists!R:S,2,0),1))</f>
        <v>960</v>
      </c>
      <c r="I574" s="6">
        <f>IF(EVEN(ROUNDUP(E574/(H574*3/'Lifting System Input'!$B$11),0))=2,4,EVEN(ROUNDUP(E574/(H574*3/'Lifting System Input'!$B$11),0)))</f>
        <v>6</v>
      </c>
      <c r="J574" s="7">
        <f t="shared" si="49"/>
        <v>5760</v>
      </c>
      <c r="K574" s="6">
        <f t="shared" si="50"/>
        <v>3.8</v>
      </c>
      <c r="L574" s="4">
        <f>VLOOKUP(F574,Lists!A:B,2,0)*I574</f>
        <v>17304</v>
      </c>
      <c r="M574" s="6">
        <f t="shared" si="51"/>
        <v>3</v>
      </c>
      <c r="N574">
        <f t="shared" si="52"/>
        <v>10</v>
      </c>
      <c r="O574">
        <v>4</v>
      </c>
      <c r="P574" s="7">
        <f t="shared" si="53"/>
        <v>1531</v>
      </c>
      <c r="Q574" t="s">
        <v>55</v>
      </c>
      <c r="R574" t="s">
        <v>54</v>
      </c>
      <c r="S574">
        <v>4</v>
      </c>
    </row>
    <row r="575" spans="1:19" x14ac:dyDescent="0.25">
      <c r="A575" t="str">
        <f t="shared" si="48"/>
        <v>5/16"10'40'MLAY1000x6</v>
      </c>
      <c r="B575" s="5" t="s">
        <v>7</v>
      </c>
      <c r="C575" s="25" t="s">
        <v>14</v>
      </c>
      <c r="D575" s="6" t="s">
        <v>26</v>
      </c>
      <c r="E575" s="7">
        <v>5105</v>
      </c>
      <c r="F575" s="6" t="s">
        <v>32</v>
      </c>
      <c r="G575" s="7">
        <v>960</v>
      </c>
      <c r="H575" s="7">
        <f>G575*(IFERROR(VLOOKUP('Lifting System Input'!$B$9,Lists!L:M,2,0),1)*IFERROR(VLOOKUP('Lifting System Input'!$B$10,Lists!O:P,2,0),1)*IFERROR(VLOOKUP('Lifting System Input'!$B$12,Lists!R:S,2,0),1))</f>
        <v>960</v>
      </c>
      <c r="I575" s="6">
        <f>IF(EVEN(ROUNDUP(E575/(H575*3/'Lifting System Input'!$B$11),0))=2,4,EVEN(ROUNDUP(E575/(H575*3/'Lifting System Input'!$B$11),0)))</f>
        <v>6</v>
      </c>
      <c r="J575" s="7">
        <f t="shared" si="49"/>
        <v>5760</v>
      </c>
      <c r="K575" s="6">
        <f t="shared" si="50"/>
        <v>3.4</v>
      </c>
      <c r="L575" s="4">
        <f>VLOOKUP(F575,Lists!A:B,2,0)*I575</f>
        <v>17304</v>
      </c>
      <c r="M575" s="6">
        <f t="shared" si="51"/>
        <v>3</v>
      </c>
      <c r="N575">
        <f t="shared" si="52"/>
        <v>10</v>
      </c>
      <c r="O575">
        <v>4</v>
      </c>
      <c r="P575" s="7">
        <f t="shared" si="53"/>
        <v>1702</v>
      </c>
      <c r="Q575" t="s">
        <v>55</v>
      </c>
      <c r="R575" t="s">
        <v>54</v>
      </c>
      <c r="S575">
        <v>4</v>
      </c>
    </row>
    <row r="576" spans="1:19" x14ac:dyDescent="0.25">
      <c r="A576" t="str">
        <f t="shared" si="48"/>
        <v>3/8"6'10'MLAY1000x6</v>
      </c>
      <c r="B576" s="5" t="s">
        <v>6</v>
      </c>
      <c r="C576" s="8" t="s">
        <v>10</v>
      </c>
      <c r="D576" s="6" t="s">
        <v>14</v>
      </c>
      <c r="E576" s="7">
        <v>919</v>
      </c>
      <c r="F576" s="6" t="s">
        <v>32</v>
      </c>
      <c r="G576" s="7">
        <v>1082</v>
      </c>
      <c r="H576" s="7">
        <f>G576*(IFERROR(VLOOKUP('Lifting System Input'!$B$9,Lists!L:M,2,0),1)*IFERROR(VLOOKUP('Lifting System Input'!$B$10,Lists!O:P,2,0),1)*IFERROR(VLOOKUP('Lifting System Input'!$B$12,Lists!R:S,2,0),1))</f>
        <v>1082</v>
      </c>
      <c r="I576" s="6">
        <f>IF(EVEN(ROUNDUP(E576/(H576*3/'Lifting System Input'!$B$11),0))=2,4,EVEN(ROUNDUP(E576/(H576*3/'Lifting System Input'!$B$11),0)))</f>
        <v>4</v>
      </c>
      <c r="J576" s="7">
        <f t="shared" si="49"/>
        <v>4328</v>
      </c>
      <c r="K576" s="6">
        <f t="shared" si="50"/>
        <v>14.1</v>
      </c>
      <c r="L576" s="4">
        <f>VLOOKUP(F576,Lists!A:B,2,0)*I576</f>
        <v>11536</v>
      </c>
      <c r="M576" s="6">
        <f t="shared" si="51"/>
        <v>2</v>
      </c>
      <c r="N576">
        <f t="shared" si="52"/>
        <v>3.3</v>
      </c>
      <c r="O576">
        <v>4</v>
      </c>
      <c r="P576" s="7">
        <f t="shared" si="53"/>
        <v>460</v>
      </c>
      <c r="Q576" t="s">
        <v>55</v>
      </c>
      <c r="R576" t="s">
        <v>54</v>
      </c>
      <c r="S576">
        <v>5</v>
      </c>
    </row>
    <row r="577" spans="1:19" x14ac:dyDescent="0.25">
      <c r="A577" t="str">
        <f t="shared" si="48"/>
        <v>3/8"7'10'MLAY1000x6</v>
      </c>
      <c r="B577" s="5" t="s">
        <v>6</v>
      </c>
      <c r="C577" s="8" t="s">
        <v>11</v>
      </c>
      <c r="D577" s="6" t="s">
        <v>14</v>
      </c>
      <c r="E577" s="7">
        <v>1072</v>
      </c>
      <c r="F577" s="6" t="s">
        <v>32</v>
      </c>
      <c r="G577" s="7">
        <v>1082</v>
      </c>
      <c r="H577" s="7">
        <f>G577*(IFERROR(VLOOKUP('Lifting System Input'!$B$9,Lists!L:M,2,0),1)*IFERROR(VLOOKUP('Lifting System Input'!$B$10,Lists!O:P,2,0),1)*IFERROR(VLOOKUP('Lifting System Input'!$B$12,Lists!R:S,2,0),1))</f>
        <v>1082</v>
      </c>
      <c r="I577" s="6">
        <f>IF(EVEN(ROUNDUP(E577/(H577*3/'Lifting System Input'!$B$11),0))=2,4,EVEN(ROUNDUP(E577/(H577*3/'Lifting System Input'!$B$11),0)))</f>
        <v>4</v>
      </c>
      <c r="J577" s="7">
        <f t="shared" si="49"/>
        <v>4328</v>
      </c>
      <c r="K577" s="6">
        <f t="shared" si="50"/>
        <v>12.1</v>
      </c>
      <c r="L577" s="4">
        <f>VLOOKUP(F577,Lists!A:B,2,0)*I577</f>
        <v>11536</v>
      </c>
      <c r="M577" s="6">
        <f t="shared" si="51"/>
        <v>2</v>
      </c>
      <c r="N577">
        <f t="shared" si="52"/>
        <v>3.3</v>
      </c>
      <c r="O577">
        <v>4</v>
      </c>
      <c r="P577" s="7">
        <f t="shared" si="53"/>
        <v>536</v>
      </c>
      <c r="Q577" t="s">
        <v>55</v>
      </c>
      <c r="R577" t="s">
        <v>54</v>
      </c>
      <c r="S577">
        <v>5</v>
      </c>
    </row>
    <row r="578" spans="1:19" x14ac:dyDescent="0.25">
      <c r="A578" t="str">
        <f t="shared" si="48"/>
        <v>3/8"8'10'MLAY1000x6</v>
      </c>
      <c r="B578" s="5" t="s">
        <v>6</v>
      </c>
      <c r="C578" s="8" t="s">
        <v>12</v>
      </c>
      <c r="D578" s="6" t="s">
        <v>14</v>
      </c>
      <c r="E578" s="7">
        <v>1225</v>
      </c>
      <c r="F578" s="6" t="s">
        <v>32</v>
      </c>
      <c r="G578" s="7">
        <v>1082</v>
      </c>
      <c r="H578" s="7">
        <f>G578*(IFERROR(VLOOKUP('Lifting System Input'!$B$9,Lists!L:M,2,0),1)*IFERROR(VLOOKUP('Lifting System Input'!$B$10,Lists!O:P,2,0),1)*IFERROR(VLOOKUP('Lifting System Input'!$B$12,Lists!R:S,2,0),1))</f>
        <v>1082</v>
      </c>
      <c r="I578" s="6">
        <f>IF(EVEN(ROUNDUP(E578/(H578*3/'Lifting System Input'!$B$11),0))=2,4,EVEN(ROUNDUP(E578/(H578*3/'Lifting System Input'!$B$11),0)))</f>
        <v>4</v>
      </c>
      <c r="J578" s="7">
        <f t="shared" si="49"/>
        <v>4328</v>
      </c>
      <c r="K578" s="6">
        <f t="shared" si="50"/>
        <v>10.6</v>
      </c>
      <c r="L578" s="4">
        <f>VLOOKUP(F578,Lists!A:B,2,0)*I578</f>
        <v>11536</v>
      </c>
      <c r="M578" s="6">
        <f t="shared" si="51"/>
        <v>2</v>
      </c>
      <c r="N578">
        <f t="shared" si="52"/>
        <v>3.3</v>
      </c>
      <c r="O578">
        <v>4</v>
      </c>
      <c r="P578" s="7">
        <f t="shared" si="53"/>
        <v>613</v>
      </c>
      <c r="Q578" t="s">
        <v>55</v>
      </c>
      <c r="R578" t="s">
        <v>54</v>
      </c>
      <c r="S578">
        <v>5</v>
      </c>
    </row>
    <row r="579" spans="1:19" x14ac:dyDescent="0.25">
      <c r="A579" t="str">
        <f t="shared" si="48"/>
        <v>3/8"9'10'MLAY1000x6</v>
      </c>
      <c r="B579" s="5" t="s">
        <v>6</v>
      </c>
      <c r="C579" s="8" t="s">
        <v>13</v>
      </c>
      <c r="D579" s="6" t="s">
        <v>14</v>
      </c>
      <c r="E579" s="7">
        <v>1378</v>
      </c>
      <c r="F579" s="6" t="s">
        <v>32</v>
      </c>
      <c r="G579" s="7">
        <v>1082</v>
      </c>
      <c r="H579" s="7">
        <f>G579*(IFERROR(VLOOKUP('Lifting System Input'!$B$9,Lists!L:M,2,0),1)*IFERROR(VLOOKUP('Lifting System Input'!$B$10,Lists!O:P,2,0),1)*IFERROR(VLOOKUP('Lifting System Input'!$B$12,Lists!R:S,2,0),1))</f>
        <v>1082</v>
      </c>
      <c r="I579" s="6">
        <f>IF(EVEN(ROUNDUP(E579/(H579*3/'Lifting System Input'!$B$11),0))=2,4,EVEN(ROUNDUP(E579/(H579*3/'Lifting System Input'!$B$11),0)))</f>
        <v>4</v>
      </c>
      <c r="J579" s="7">
        <f t="shared" si="49"/>
        <v>4328</v>
      </c>
      <c r="K579" s="6">
        <f t="shared" si="50"/>
        <v>9.4</v>
      </c>
      <c r="L579" s="4">
        <f>VLOOKUP(F579,Lists!A:B,2,0)*I579</f>
        <v>11536</v>
      </c>
      <c r="M579" s="6">
        <f t="shared" si="51"/>
        <v>2</v>
      </c>
      <c r="N579">
        <f t="shared" si="52"/>
        <v>3.3</v>
      </c>
      <c r="O579">
        <v>4</v>
      </c>
      <c r="P579" s="7">
        <f t="shared" si="53"/>
        <v>689</v>
      </c>
      <c r="Q579" t="s">
        <v>55</v>
      </c>
      <c r="R579" t="s">
        <v>54</v>
      </c>
      <c r="S579">
        <v>5</v>
      </c>
    </row>
    <row r="580" spans="1:19" x14ac:dyDescent="0.25">
      <c r="A580" t="str">
        <f t="shared" si="48"/>
        <v>3/8"10'10'MLAY1000x6</v>
      </c>
      <c r="B580" s="5" t="s">
        <v>6</v>
      </c>
      <c r="C580" s="25" t="s">
        <v>14</v>
      </c>
      <c r="D580" s="6" t="s">
        <v>14</v>
      </c>
      <c r="E580" s="7">
        <v>1531</v>
      </c>
      <c r="F580" s="6" t="s">
        <v>32</v>
      </c>
      <c r="G580" s="7">
        <v>1082</v>
      </c>
      <c r="H580" s="7">
        <f>G580*(IFERROR(VLOOKUP('Lifting System Input'!$B$9,Lists!L:M,2,0),1)*IFERROR(VLOOKUP('Lifting System Input'!$B$10,Lists!O:P,2,0),1)*IFERROR(VLOOKUP('Lifting System Input'!$B$12,Lists!R:S,2,0),1))</f>
        <v>1082</v>
      </c>
      <c r="I580" s="6">
        <f>IF(EVEN(ROUNDUP(E580/(H580*3/'Lifting System Input'!$B$11),0))=2,4,EVEN(ROUNDUP(E580/(H580*3/'Lifting System Input'!$B$11),0)))</f>
        <v>4</v>
      </c>
      <c r="J580" s="7">
        <f t="shared" si="49"/>
        <v>4328</v>
      </c>
      <c r="K580" s="6">
        <f t="shared" si="50"/>
        <v>8.5</v>
      </c>
      <c r="L580" s="4">
        <f>VLOOKUP(F580,Lists!A:B,2,0)*I580</f>
        <v>11536</v>
      </c>
      <c r="M580" s="6">
        <f t="shared" si="51"/>
        <v>2</v>
      </c>
      <c r="N580">
        <f t="shared" si="52"/>
        <v>3.3</v>
      </c>
      <c r="O580">
        <v>4</v>
      </c>
      <c r="P580" s="7">
        <f t="shared" si="53"/>
        <v>766</v>
      </c>
      <c r="Q580" t="s">
        <v>55</v>
      </c>
      <c r="R580" t="s">
        <v>54</v>
      </c>
      <c r="S580">
        <v>5</v>
      </c>
    </row>
    <row r="581" spans="1:19" x14ac:dyDescent="0.25">
      <c r="A581" t="str">
        <f t="shared" si="48"/>
        <v>3/8"6'20'MLAY1000x6</v>
      </c>
      <c r="B581" s="5" t="s">
        <v>6</v>
      </c>
      <c r="C581" s="8" t="s">
        <v>10</v>
      </c>
      <c r="D581" s="6" t="s">
        <v>16</v>
      </c>
      <c r="E581" s="7">
        <v>1838</v>
      </c>
      <c r="F581" s="6" t="s">
        <v>32</v>
      </c>
      <c r="G581" s="7">
        <v>1082</v>
      </c>
      <c r="H581" s="7">
        <f>G581*(IFERROR(VLOOKUP('Lifting System Input'!$B$9,Lists!L:M,2,0),1)*IFERROR(VLOOKUP('Lifting System Input'!$B$10,Lists!O:P,2,0),1)*IFERROR(VLOOKUP('Lifting System Input'!$B$12,Lists!R:S,2,0),1))</f>
        <v>1082</v>
      </c>
      <c r="I581" s="6">
        <f>IF(EVEN(ROUNDUP(E581/(H581*3/'Lifting System Input'!$B$11),0))=2,4,EVEN(ROUNDUP(E581/(H581*3/'Lifting System Input'!$B$11),0)))</f>
        <v>4</v>
      </c>
      <c r="J581" s="7">
        <f t="shared" si="49"/>
        <v>4328</v>
      </c>
      <c r="K581" s="6">
        <f t="shared" si="50"/>
        <v>7.1</v>
      </c>
      <c r="L581" s="4">
        <f>VLOOKUP(F581,Lists!A:B,2,0)*I581</f>
        <v>11536</v>
      </c>
      <c r="M581" s="6">
        <f t="shared" si="51"/>
        <v>2</v>
      </c>
      <c r="N581">
        <f t="shared" si="52"/>
        <v>6.7</v>
      </c>
      <c r="O581">
        <v>4</v>
      </c>
      <c r="P581" s="7">
        <f t="shared" si="53"/>
        <v>919</v>
      </c>
      <c r="Q581" t="s">
        <v>55</v>
      </c>
      <c r="R581" t="s">
        <v>54</v>
      </c>
      <c r="S581">
        <v>5</v>
      </c>
    </row>
    <row r="582" spans="1:19" x14ac:dyDescent="0.25">
      <c r="A582" t="str">
        <f t="shared" ref="A582:A645" si="54">B582&amp;C582&amp;D582&amp;F582</f>
        <v>3/8"7'20'MLAY1000x6</v>
      </c>
      <c r="B582" s="5" t="s">
        <v>6</v>
      </c>
      <c r="C582" s="8" t="s">
        <v>11</v>
      </c>
      <c r="D582" s="6" t="s">
        <v>16</v>
      </c>
      <c r="E582" s="7">
        <v>2144</v>
      </c>
      <c r="F582" s="6" t="s">
        <v>32</v>
      </c>
      <c r="G582" s="7">
        <v>1082</v>
      </c>
      <c r="H582" s="7">
        <f>G582*(IFERROR(VLOOKUP('Lifting System Input'!$B$9,Lists!L:M,2,0),1)*IFERROR(VLOOKUP('Lifting System Input'!$B$10,Lists!O:P,2,0),1)*IFERROR(VLOOKUP('Lifting System Input'!$B$12,Lists!R:S,2,0),1))</f>
        <v>1082</v>
      </c>
      <c r="I582" s="6">
        <f>IF(EVEN(ROUNDUP(E582/(H582*3/'Lifting System Input'!$B$11),0))=2,4,EVEN(ROUNDUP(E582/(H582*3/'Lifting System Input'!$B$11),0)))</f>
        <v>4</v>
      </c>
      <c r="J582" s="7">
        <f t="shared" ref="J582:J645" si="55">I582*H582</f>
        <v>4328</v>
      </c>
      <c r="K582" s="6">
        <f t="shared" ref="K582:K645" si="56">ROUND(J582*3/E582,1)</f>
        <v>6.1</v>
      </c>
      <c r="L582" s="4">
        <f>VLOOKUP(F582,Lists!A:B,2,0)*I582</f>
        <v>11536</v>
      </c>
      <c r="M582" s="6">
        <f t="shared" ref="M582:M645" si="57">I582/2</f>
        <v>2</v>
      </c>
      <c r="N582">
        <f t="shared" ref="N582:N645" si="58">ROUND(LEFT(D582,2)/(M582+1),1)</f>
        <v>6.7</v>
      </c>
      <c r="O582">
        <v>4</v>
      </c>
      <c r="P582" s="7">
        <f t="shared" ref="P582:P645" si="59">ROUND(E582/M582,0)</f>
        <v>1072</v>
      </c>
      <c r="Q582" t="s">
        <v>55</v>
      </c>
      <c r="R582" t="s">
        <v>54</v>
      </c>
      <c r="S582">
        <v>5</v>
      </c>
    </row>
    <row r="583" spans="1:19" x14ac:dyDescent="0.25">
      <c r="A583" t="str">
        <f t="shared" si="54"/>
        <v>3/8"8'20'MLAY1000x6</v>
      </c>
      <c r="B583" s="5" t="s">
        <v>6</v>
      </c>
      <c r="C583" s="8" t="s">
        <v>12</v>
      </c>
      <c r="D583" s="6" t="s">
        <v>16</v>
      </c>
      <c r="E583" s="7">
        <v>2450</v>
      </c>
      <c r="F583" s="6" t="s">
        <v>32</v>
      </c>
      <c r="G583" s="7">
        <v>1082</v>
      </c>
      <c r="H583" s="7">
        <f>G583*(IFERROR(VLOOKUP('Lifting System Input'!$B$9,Lists!L:M,2,0),1)*IFERROR(VLOOKUP('Lifting System Input'!$B$10,Lists!O:P,2,0),1)*IFERROR(VLOOKUP('Lifting System Input'!$B$12,Lists!R:S,2,0),1))</f>
        <v>1082</v>
      </c>
      <c r="I583" s="6">
        <f>IF(EVEN(ROUNDUP(E583/(H583*3/'Lifting System Input'!$B$11),0))=2,4,EVEN(ROUNDUP(E583/(H583*3/'Lifting System Input'!$B$11),0)))</f>
        <v>4</v>
      </c>
      <c r="J583" s="7">
        <f t="shared" si="55"/>
        <v>4328</v>
      </c>
      <c r="K583" s="6">
        <f t="shared" si="56"/>
        <v>5.3</v>
      </c>
      <c r="L583" s="4">
        <f>VLOOKUP(F583,Lists!A:B,2,0)*I583</f>
        <v>11536</v>
      </c>
      <c r="M583" s="6">
        <f t="shared" si="57"/>
        <v>2</v>
      </c>
      <c r="N583">
        <f t="shared" si="58"/>
        <v>6.7</v>
      </c>
      <c r="O583">
        <v>4</v>
      </c>
      <c r="P583" s="7">
        <f t="shared" si="59"/>
        <v>1225</v>
      </c>
      <c r="Q583" t="s">
        <v>55</v>
      </c>
      <c r="R583" t="s">
        <v>54</v>
      </c>
      <c r="S583">
        <v>5</v>
      </c>
    </row>
    <row r="584" spans="1:19" x14ac:dyDescent="0.25">
      <c r="A584" t="str">
        <f t="shared" si="54"/>
        <v>3/8"9'20'MLAY1000x6</v>
      </c>
      <c r="B584" s="5" t="s">
        <v>6</v>
      </c>
      <c r="C584" s="8" t="s">
        <v>13</v>
      </c>
      <c r="D584" s="6" t="s">
        <v>16</v>
      </c>
      <c r="E584" s="7">
        <v>2757</v>
      </c>
      <c r="F584" s="6" t="s">
        <v>32</v>
      </c>
      <c r="G584" s="7">
        <v>1082</v>
      </c>
      <c r="H584" s="7">
        <f>G584*(IFERROR(VLOOKUP('Lifting System Input'!$B$9,Lists!L:M,2,0),1)*IFERROR(VLOOKUP('Lifting System Input'!$B$10,Lists!O:P,2,0),1)*IFERROR(VLOOKUP('Lifting System Input'!$B$12,Lists!R:S,2,0),1))</f>
        <v>1082</v>
      </c>
      <c r="I584" s="6">
        <f>IF(EVEN(ROUNDUP(E584/(H584*3/'Lifting System Input'!$B$11),0))=2,4,EVEN(ROUNDUP(E584/(H584*3/'Lifting System Input'!$B$11),0)))</f>
        <v>4</v>
      </c>
      <c r="J584" s="7">
        <f t="shared" si="55"/>
        <v>4328</v>
      </c>
      <c r="K584" s="6">
        <f t="shared" si="56"/>
        <v>4.7</v>
      </c>
      <c r="L584" s="4">
        <f>VLOOKUP(F584,Lists!A:B,2,0)*I584</f>
        <v>11536</v>
      </c>
      <c r="M584" s="6">
        <f t="shared" si="57"/>
        <v>2</v>
      </c>
      <c r="N584">
        <f t="shared" si="58"/>
        <v>6.7</v>
      </c>
      <c r="O584">
        <v>4</v>
      </c>
      <c r="P584" s="7">
        <f t="shared" si="59"/>
        <v>1379</v>
      </c>
      <c r="Q584" t="s">
        <v>55</v>
      </c>
      <c r="R584" t="s">
        <v>54</v>
      </c>
      <c r="S584">
        <v>5</v>
      </c>
    </row>
    <row r="585" spans="1:19" x14ac:dyDescent="0.25">
      <c r="A585" t="str">
        <f t="shared" si="54"/>
        <v>3/8"10'20'MLAY1000x6</v>
      </c>
      <c r="B585" s="5" t="s">
        <v>6</v>
      </c>
      <c r="C585" s="24" t="s">
        <v>14</v>
      </c>
      <c r="D585" s="6" t="s">
        <v>16</v>
      </c>
      <c r="E585" s="7">
        <v>3063</v>
      </c>
      <c r="F585" s="6" t="s">
        <v>32</v>
      </c>
      <c r="G585" s="7">
        <v>1082</v>
      </c>
      <c r="H585" s="7">
        <f>G585*(IFERROR(VLOOKUP('Lifting System Input'!$B$9,Lists!L:M,2,0),1)*IFERROR(VLOOKUP('Lifting System Input'!$B$10,Lists!O:P,2,0),1)*IFERROR(VLOOKUP('Lifting System Input'!$B$12,Lists!R:S,2,0),1))</f>
        <v>1082</v>
      </c>
      <c r="I585" s="6">
        <f>IF(EVEN(ROUNDUP(E585/(H585*3/'Lifting System Input'!$B$11),0))=2,4,EVEN(ROUNDUP(E585/(H585*3/'Lifting System Input'!$B$11),0)))</f>
        <v>4</v>
      </c>
      <c r="J585" s="7">
        <f t="shared" si="55"/>
        <v>4328</v>
      </c>
      <c r="K585" s="6">
        <f t="shared" si="56"/>
        <v>4.2</v>
      </c>
      <c r="L585" s="4">
        <f>VLOOKUP(F585,Lists!A:B,2,0)*I585</f>
        <v>11536</v>
      </c>
      <c r="M585" s="6">
        <f t="shared" si="57"/>
        <v>2</v>
      </c>
      <c r="N585">
        <f t="shared" si="58"/>
        <v>6.7</v>
      </c>
      <c r="O585">
        <v>4</v>
      </c>
      <c r="P585" s="7">
        <f t="shared" si="59"/>
        <v>1532</v>
      </c>
      <c r="Q585" t="s">
        <v>55</v>
      </c>
      <c r="R585" t="s">
        <v>54</v>
      </c>
      <c r="S585">
        <v>5</v>
      </c>
    </row>
    <row r="586" spans="1:19" x14ac:dyDescent="0.25">
      <c r="A586" t="str">
        <f t="shared" si="54"/>
        <v>3/8"6'40'MLAY1000x6</v>
      </c>
      <c r="B586" s="5" t="s">
        <v>6</v>
      </c>
      <c r="C586" s="8" t="s">
        <v>10</v>
      </c>
      <c r="D586" s="6" t="s">
        <v>26</v>
      </c>
      <c r="E586" s="7">
        <v>3675</v>
      </c>
      <c r="F586" s="6" t="s">
        <v>32</v>
      </c>
      <c r="G586" s="7">
        <v>1082</v>
      </c>
      <c r="H586" s="7">
        <f>G586*(IFERROR(VLOOKUP('Lifting System Input'!$B$9,Lists!L:M,2,0),1)*IFERROR(VLOOKUP('Lifting System Input'!$B$10,Lists!O:P,2,0),1)*IFERROR(VLOOKUP('Lifting System Input'!$B$12,Lists!R:S,2,0),1))</f>
        <v>1082</v>
      </c>
      <c r="I586" s="6">
        <f>IF(EVEN(ROUNDUP(E586/(H586*3/'Lifting System Input'!$B$11),0))=2,4,EVEN(ROUNDUP(E586/(H586*3/'Lifting System Input'!$B$11),0)))</f>
        <v>4</v>
      </c>
      <c r="J586" s="7">
        <f t="shared" si="55"/>
        <v>4328</v>
      </c>
      <c r="K586" s="6">
        <f t="shared" si="56"/>
        <v>3.5</v>
      </c>
      <c r="L586" s="4">
        <f>VLOOKUP(F586,Lists!A:B,2,0)*I586</f>
        <v>11536</v>
      </c>
      <c r="M586" s="6">
        <f t="shared" si="57"/>
        <v>2</v>
      </c>
      <c r="N586">
        <f t="shared" si="58"/>
        <v>13.3</v>
      </c>
      <c r="O586">
        <v>4</v>
      </c>
      <c r="P586" s="7">
        <f t="shared" si="59"/>
        <v>1838</v>
      </c>
      <c r="Q586" t="s">
        <v>55</v>
      </c>
      <c r="R586" t="s">
        <v>54</v>
      </c>
      <c r="S586">
        <v>5</v>
      </c>
    </row>
    <row r="587" spans="1:19" x14ac:dyDescent="0.25">
      <c r="A587" t="str">
        <f t="shared" si="54"/>
        <v>3/8"7'40'MLAY1000x6</v>
      </c>
      <c r="B587" s="5" t="s">
        <v>6</v>
      </c>
      <c r="C587" s="8" t="s">
        <v>11</v>
      </c>
      <c r="D587" s="6" t="s">
        <v>26</v>
      </c>
      <c r="E587" s="7">
        <v>4288</v>
      </c>
      <c r="F587" s="6" t="s">
        <v>32</v>
      </c>
      <c r="G587" s="7">
        <v>1082</v>
      </c>
      <c r="H587" s="7">
        <f>G587*(IFERROR(VLOOKUP('Lifting System Input'!$B$9,Lists!L:M,2,0),1)*IFERROR(VLOOKUP('Lifting System Input'!$B$10,Lists!O:P,2,0),1)*IFERROR(VLOOKUP('Lifting System Input'!$B$12,Lists!R:S,2,0),1))</f>
        <v>1082</v>
      </c>
      <c r="I587" s="6">
        <f>IF(EVEN(ROUNDUP(E587/(H587*3/'Lifting System Input'!$B$11),0))=2,4,EVEN(ROUNDUP(E587/(H587*3/'Lifting System Input'!$B$11),0)))</f>
        <v>4</v>
      </c>
      <c r="J587" s="7">
        <f t="shared" si="55"/>
        <v>4328</v>
      </c>
      <c r="K587" s="6">
        <f t="shared" si="56"/>
        <v>3</v>
      </c>
      <c r="L587" s="4">
        <f>VLOOKUP(F587,Lists!A:B,2,0)*I587</f>
        <v>11536</v>
      </c>
      <c r="M587" s="6">
        <f t="shared" si="57"/>
        <v>2</v>
      </c>
      <c r="N587">
        <f t="shared" si="58"/>
        <v>13.3</v>
      </c>
      <c r="O587">
        <v>4</v>
      </c>
      <c r="P587" s="7">
        <f t="shared" si="59"/>
        <v>2144</v>
      </c>
      <c r="Q587" t="s">
        <v>55</v>
      </c>
      <c r="R587" t="s">
        <v>54</v>
      </c>
      <c r="S587">
        <v>5</v>
      </c>
    </row>
    <row r="588" spans="1:19" x14ac:dyDescent="0.25">
      <c r="A588" t="str">
        <f t="shared" si="54"/>
        <v>3/8"8'40'MLAY1000x6</v>
      </c>
      <c r="B588" s="5" t="s">
        <v>6</v>
      </c>
      <c r="C588" s="8" t="s">
        <v>12</v>
      </c>
      <c r="D588" s="6" t="s">
        <v>26</v>
      </c>
      <c r="E588" s="7">
        <v>4901</v>
      </c>
      <c r="F588" s="6" t="s">
        <v>32</v>
      </c>
      <c r="G588" s="7">
        <v>1082</v>
      </c>
      <c r="H588" s="7">
        <f>G588*(IFERROR(VLOOKUP('Lifting System Input'!$B$9,Lists!L:M,2,0),1)*IFERROR(VLOOKUP('Lifting System Input'!$B$10,Lists!O:P,2,0),1)*IFERROR(VLOOKUP('Lifting System Input'!$B$12,Lists!R:S,2,0),1))</f>
        <v>1082</v>
      </c>
      <c r="I588" s="6">
        <f>IF(EVEN(ROUNDUP(E588/(H588*3/'Lifting System Input'!$B$11),0))=2,4,EVEN(ROUNDUP(E588/(H588*3/'Lifting System Input'!$B$11),0)))</f>
        <v>6</v>
      </c>
      <c r="J588" s="7">
        <f t="shared" si="55"/>
        <v>6492</v>
      </c>
      <c r="K588" s="6">
        <f t="shared" si="56"/>
        <v>4</v>
      </c>
      <c r="L588" s="4">
        <f>VLOOKUP(F588,Lists!A:B,2,0)*I588</f>
        <v>17304</v>
      </c>
      <c r="M588" s="6">
        <f t="shared" si="57"/>
        <v>3</v>
      </c>
      <c r="N588">
        <f t="shared" si="58"/>
        <v>10</v>
      </c>
      <c r="O588">
        <v>4</v>
      </c>
      <c r="P588" s="7">
        <f t="shared" si="59"/>
        <v>1634</v>
      </c>
      <c r="Q588" t="s">
        <v>55</v>
      </c>
      <c r="R588" t="s">
        <v>54</v>
      </c>
      <c r="S588">
        <v>5</v>
      </c>
    </row>
    <row r="589" spans="1:19" x14ac:dyDescent="0.25">
      <c r="A589" t="str">
        <f t="shared" si="54"/>
        <v>3/8"9'40'MLAY1000x6</v>
      </c>
      <c r="B589" s="5" t="s">
        <v>6</v>
      </c>
      <c r="C589" s="8" t="s">
        <v>13</v>
      </c>
      <c r="D589" s="6" t="s">
        <v>26</v>
      </c>
      <c r="E589" s="7">
        <v>5513</v>
      </c>
      <c r="F589" s="6" t="s">
        <v>32</v>
      </c>
      <c r="G589" s="7">
        <v>1082</v>
      </c>
      <c r="H589" s="7">
        <f>G589*(IFERROR(VLOOKUP('Lifting System Input'!$B$9,Lists!L:M,2,0),1)*IFERROR(VLOOKUP('Lifting System Input'!$B$10,Lists!O:P,2,0),1)*IFERROR(VLOOKUP('Lifting System Input'!$B$12,Lists!R:S,2,0),1))</f>
        <v>1082</v>
      </c>
      <c r="I589" s="6">
        <f>IF(EVEN(ROUNDUP(E589/(H589*3/'Lifting System Input'!$B$11),0))=2,4,EVEN(ROUNDUP(E589/(H589*3/'Lifting System Input'!$B$11),0)))</f>
        <v>6</v>
      </c>
      <c r="J589" s="7">
        <f t="shared" si="55"/>
        <v>6492</v>
      </c>
      <c r="K589" s="6">
        <f t="shared" si="56"/>
        <v>3.5</v>
      </c>
      <c r="L589" s="4">
        <f>VLOOKUP(F589,Lists!A:B,2,0)*I589</f>
        <v>17304</v>
      </c>
      <c r="M589" s="6">
        <f t="shared" si="57"/>
        <v>3</v>
      </c>
      <c r="N589">
        <f t="shared" si="58"/>
        <v>10</v>
      </c>
      <c r="O589">
        <v>4</v>
      </c>
      <c r="P589" s="7">
        <f t="shared" si="59"/>
        <v>1838</v>
      </c>
      <c r="Q589" t="s">
        <v>55</v>
      </c>
      <c r="R589" t="s">
        <v>54</v>
      </c>
      <c r="S589">
        <v>5</v>
      </c>
    </row>
    <row r="590" spans="1:19" x14ac:dyDescent="0.25">
      <c r="A590" t="str">
        <f t="shared" si="54"/>
        <v>3/8"10'40'MLAY1000x6</v>
      </c>
      <c r="B590" s="5" t="s">
        <v>6</v>
      </c>
      <c r="C590" s="25" t="s">
        <v>14</v>
      </c>
      <c r="D590" s="6" t="s">
        <v>26</v>
      </c>
      <c r="E590" s="7">
        <v>6126</v>
      </c>
      <c r="F590" s="6" t="s">
        <v>32</v>
      </c>
      <c r="G590" s="7">
        <v>1082</v>
      </c>
      <c r="H590" s="7">
        <f>G590*(IFERROR(VLOOKUP('Lifting System Input'!$B$9,Lists!L:M,2,0),1)*IFERROR(VLOOKUP('Lifting System Input'!$B$10,Lists!O:P,2,0),1)*IFERROR(VLOOKUP('Lifting System Input'!$B$12,Lists!R:S,2,0),1))</f>
        <v>1082</v>
      </c>
      <c r="I590" s="6">
        <f>IF(EVEN(ROUNDUP(E590/(H590*3/'Lifting System Input'!$B$11),0))=2,4,EVEN(ROUNDUP(E590/(H590*3/'Lifting System Input'!$B$11),0)))</f>
        <v>6</v>
      </c>
      <c r="J590" s="7">
        <f t="shared" si="55"/>
        <v>6492</v>
      </c>
      <c r="K590" s="6">
        <f t="shared" si="56"/>
        <v>3.2</v>
      </c>
      <c r="L590" s="4">
        <f>VLOOKUP(F590,Lists!A:B,2,0)*I590</f>
        <v>17304</v>
      </c>
      <c r="M590" s="6">
        <f t="shared" si="57"/>
        <v>3</v>
      </c>
      <c r="N590">
        <f t="shared" si="58"/>
        <v>10</v>
      </c>
      <c r="O590">
        <v>4</v>
      </c>
      <c r="P590" s="7">
        <f t="shared" si="59"/>
        <v>2042</v>
      </c>
      <c r="Q590" t="s">
        <v>55</v>
      </c>
      <c r="R590" t="s">
        <v>54</v>
      </c>
      <c r="S590">
        <v>5</v>
      </c>
    </row>
    <row r="591" spans="1:19" x14ac:dyDescent="0.25">
      <c r="A591" t="str">
        <f t="shared" si="54"/>
        <v>7/16"6'10'MLAY1000x6</v>
      </c>
      <c r="B591" s="20" t="s">
        <v>58</v>
      </c>
      <c r="C591" s="8" t="s">
        <v>10</v>
      </c>
      <c r="D591" s="6" t="s">
        <v>14</v>
      </c>
      <c r="E591" s="7">
        <v>1072</v>
      </c>
      <c r="F591" s="6" t="s">
        <v>32</v>
      </c>
      <c r="G591" s="7">
        <v>1190</v>
      </c>
      <c r="H591" s="7">
        <f>G591*(IFERROR(VLOOKUP('Lifting System Input'!$B$9,Lists!L:M,2,0),1)*IFERROR(VLOOKUP('Lifting System Input'!$B$10,Lists!O:P,2,0),1)*IFERROR(VLOOKUP('Lifting System Input'!$B$12,Lists!R:S,2,0),1))</f>
        <v>1190</v>
      </c>
      <c r="I591" s="6">
        <f>IF(EVEN(ROUNDUP(E591/(H591*3/'Lifting System Input'!$B$11),0))=2,4,EVEN(ROUNDUP(E591/(H591*3/'Lifting System Input'!$B$11),0)))</f>
        <v>4</v>
      </c>
      <c r="J591" s="7">
        <f t="shared" si="55"/>
        <v>4760</v>
      </c>
      <c r="K591" s="6">
        <f t="shared" si="56"/>
        <v>13.3</v>
      </c>
      <c r="L591" s="4">
        <f>VLOOKUP(F591,Lists!A:B,2,0)*I591</f>
        <v>11536</v>
      </c>
      <c r="M591" s="6">
        <f t="shared" si="57"/>
        <v>2</v>
      </c>
      <c r="N591">
        <f t="shared" si="58"/>
        <v>3.3</v>
      </c>
      <c r="O591">
        <v>4</v>
      </c>
      <c r="P591" s="7">
        <f t="shared" si="59"/>
        <v>536</v>
      </c>
      <c r="Q591" t="s">
        <v>54</v>
      </c>
      <c r="R591" t="s">
        <v>54</v>
      </c>
      <c r="S591">
        <v>6</v>
      </c>
    </row>
    <row r="592" spans="1:19" x14ac:dyDescent="0.25">
      <c r="A592" t="str">
        <f t="shared" si="54"/>
        <v>7/16"7'10'MLAY1000x6</v>
      </c>
      <c r="B592" s="20" t="s">
        <v>58</v>
      </c>
      <c r="C592" s="8" t="s">
        <v>11</v>
      </c>
      <c r="D592" s="6" t="s">
        <v>14</v>
      </c>
      <c r="E592" s="7">
        <v>1251</v>
      </c>
      <c r="F592" s="6" t="s">
        <v>32</v>
      </c>
      <c r="G592" s="7">
        <v>1190</v>
      </c>
      <c r="H592" s="7">
        <f>G592*(IFERROR(VLOOKUP('Lifting System Input'!$B$9,Lists!L:M,2,0),1)*IFERROR(VLOOKUP('Lifting System Input'!$B$10,Lists!O:P,2,0),1)*IFERROR(VLOOKUP('Lifting System Input'!$B$12,Lists!R:S,2,0),1))</f>
        <v>1190</v>
      </c>
      <c r="I592" s="6">
        <f>IF(EVEN(ROUNDUP(E592/(H592*3/'Lifting System Input'!$B$11),0))=2,4,EVEN(ROUNDUP(E592/(H592*3/'Lifting System Input'!$B$11),0)))</f>
        <v>4</v>
      </c>
      <c r="J592" s="7">
        <f t="shared" si="55"/>
        <v>4760</v>
      </c>
      <c r="K592" s="6">
        <f t="shared" si="56"/>
        <v>11.4</v>
      </c>
      <c r="L592" s="4">
        <f>VLOOKUP(F592,Lists!A:B,2,0)*I592</f>
        <v>11536</v>
      </c>
      <c r="M592" s="6">
        <f t="shared" si="57"/>
        <v>2</v>
      </c>
      <c r="N592">
        <f t="shared" si="58"/>
        <v>3.3</v>
      </c>
      <c r="O592">
        <v>4</v>
      </c>
      <c r="P592" s="7">
        <f t="shared" si="59"/>
        <v>626</v>
      </c>
      <c r="Q592" t="s">
        <v>54</v>
      </c>
      <c r="R592" t="s">
        <v>54</v>
      </c>
      <c r="S592">
        <v>6</v>
      </c>
    </row>
    <row r="593" spans="1:19" x14ac:dyDescent="0.25">
      <c r="A593" t="str">
        <f t="shared" si="54"/>
        <v>7/16"8'10'MLAY1000x6</v>
      </c>
      <c r="B593" s="20" t="s">
        <v>58</v>
      </c>
      <c r="C593" s="8" t="s">
        <v>12</v>
      </c>
      <c r="D593" s="6" t="s">
        <v>14</v>
      </c>
      <c r="E593" s="7">
        <v>1429</v>
      </c>
      <c r="F593" s="6" t="s">
        <v>32</v>
      </c>
      <c r="G593" s="7">
        <v>1190</v>
      </c>
      <c r="H593" s="7">
        <f>G593*(IFERROR(VLOOKUP('Lifting System Input'!$B$9,Lists!L:M,2,0),1)*IFERROR(VLOOKUP('Lifting System Input'!$B$10,Lists!O:P,2,0),1)*IFERROR(VLOOKUP('Lifting System Input'!$B$12,Lists!R:S,2,0),1))</f>
        <v>1190</v>
      </c>
      <c r="I593" s="6">
        <f>IF(EVEN(ROUNDUP(E593/(H593*3/'Lifting System Input'!$B$11),0))=2,4,EVEN(ROUNDUP(E593/(H593*3/'Lifting System Input'!$B$11),0)))</f>
        <v>4</v>
      </c>
      <c r="J593" s="7">
        <f t="shared" si="55"/>
        <v>4760</v>
      </c>
      <c r="K593" s="6">
        <f t="shared" si="56"/>
        <v>10</v>
      </c>
      <c r="L593" s="4">
        <f>VLOOKUP(F593,Lists!A:B,2,0)*I593</f>
        <v>11536</v>
      </c>
      <c r="M593" s="6">
        <f t="shared" si="57"/>
        <v>2</v>
      </c>
      <c r="N593">
        <f t="shared" si="58"/>
        <v>3.3</v>
      </c>
      <c r="O593">
        <v>4</v>
      </c>
      <c r="P593" s="7">
        <f t="shared" si="59"/>
        <v>715</v>
      </c>
      <c r="Q593" t="s">
        <v>54</v>
      </c>
      <c r="R593" t="s">
        <v>54</v>
      </c>
      <c r="S593">
        <v>6</v>
      </c>
    </row>
    <row r="594" spans="1:19" x14ac:dyDescent="0.25">
      <c r="A594" t="str">
        <f t="shared" si="54"/>
        <v>7/16"9'10'MLAY1000x6</v>
      </c>
      <c r="B594" s="20" t="s">
        <v>58</v>
      </c>
      <c r="C594" s="8" t="s">
        <v>13</v>
      </c>
      <c r="D594" s="6" t="s">
        <v>14</v>
      </c>
      <c r="E594" s="7">
        <v>1608</v>
      </c>
      <c r="F594" s="6" t="s">
        <v>32</v>
      </c>
      <c r="G594" s="7">
        <v>1190</v>
      </c>
      <c r="H594" s="7">
        <f>G594*(IFERROR(VLOOKUP('Lifting System Input'!$B$9,Lists!L:M,2,0),1)*IFERROR(VLOOKUP('Lifting System Input'!$B$10,Lists!O:P,2,0),1)*IFERROR(VLOOKUP('Lifting System Input'!$B$12,Lists!R:S,2,0),1))</f>
        <v>1190</v>
      </c>
      <c r="I594" s="6">
        <f>IF(EVEN(ROUNDUP(E594/(H594*3/'Lifting System Input'!$B$11),0))=2,4,EVEN(ROUNDUP(E594/(H594*3/'Lifting System Input'!$B$11),0)))</f>
        <v>4</v>
      </c>
      <c r="J594" s="7">
        <f t="shared" si="55"/>
        <v>4760</v>
      </c>
      <c r="K594" s="6">
        <f t="shared" si="56"/>
        <v>8.9</v>
      </c>
      <c r="L594" s="4">
        <f>VLOOKUP(F594,Lists!A:B,2,0)*I594</f>
        <v>11536</v>
      </c>
      <c r="M594" s="6">
        <f t="shared" si="57"/>
        <v>2</v>
      </c>
      <c r="N594">
        <f t="shared" si="58"/>
        <v>3.3</v>
      </c>
      <c r="O594">
        <v>4</v>
      </c>
      <c r="P594" s="7">
        <f t="shared" si="59"/>
        <v>804</v>
      </c>
      <c r="Q594" t="s">
        <v>54</v>
      </c>
      <c r="R594" t="s">
        <v>54</v>
      </c>
      <c r="S594">
        <v>6</v>
      </c>
    </row>
    <row r="595" spans="1:19" x14ac:dyDescent="0.25">
      <c r="A595" t="str">
        <f t="shared" si="54"/>
        <v>7/16"10'10'MLAY1000x6</v>
      </c>
      <c r="B595" s="20" t="s">
        <v>58</v>
      </c>
      <c r="C595" s="25" t="s">
        <v>14</v>
      </c>
      <c r="D595" s="6" t="s">
        <v>14</v>
      </c>
      <c r="E595" s="7">
        <v>1787</v>
      </c>
      <c r="F595" s="6" t="s">
        <v>32</v>
      </c>
      <c r="G595" s="7">
        <v>1190</v>
      </c>
      <c r="H595" s="7">
        <f>G595*(IFERROR(VLOOKUP('Lifting System Input'!$B$9,Lists!L:M,2,0),1)*IFERROR(VLOOKUP('Lifting System Input'!$B$10,Lists!O:P,2,0),1)*IFERROR(VLOOKUP('Lifting System Input'!$B$12,Lists!R:S,2,0),1))</f>
        <v>1190</v>
      </c>
      <c r="I595" s="6">
        <f>IF(EVEN(ROUNDUP(E595/(H595*3/'Lifting System Input'!$B$11),0))=2,4,EVEN(ROUNDUP(E595/(H595*3/'Lifting System Input'!$B$11),0)))</f>
        <v>4</v>
      </c>
      <c r="J595" s="7">
        <f t="shared" si="55"/>
        <v>4760</v>
      </c>
      <c r="K595" s="6">
        <f t="shared" si="56"/>
        <v>8</v>
      </c>
      <c r="L595" s="4">
        <f>VLOOKUP(F595,Lists!A:B,2,0)*I595</f>
        <v>11536</v>
      </c>
      <c r="M595" s="6">
        <f t="shared" si="57"/>
        <v>2</v>
      </c>
      <c r="N595">
        <f t="shared" si="58"/>
        <v>3.3</v>
      </c>
      <c r="O595">
        <v>4</v>
      </c>
      <c r="P595" s="7">
        <f t="shared" si="59"/>
        <v>894</v>
      </c>
      <c r="Q595" t="s">
        <v>54</v>
      </c>
      <c r="R595" t="s">
        <v>54</v>
      </c>
      <c r="S595">
        <v>6</v>
      </c>
    </row>
    <row r="596" spans="1:19" x14ac:dyDescent="0.25">
      <c r="A596" t="str">
        <f t="shared" si="54"/>
        <v>7/16"6'20'MLAY1000x6</v>
      </c>
      <c r="B596" s="20" t="s">
        <v>58</v>
      </c>
      <c r="C596" s="8" t="s">
        <v>10</v>
      </c>
      <c r="D596" s="6" t="s">
        <v>16</v>
      </c>
      <c r="E596" s="7">
        <v>2144</v>
      </c>
      <c r="F596" s="6" t="s">
        <v>32</v>
      </c>
      <c r="G596" s="7">
        <v>1190</v>
      </c>
      <c r="H596" s="7">
        <f>G596*(IFERROR(VLOOKUP('Lifting System Input'!$B$9,Lists!L:M,2,0),1)*IFERROR(VLOOKUP('Lifting System Input'!$B$10,Lists!O:P,2,0),1)*IFERROR(VLOOKUP('Lifting System Input'!$B$12,Lists!R:S,2,0),1))</f>
        <v>1190</v>
      </c>
      <c r="I596" s="6">
        <f>IF(EVEN(ROUNDUP(E596/(H596*3/'Lifting System Input'!$B$11),0))=2,4,EVEN(ROUNDUP(E596/(H596*3/'Lifting System Input'!$B$11),0)))</f>
        <v>4</v>
      </c>
      <c r="J596" s="7">
        <f t="shared" si="55"/>
        <v>4760</v>
      </c>
      <c r="K596" s="6">
        <f t="shared" si="56"/>
        <v>6.7</v>
      </c>
      <c r="L596" s="4">
        <f>VLOOKUP(F596,Lists!A:B,2,0)*I596</f>
        <v>11536</v>
      </c>
      <c r="M596" s="6">
        <f t="shared" si="57"/>
        <v>2</v>
      </c>
      <c r="N596">
        <f t="shared" si="58"/>
        <v>6.7</v>
      </c>
      <c r="O596">
        <v>4</v>
      </c>
      <c r="P596" s="7">
        <f t="shared" si="59"/>
        <v>1072</v>
      </c>
      <c r="Q596" t="s">
        <v>54</v>
      </c>
      <c r="R596" t="s">
        <v>54</v>
      </c>
      <c r="S596">
        <v>6</v>
      </c>
    </row>
    <row r="597" spans="1:19" x14ac:dyDescent="0.25">
      <c r="A597" t="str">
        <f t="shared" si="54"/>
        <v>7/16"7'20'MLAY1000x6</v>
      </c>
      <c r="B597" s="20" t="s">
        <v>58</v>
      </c>
      <c r="C597" s="8" t="s">
        <v>11</v>
      </c>
      <c r="D597" s="6" t="s">
        <v>16</v>
      </c>
      <c r="E597" s="7">
        <v>2501</v>
      </c>
      <c r="F597" s="6" t="s">
        <v>32</v>
      </c>
      <c r="G597" s="7">
        <v>1190</v>
      </c>
      <c r="H597" s="7">
        <f>G597*(IFERROR(VLOOKUP('Lifting System Input'!$B$9,Lists!L:M,2,0),1)*IFERROR(VLOOKUP('Lifting System Input'!$B$10,Lists!O:P,2,0),1)*IFERROR(VLOOKUP('Lifting System Input'!$B$12,Lists!R:S,2,0),1))</f>
        <v>1190</v>
      </c>
      <c r="I597" s="6">
        <f>IF(EVEN(ROUNDUP(E597/(H597*3/'Lifting System Input'!$B$11),0))=2,4,EVEN(ROUNDUP(E597/(H597*3/'Lifting System Input'!$B$11),0)))</f>
        <v>4</v>
      </c>
      <c r="J597" s="7">
        <f t="shared" si="55"/>
        <v>4760</v>
      </c>
      <c r="K597" s="6">
        <f t="shared" si="56"/>
        <v>5.7</v>
      </c>
      <c r="L597" s="4">
        <f>VLOOKUP(F597,Lists!A:B,2,0)*I597</f>
        <v>11536</v>
      </c>
      <c r="M597" s="6">
        <f t="shared" si="57"/>
        <v>2</v>
      </c>
      <c r="N597">
        <f t="shared" si="58"/>
        <v>6.7</v>
      </c>
      <c r="O597">
        <v>4</v>
      </c>
      <c r="P597" s="7">
        <f t="shared" si="59"/>
        <v>1251</v>
      </c>
      <c r="Q597" t="s">
        <v>54</v>
      </c>
      <c r="R597" t="s">
        <v>54</v>
      </c>
      <c r="S597">
        <v>6</v>
      </c>
    </row>
    <row r="598" spans="1:19" x14ac:dyDescent="0.25">
      <c r="A598" t="str">
        <f t="shared" si="54"/>
        <v>7/16"8'20'MLAY1000x6</v>
      </c>
      <c r="B598" s="20" t="s">
        <v>58</v>
      </c>
      <c r="C598" s="8" t="s">
        <v>12</v>
      </c>
      <c r="D598" s="6" t="s">
        <v>16</v>
      </c>
      <c r="E598" s="7">
        <v>2859</v>
      </c>
      <c r="F598" s="6" t="s">
        <v>32</v>
      </c>
      <c r="G598" s="7">
        <v>1190</v>
      </c>
      <c r="H598" s="7">
        <f>G598*(IFERROR(VLOOKUP('Lifting System Input'!$B$9,Lists!L:M,2,0),1)*IFERROR(VLOOKUP('Lifting System Input'!$B$10,Lists!O:P,2,0),1)*IFERROR(VLOOKUP('Lifting System Input'!$B$12,Lists!R:S,2,0),1))</f>
        <v>1190</v>
      </c>
      <c r="I598" s="6">
        <f>IF(EVEN(ROUNDUP(E598/(H598*3/'Lifting System Input'!$B$11),0))=2,4,EVEN(ROUNDUP(E598/(H598*3/'Lifting System Input'!$B$11),0)))</f>
        <v>4</v>
      </c>
      <c r="J598" s="7">
        <f t="shared" si="55"/>
        <v>4760</v>
      </c>
      <c r="K598" s="6">
        <f t="shared" si="56"/>
        <v>5</v>
      </c>
      <c r="L598" s="4">
        <f>VLOOKUP(F598,Lists!A:B,2,0)*I598</f>
        <v>11536</v>
      </c>
      <c r="M598" s="6">
        <f t="shared" si="57"/>
        <v>2</v>
      </c>
      <c r="N598">
        <f t="shared" si="58"/>
        <v>6.7</v>
      </c>
      <c r="O598">
        <v>4</v>
      </c>
      <c r="P598" s="7">
        <f t="shared" si="59"/>
        <v>1430</v>
      </c>
      <c r="Q598" t="s">
        <v>54</v>
      </c>
      <c r="R598" t="s">
        <v>54</v>
      </c>
      <c r="S598">
        <v>6</v>
      </c>
    </row>
    <row r="599" spans="1:19" x14ac:dyDescent="0.25">
      <c r="A599" t="str">
        <f t="shared" si="54"/>
        <v>7/16"9'20'MLAY1000x6</v>
      </c>
      <c r="B599" s="20" t="s">
        <v>58</v>
      </c>
      <c r="C599" s="8" t="s">
        <v>13</v>
      </c>
      <c r="D599" s="6" t="s">
        <v>16</v>
      </c>
      <c r="E599" s="7">
        <v>3216</v>
      </c>
      <c r="F599" s="6" t="s">
        <v>32</v>
      </c>
      <c r="G599" s="7">
        <v>1190</v>
      </c>
      <c r="H599" s="7">
        <f>G599*(IFERROR(VLOOKUP('Lifting System Input'!$B$9,Lists!L:M,2,0),1)*IFERROR(VLOOKUP('Lifting System Input'!$B$10,Lists!O:P,2,0),1)*IFERROR(VLOOKUP('Lifting System Input'!$B$12,Lists!R:S,2,0),1))</f>
        <v>1190</v>
      </c>
      <c r="I599" s="6">
        <f>IF(EVEN(ROUNDUP(E599/(H599*3/'Lifting System Input'!$B$11),0))=2,4,EVEN(ROUNDUP(E599/(H599*3/'Lifting System Input'!$B$11),0)))</f>
        <v>4</v>
      </c>
      <c r="J599" s="7">
        <f t="shared" si="55"/>
        <v>4760</v>
      </c>
      <c r="K599" s="6">
        <f t="shared" si="56"/>
        <v>4.4000000000000004</v>
      </c>
      <c r="L599" s="4">
        <f>VLOOKUP(F599,Lists!A:B,2,0)*I599</f>
        <v>11536</v>
      </c>
      <c r="M599" s="6">
        <f t="shared" si="57"/>
        <v>2</v>
      </c>
      <c r="N599">
        <f t="shared" si="58"/>
        <v>6.7</v>
      </c>
      <c r="O599">
        <v>4</v>
      </c>
      <c r="P599" s="7">
        <f t="shared" si="59"/>
        <v>1608</v>
      </c>
      <c r="Q599" t="s">
        <v>54</v>
      </c>
      <c r="R599" t="s">
        <v>54</v>
      </c>
      <c r="S599">
        <v>6</v>
      </c>
    </row>
    <row r="600" spans="1:19" x14ac:dyDescent="0.25">
      <c r="A600" t="str">
        <f t="shared" si="54"/>
        <v>7/16"10'20'MLAY1000x6</v>
      </c>
      <c r="B600" s="20" t="s">
        <v>58</v>
      </c>
      <c r="C600" s="25" t="s">
        <v>14</v>
      </c>
      <c r="D600" s="6" t="s">
        <v>16</v>
      </c>
      <c r="E600" s="7">
        <v>3573</v>
      </c>
      <c r="F600" s="6" t="s">
        <v>32</v>
      </c>
      <c r="G600" s="7">
        <v>1190</v>
      </c>
      <c r="H600" s="7">
        <f>G600*(IFERROR(VLOOKUP('Lifting System Input'!$B$9,Lists!L:M,2,0),1)*IFERROR(VLOOKUP('Lifting System Input'!$B$10,Lists!O:P,2,0),1)*IFERROR(VLOOKUP('Lifting System Input'!$B$12,Lists!R:S,2,0),1))</f>
        <v>1190</v>
      </c>
      <c r="I600" s="6">
        <f>IF(EVEN(ROUNDUP(E600/(H600*3/'Lifting System Input'!$B$11),0))=2,4,EVEN(ROUNDUP(E600/(H600*3/'Lifting System Input'!$B$11),0)))</f>
        <v>4</v>
      </c>
      <c r="J600" s="7">
        <f t="shared" si="55"/>
        <v>4760</v>
      </c>
      <c r="K600" s="6">
        <f t="shared" si="56"/>
        <v>4</v>
      </c>
      <c r="L600" s="4">
        <f>VLOOKUP(F600,Lists!A:B,2,0)*I600</f>
        <v>11536</v>
      </c>
      <c r="M600" s="6">
        <f t="shared" si="57"/>
        <v>2</v>
      </c>
      <c r="N600">
        <f t="shared" si="58"/>
        <v>6.7</v>
      </c>
      <c r="O600">
        <v>4</v>
      </c>
      <c r="P600" s="7">
        <f t="shared" si="59"/>
        <v>1787</v>
      </c>
      <c r="Q600" t="s">
        <v>54</v>
      </c>
      <c r="R600" t="s">
        <v>54</v>
      </c>
      <c r="S600">
        <v>6</v>
      </c>
    </row>
    <row r="601" spans="1:19" x14ac:dyDescent="0.25">
      <c r="A601" t="str">
        <f t="shared" si="54"/>
        <v>7/16"6'40'MLAY1000x6</v>
      </c>
      <c r="B601" s="20" t="s">
        <v>58</v>
      </c>
      <c r="C601" s="8" t="s">
        <v>10</v>
      </c>
      <c r="D601" s="6" t="s">
        <v>26</v>
      </c>
      <c r="E601" s="7">
        <v>4288</v>
      </c>
      <c r="F601" s="6" t="s">
        <v>32</v>
      </c>
      <c r="G601" s="7">
        <v>1190</v>
      </c>
      <c r="H601" s="7">
        <f>G601*(IFERROR(VLOOKUP('Lifting System Input'!$B$9,Lists!L:M,2,0),1)*IFERROR(VLOOKUP('Lifting System Input'!$B$10,Lists!O:P,2,0),1)*IFERROR(VLOOKUP('Lifting System Input'!$B$12,Lists!R:S,2,0),1))</f>
        <v>1190</v>
      </c>
      <c r="I601" s="6">
        <f>IF(EVEN(ROUNDUP(E601/(H601*3/'Lifting System Input'!$B$11),0))=2,4,EVEN(ROUNDUP(E601/(H601*3/'Lifting System Input'!$B$11),0)))</f>
        <v>4</v>
      </c>
      <c r="J601" s="7">
        <f t="shared" si="55"/>
        <v>4760</v>
      </c>
      <c r="K601" s="6">
        <f t="shared" si="56"/>
        <v>3.3</v>
      </c>
      <c r="L601" s="4">
        <f>VLOOKUP(F601,Lists!A:B,2,0)*I601</f>
        <v>11536</v>
      </c>
      <c r="M601" s="6">
        <f t="shared" si="57"/>
        <v>2</v>
      </c>
      <c r="N601">
        <f t="shared" si="58"/>
        <v>13.3</v>
      </c>
      <c r="O601">
        <v>4</v>
      </c>
      <c r="P601" s="7">
        <f t="shared" si="59"/>
        <v>2144</v>
      </c>
      <c r="Q601" t="s">
        <v>54</v>
      </c>
      <c r="R601" t="s">
        <v>54</v>
      </c>
      <c r="S601">
        <v>6</v>
      </c>
    </row>
    <row r="602" spans="1:19" x14ac:dyDescent="0.25">
      <c r="A602" t="str">
        <f t="shared" si="54"/>
        <v>7/16"7'40'MLAY1000x6</v>
      </c>
      <c r="B602" s="20" t="s">
        <v>58</v>
      </c>
      <c r="C602" s="8" t="s">
        <v>11</v>
      </c>
      <c r="D602" s="6" t="s">
        <v>26</v>
      </c>
      <c r="E602" s="7">
        <v>5003</v>
      </c>
      <c r="F602" s="6" t="s">
        <v>32</v>
      </c>
      <c r="G602" s="7">
        <v>1190</v>
      </c>
      <c r="H602" s="7">
        <f>G602*(IFERROR(VLOOKUP('Lifting System Input'!$B$9,Lists!L:M,2,0),1)*IFERROR(VLOOKUP('Lifting System Input'!$B$10,Lists!O:P,2,0),1)*IFERROR(VLOOKUP('Lifting System Input'!$B$12,Lists!R:S,2,0),1))</f>
        <v>1190</v>
      </c>
      <c r="I602" s="6">
        <f>IF(EVEN(ROUNDUP(E602/(H602*3/'Lifting System Input'!$B$11),0))=2,4,EVEN(ROUNDUP(E602/(H602*3/'Lifting System Input'!$B$11),0)))</f>
        <v>6</v>
      </c>
      <c r="J602" s="7">
        <f t="shared" si="55"/>
        <v>7140</v>
      </c>
      <c r="K602" s="6">
        <f t="shared" si="56"/>
        <v>4.3</v>
      </c>
      <c r="L602" s="4">
        <f>VLOOKUP(F602,Lists!A:B,2,0)*I602</f>
        <v>17304</v>
      </c>
      <c r="M602" s="6">
        <f t="shared" si="57"/>
        <v>3</v>
      </c>
      <c r="N602">
        <f t="shared" si="58"/>
        <v>10</v>
      </c>
      <c r="O602">
        <v>4</v>
      </c>
      <c r="P602" s="7">
        <f t="shared" si="59"/>
        <v>1668</v>
      </c>
      <c r="Q602" t="s">
        <v>54</v>
      </c>
      <c r="R602" t="s">
        <v>54</v>
      </c>
      <c r="S602">
        <v>6</v>
      </c>
    </row>
    <row r="603" spans="1:19" x14ac:dyDescent="0.25">
      <c r="A603" t="str">
        <f t="shared" si="54"/>
        <v>7/16"8'40'MLAY1000x6</v>
      </c>
      <c r="B603" s="20" t="s">
        <v>58</v>
      </c>
      <c r="C603" s="8" t="s">
        <v>12</v>
      </c>
      <c r="D603" s="6" t="s">
        <v>26</v>
      </c>
      <c r="E603" s="7">
        <v>5717</v>
      </c>
      <c r="F603" s="6" t="s">
        <v>32</v>
      </c>
      <c r="G603" s="7">
        <v>1190</v>
      </c>
      <c r="H603" s="7">
        <f>G603*(IFERROR(VLOOKUP('Lifting System Input'!$B$9,Lists!L:M,2,0),1)*IFERROR(VLOOKUP('Lifting System Input'!$B$10,Lists!O:P,2,0),1)*IFERROR(VLOOKUP('Lifting System Input'!$B$12,Lists!R:S,2,0),1))</f>
        <v>1190</v>
      </c>
      <c r="I603" s="6">
        <f>IF(EVEN(ROUNDUP(E603/(H603*3/'Lifting System Input'!$B$11),0))=2,4,EVEN(ROUNDUP(E603/(H603*3/'Lifting System Input'!$B$11),0)))</f>
        <v>6</v>
      </c>
      <c r="J603" s="7">
        <f t="shared" si="55"/>
        <v>7140</v>
      </c>
      <c r="K603" s="6">
        <f t="shared" si="56"/>
        <v>3.7</v>
      </c>
      <c r="L603" s="4">
        <f>VLOOKUP(F603,Lists!A:B,2,0)*I603</f>
        <v>17304</v>
      </c>
      <c r="M603" s="6">
        <f t="shared" si="57"/>
        <v>3</v>
      </c>
      <c r="N603">
        <f t="shared" si="58"/>
        <v>10</v>
      </c>
      <c r="O603">
        <v>4</v>
      </c>
      <c r="P603" s="7">
        <f t="shared" si="59"/>
        <v>1906</v>
      </c>
      <c r="Q603" t="s">
        <v>54</v>
      </c>
      <c r="R603" t="s">
        <v>54</v>
      </c>
      <c r="S603">
        <v>6</v>
      </c>
    </row>
    <row r="604" spans="1:19" x14ac:dyDescent="0.25">
      <c r="A604" t="str">
        <f t="shared" si="54"/>
        <v>7/16"9'40'MLAY1000x6</v>
      </c>
      <c r="B604" s="20" t="s">
        <v>58</v>
      </c>
      <c r="C604" s="8" t="s">
        <v>13</v>
      </c>
      <c r="D604" s="6" t="s">
        <v>26</v>
      </c>
      <c r="E604" s="7">
        <v>6432</v>
      </c>
      <c r="F604" s="6" t="s">
        <v>32</v>
      </c>
      <c r="G604" s="7">
        <v>1190</v>
      </c>
      <c r="H604" s="7">
        <f>G604*(IFERROR(VLOOKUP('Lifting System Input'!$B$9,Lists!L:M,2,0),1)*IFERROR(VLOOKUP('Lifting System Input'!$B$10,Lists!O:P,2,0),1)*IFERROR(VLOOKUP('Lifting System Input'!$B$12,Lists!R:S,2,0),1))</f>
        <v>1190</v>
      </c>
      <c r="I604" s="6">
        <f>IF(EVEN(ROUNDUP(E604/(H604*3/'Lifting System Input'!$B$11),0))=2,4,EVEN(ROUNDUP(E604/(H604*3/'Lifting System Input'!$B$11),0)))</f>
        <v>6</v>
      </c>
      <c r="J604" s="7">
        <f t="shared" si="55"/>
        <v>7140</v>
      </c>
      <c r="K604" s="6">
        <f t="shared" si="56"/>
        <v>3.3</v>
      </c>
      <c r="L604" s="4">
        <f>VLOOKUP(F604,Lists!A:B,2,0)*I604</f>
        <v>17304</v>
      </c>
      <c r="M604" s="6">
        <f t="shared" si="57"/>
        <v>3</v>
      </c>
      <c r="N604">
        <f t="shared" si="58"/>
        <v>10</v>
      </c>
      <c r="O604">
        <v>4</v>
      </c>
      <c r="P604" s="7">
        <f t="shared" si="59"/>
        <v>2144</v>
      </c>
      <c r="Q604" t="s">
        <v>54</v>
      </c>
      <c r="R604" t="s">
        <v>54</v>
      </c>
      <c r="S604">
        <v>6</v>
      </c>
    </row>
    <row r="605" spans="1:19" x14ac:dyDescent="0.25">
      <c r="A605" t="str">
        <f t="shared" si="54"/>
        <v>7/16"10'40'MLAY1000x6</v>
      </c>
      <c r="B605" s="20" t="s">
        <v>58</v>
      </c>
      <c r="C605" s="24" t="s">
        <v>14</v>
      </c>
      <c r="D605" s="6" t="s">
        <v>26</v>
      </c>
      <c r="E605" s="7">
        <v>7147</v>
      </c>
      <c r="F605" s="6" t="s">
        <v>32</v>
      </c>
      <c r="G605" s="7">
        <v>1190</v>
      </c>
      <c r="H605" s="7">
        <f>G605*(IFERROR(VLOOKUP('Lifting System Input'!$B$9,Lists!L:M,2,0),1)*IFERROR(VLOOKUP('Lifting System Input'!$B$10,Lists!O:P,2,0),1)*IFERROR(VLOOKUP('Lifting System Input'!$B$12,Lists!R:S,2,0),1))</f>
        <v>1190</v>
      </c>
      <c r="I605" s="6">
        <f>IF(EVEN(ROUNDUP(E605/(H605*3/'Lifting System Input'!$B$11),0))=2,4,EVEN(ROUNDUP(E605/(H605*3/'Lifting System Input'!$B$11),0)))</f>
        <v>8</v>
      </c>
      <c r="J605" s="7">
        <f t="shared" si="55"/>
        <v>9520</v>
      </c>
      <c r="K605" s="6">
        <f t="shared" si="56"/>
        <v>4</v>
      </c>
      <c r="L605" s="4">
        <f>VLOOKUP(F605,Lists!A:B,2,0)*I605</f>
        <v>23072</v>
      </c>
      <c r="M605" s="6">
        <f t="shared" si="57"/>
        <v>4</v>
      </c>
      <c r="N605">
        <f t="shared" si="58"/>
        <v>8</v>
      </c>
      <c r="O605">
        <v>4</v>
      </c>
      <c r="P605" s="7">
        <f t="shared" si="59"/>
        <v>1787</v>
      </c>
      <c r="Q605" t="s">
        <v>54</v>
      </c>
      <c r="R605" t="s">
        <v>54</v>
      </c>
      <c r="S605">
        <v>6</v>
      </c>
    </row>
    <row r="606" spans="1:19" x14ac:dyDescent="0.25">
      <c r="A606" t="str">
        <f t="shared" si="54"/>
        <v>1/2"6'10'MLAY1000x6</v>
      </c>
      <c r="B606" s="5" t="s">
        <v>8</v>
      </c>
      <c r="C606" s="8" t="s">
        <v>10</v>
      </c>
      <c r="D606" s="6" t="s">
        <v>14</v>
      </c>
      <c r="E606" s="7">
        <v>1225</v>
      </c>
      <c r="F606" s="6" t="s">
        <v>32</v>
      </c>
      <c r="G606" s="7">
        <v>1298</v>
      </c>
      <c r="H606" s="7">
        <f>G606*(IFERROR(VLOOKUP('Lifting System Input'!$B$9,Lists!L:M,2,0),1)*IFERROR(VLOOKUP('Lifting System Input'!$B$10,Lists!O:P,2,0),1)*IFERROR(VLOOKUP('Lifting System Input'!$B$12,Lists!R:S,2,0),1))</f>
        <v>1298</v>
      </c>
      <c r="I606" s="6">
        <f>IF(EVEN(ROUNDUP(E606/(H606*3/'Lifting System Input'!$B$11),0))=2,4,EVEN(ROUNDUP(E606/(H606*3/'Lifting System Input'!$B$11),0)))</f>
        <v>4</v>
      </c>
      <c r="J606" s="7">
        <f t="shared" si="55"/>
        <v>5192</v>
      </c>
      <c r="K606" s="6">
        <f t="shared" si="56"/>
        <v>12.7</v>
      </c>
      <c r="L606" s="4">
        <f>VLOOKUP(F606,Lists!A:B,2,0)*I606</f>
        <v>11536</v>
      </c>
      <c r="M606" s="6">
        <f t="shared" si="57"/>
        <v>2</v>
      </c>
      <c r="N606">
        <f t="shared" si="58"/>
        <v>3.3</v>
      </c>
      <c r="O606">
        <v>4</v>
      </c>
      <c r="P606" s="7">
        <f t="shared" si="59"/>
        <v>613</v>
      </c>
      <c r="Q606" t="s">
        <v>54</v>
      </c>
      <c r="R606" t="s">
        <v>54</v>
      </c>
      <c r="S606">
        <v>7</v>
      </c>
    </row>
    <row r="607" spans="1:19" x14ac:dyDescent="0.25">
      <c r="A607" t="str">
        <f t="shared" si="54"/>
        <v>1/2"7'10'MLAY1000x6</v>
      </c>
      <c r="B607" s="5" t="s">
        <v>8</v>
      </c>
      <c r="C607" s="8" t="s">
        <v>11</v>
      </c>
      <c r="D607" s="6" t="s">
        <v>14</v>
      </c>
      <c r="E607" s="7">
        <v>1429</v>
      </c>
      <c r="F607" s="6" t="s">
        <v>32</v>
      </c>
      <c r="G607" s="7">
        <v>1298</v>
      </c>
      <c r="H607" s="7">
        <f>G607*(IFERROR(VLOOKUP('Lifting System Input'!$B$9,Lists!L:M,2,0),1)*IFERROR(VLOOKUP('Lifting System Input'!$B$10,Lists!O:P,2,0),1)*IFERROR(VLOOKUP('Lifting System Input'!$B$12,Lists!R:S,2,0),1))</f>
        <v>1298</v>
      </c>
      <c r="I607" s="6">
        <f>IF(EVEN(ROUNDUP(E607/(H607*3/'Lifting System Input'!$B$11),0))=2,4,EVEN(ROUNDUP(E607/(H607*3/'Lifting System Input'!$B$11),0)))</f>
        <v>4</v>
      </c>
      <c r="J607" s="7">
        <f t="shared" si="55"/>
        <v>5192</v>
      </c>
      <c r="K607" s="6">
        <f t="shared" si="56"/>
        <v>10.9</v>
      </c>
      <c r="L607" s="4">
        <f>VLOOKUP(F607,Lists!A:B,2,0)*I607</f>
        <v>11536</v>
      </c>
      <c r="M607" s="6">
        <f t="shared" si="57"/>
        <v>2</v>
      </c>
      <c r="N607">
        <f t="shared" si="58"/>
        <v>3.3</v>
      </c>
      <c r="O607">
        <v>4</v>
      </c>
      <c r="P607" s="7">
        <f t="shared" si="59"/>
        <v>715</v>
      </c>
      <c r="Q607" t="s">
        <v>54</v>
      </c>
      <c r="R607" t="s">
        <v>54</v>
      </c>
      <c r="S607">
        <v>7</v>
      </c>
    </row>
    <row r="608" spans="1:19" x14ac:dyDescent="0.25">
      <c r="A608" t="str">
        <f t="shared" si="54"/>
        <v>1/2"8'10'MLAY1000x6</v>
      </c>
      <c r="B608" s="5" t="s">
        <v>8</v>
      </c>
      <c r="C608" s="8" t="s">
        <v>12</v>
      </c>
      <c r="D608" s="6" t="s">
        <v>14</v>
      </c>
      <c r="E608" s="7">
        <v>1634</v>
      </c>
      <c r="F608" s="6" t="s">
        <v>32</v>
      </c>
      <c r="G608" s="7">
        <v>1298</v>
      </c>
      <c r="H608" s="7">
        <f>G608*(IFERROR(VLOOKUP('Lifting System Input'!$B$9,Lists!L:M,2,0),1)*IFERROR(VLOOKUP('Lifting System Input'!$B$10,Lists!O:P,2,0),1)*IFERROR(VLOOKUP('Lifting System Input'!$B$12,Lists!R:S,2,0),1))</f>
        <v>1298</v>
      </c>
      <c r="I608" s="6">
        <f>IF(EVEN(ROUNDUP(E608/(H608*3/'Lifting System Input'!$B$11),0))=2,4,EVEN(ROUNDUP(E608/(H608*3/'Lifting System Input'!$B$11),0)))</f>
        <v>4</v>
      </c>
      <c r="J608" s="7">
        <f t="shared" si="55"/>
        <v>5192</v>
      </c>
      <c r="K608" s="6">
        <f t="shared" si="56"/>
        <v>9.5</v>
      </c>
      <c r="L608" s="4">
        <f>VLOOKUP(F608,Lists!A:B,2,0)*I608</f>
        <v>11536</v>
      </c>
      <c r="M608" s="6">
        <f t="shared" si="57"/>
        <v>2</v>
      </c>
      <c r="N608">
        <f t="shared" si="58"/>
        <v>3.3</v>
      </c>
      <c r="O608">
        <v>4</v>
      </c>
      <c r="P608" s="7">
        <f t="shared" si="59"/>
        <v>817</v>
      </c>
      <c r="Q608" t="s">
        <v>54</v>
      </c>
      <c r="R608" t="s">
        <v>54</v>
      </c>
      <c r="S608">
        <v>7</v>
      </c>
    </row>
    <row r="609" spans="1:19" x14ac:dyDescent="0.25">
      <c r="A609" t="str">
        <f t="shared" si="54"/>
        <v>1/2"9'10'MLAY1000x6</v>
      </c>
      <c r="B609" s="5" t="s">
        <v>8</v>
      </c>
      <c r="C609" s="8" t="s">
        <v>13</v>
      </c>
      <c r="D609" s="6" t="s">
        <v>14</v>
      </c>
      <c r="E609" s="7">
        <v>1838</v>
      </c>
      <c r="F609" s="6" t="s">
        <v>32</v>
      </c>
      <c r="G609" s="7">
        <v>1298</v>
      </c>
      <c r="H609" s="7">
        <f>G609*(IFERROR(VLOOKUP('Lifting System Input'!$B$9,Lists!L:M,2,0),1)*IFERROR(VLOOKUP('Lifting System Input'!$B$10,Lists!O:P,2,0),1)*IFERROR(VLOOKUP('Lifting System Input'!$B$12,Lists!R:S,2,0),1))</f>
        <v>1298</v>
      </c>
      <c r="I609" s="6">
        <f>IF(EVEN(ROUNDUP(E609/(H609*3/'Lifting System Input'!$B$11),0))=2,4,EVEN(ROUNDUP(E609/(H609*3/'Lifting System Input'!$B$11),0)))</f>
        <v>4</v>
      </c>
      <c r="J609" s="7">
        <f t="shared" si="55"/>
        <v>5192</v>
      </c>
      <c r="K609" s="6">
        <f t="shared" si="56"/>
        <v>8.5</v>
      </c>
      <c r="L609" s="4">
        <f>VLOOKUP(F609,Lists!A:B,2,0)*I609</f>
        <v>11536</v>
      </c>
      <c r="M609" s="6">
        <f t="shared" si="57"/>
        <v>2</v>
      </c>
      <c r="N609">
        <f t="shared" si="58"/>
        <v>3.3</v>
      </c>
      <c r="O609">
        <v>4</v>
      </c>
      <c r="P609" s="7">
        <f t="shared" si="59"/>
        <v>919</v>
      </c>
      <c r="Q609" t="s">
        <v>54</v>
      </c>
      <c r="R609" t="s">
        <v>54</v>
      </c>
      <c r="S609">
        <v>7</v>
      </c>
    </row>
    <row r="610" spans="1:19" x14ac:dyDescent="0.25">
      <c r="A610" t="str">
        <f t="shared" si="54"/>
        <v>1/2"10'10'MLAY1000x6</v>
      </c>
      <c r="B610" s="5" t="s">
        <v>8</v>
      </c>
      <c r="C610" s="25" t="s">
        <v>14</v>
      </c>
      <c r="D610" s="6" t="s">
        <v>14</v>
      </c>
      <c r="E610" s="7">
        <v>2042</v>
      </c>
      <c r="F610" s="6" t="s">
        <v>32</v>
      </c>
      <c r="G610" s="7">
        <v>1298</v>
      </c>
      <c r="H610" s="7">
        <f>G610*(IFERROR(VLOOKUP('Lifting System Input'!$B$9,Lists!L:M,2,0),1)*IFERROR(VLOOKUP('Lifting System Input'!$B$10,Lists!O:P,2,0),1)*IFERROR(VLOOKUP('Lifting System Input'!$B$12,Lists!R:S,2,0),1))</f>
        <v>1298</v>
      </c>
      <c r="I610" s="6">
        <f>IF(EVEN(ROUNDUP(E610/(H610*3/'Lifting System Input'!$B$11),0))=2,4,EVEN(ROUNDUP(E610/(H610*3/'Lifting System Input'!$B$11),0)))</f>
        <v>4</v>
      </c>
      <c r="J610" s="7">
        <f t="shared" si="55"/>
        <v>5192</v>
      </c>
      <c r="K610" s="6">
        <f t="shared" si="56"/>
        <v>7.6</v>
      </c>
      <c r="L610" s="4">
        <f>VLOOKUP(F610,Lists!A:B,2,0)*I610</f>
        <v>11536</v>
      </c>
      <c r="M610" s="6">
        <f t="shared" si="57"/>
        <v>2</v>
      </c>
      <c r="N610">
        <f t="shared" si="58"/>
        <v>3.3</v>
      </c>
      <c r="O610">
        <v>4</v>
      </c>
      <c r="P610" s="7">
        <f t="shared" si="59"/>
        <v>1021</v>
      </c>
      <c r="Q610" t="s">
        <v>54</v>
      </c>
      <c r="R610" t="s">
        <v>54</v>
      </c>
      <c r="S610">
        <v>7</v>
      </c>
    </row>
    <row r="611" spans="1:19" x14ac:dyDescent="0.25">
      <c r="A611" t="str">
        <f t="shared" si="54"/>
        <v>1/2"6'20'MLAY1000x6</v>
      </c>
      <c r="B611" s="5" t="s">
        <v>8</v>
      </c>
      <c r="C611" s="8" t="s">
        <v>10</v>
      </c>
      <c r="D611" s="6" t="s">
        <v>16</v>
      </c>
      <c r="E611" s="7">
        <v>2450</v>
      </c>
      <c r="F611" s="6" t="s">
        <v>32</v>
      </c>
      <c r="G611" s="7">
        <v>1298</v>
      </c>
      <c r="H611" s="7">
        <f>G611*(IFERROR(VLOOKUP('Lifting System Input'!$B$9,Lists!L:M,2,0),1)*IFERROR(VLOOKUP('Lifting System Input'!$B$10,Lists!O:P,2,0),1)*IFERROR(VLOOKUP('Lifting System Input'!$B$12,Lists!R:S,2,0),1))</f>
        <v>1298</v>
      </c>
      <c r="I611" s="6">
        <f>IF(EVEN(ROUNDUP(E611/(H611*3/'Lifting System Input'!$B$11),0))=2,4,EVEN(ROUNDUP(E611/(H611*3/'Lifting System Input'!$B$11),0)))</f>
        <v>4</v>
      </c>
      <c r="J611" s="7">
        <f t="shared" si="55"/>
        <v>5192</v>
      </c>
      <c r="K611" s="6">
        <f t="shared" si="56"/>
        <v>6.4</v>
      </c>
      <c r="L611" s="4">
        <f>VLOOKUP(F611,Lists!A:B,2,0)*I611</f>
        <v>11536</v>
      </c>
      <c r="M611" s="6">
        <f t="shared" si="57"/>
        <v>2</v>
      </c>
      <c r="N611">
        <f t="shared" si="58"/>
        <v>6.7</v>
      </c>
      <c r="O611">
        <v>4</v>
      </c>
      <c r="P611" s="7">
        <f t="shared" si="59"/>
        <v>1225</v>
      </c>
      <c r="Q611" t="s">
        <v>54</v>
      </c>
      <c r="R611" t="s">
        <v>54</v>
      </c>
      <c r="S611">
        <v>7</v>
      </c>
    </row>
    <row r="612" spans="1:19" x14ac:dyDescent="0.25">
      <c r="A612" t="str">
        <f t="shared" si="54"/>
        <v>1/2"7'20'MLAY1000x6</v>
      </c>
      <c r="B612" s="5" t="s">
        <v>8</v>
      </c>
      <c r="C612" s="8" t="s">
        <v>11</v>
      </c>
      <c r="D612" s="6" t="s">
        <v>16</v>
      </c>
      <c r="E612" s="7">
        <v>2859</v>
      </c>
      <c r="F612" s="6" t="s">
        <v>32</v>
      </c>
      <c r="G612" s="7">
        <v>1298</v>
      </c>
      <c r="H612" s="7">
        <f>G612*(IFERROR(VLOOKUP('Lifting System Input'!$B$9,Lists!L:M,2,0),1)*IFERROR(VLOOKUP('Lifting System Input'!$B$10,Lists!O:P,2,0),1)*IFERROR(VLOOKUP('Lifting System Input'!$B$12,Lists!R:S,2,0),1))</f>
        <v>1298</v>
      </c>
      <c r="I612" s="6">
        <f>IF(EVEN(ROUNDUP(E612/(H612*3/'Lifting System Input'!$B$11),0))=2,4,EVEN(ROUNDUP(E612/(H612*3/'Lifting System Input'!$B$11),0)))</f>
        <v>4</v>
      </c>
      <c r="J612" s="7">
        <f t="shared" si="55"/>
        <v>5192</v>
      </c>
      <c r="K612" s="6">
        <f t="shared" si="56"/>
        <v>5.4</v>
      </c>
      <c r="L612" s="4">
        <f>VLOOKUP(F612,Lists!A:B,2,0)*I612</f>
        <v>11536</v>
      </c>
      <c r="M612" s="6">
        <f t="shared" si="57"/>
        <v>2</v>
      </c>
      <c r="N612">
        <f t="shared" si="58"/>
        <v>6.7</v>
      </c>
      <c r="O612">
        <v>4</v>
      </c>
      <c r="P612" s="7">
        <f t="shared" si="59"/>
        <v>1430</v>
      </c>
      <c r="Q612" t="s">
        <v>54</v>
      </c>
      <c r="R612" t="s">
        <v>54</v>
      </c>
      <c r="S612">
        <v>7</v>
      </c>
    </row>
    <row r="613" spans="1:19" x14ac:dyDescent="0.25">
      <c r="A613" t="str">
        <f t="shared" si="54"/>
        <v>1/2"8'20'MLAY1000x6</v>
      </c>
      <c r="B613" s="5" t="s">
        <v>8</v>
      </c>
      <c r="C613" s="8" t="s">
        <v>12</v>
      </c>
      <c r="D613" s="6" t="s">
        <v>16</v>
      </c>
      <c r="E613" s="7">
        <v>3267</v>
      </c>
      <c r="F613" s="6" t="s">
        <v>32</v>
      </c>
      <c r="G613" s="7">
        <v>1298</v>
      </c>
      <c r="H613" s="7">
        <f>G613*(IFERROR(VLOOKUP('Lifting System Input'!$B$9,Lists!L:M,2,0),1)*IFERROR(VLOOKUP('Lifting System Input'!$B$10,Lists!O:P,2,0),1)*IFERROR(VLOOKUP('Lifting System Input'!$B$12,Lists!R:S,2,0),1))</f>
        <v>1298</v>
      </c>
      <c r="I613" s="6">
        <f>IF(EVEN(ROUNDUP(E613/(H613*3/'Lifting System Input'!$B$11),0))=2,4,EVEN(ROUNDUP(E613/(H613*3/'Lifting System Input'!$B$11),0)))</f>
        <v>4</v>
      </c>
      <c r="J613" s="7">
        <f t="shared" si="55"/>
        <v>5192</v>
      </c>
      <c r="K613" s="6">
        <f t="shared" si="56"/>
        <v>4.8</v>
      </c>
      <c r="L613" s="4">
        <f>VLOOKUP(F613,Lists!A:B,2,0)*I613</f>
        <v>11536</v>
      </c>
      <c r="M613" s="6">
        <f t="shared" si="57"/>
        <v>2</v>
      </c>
      <c r="N613">
        <f t="shared" si="58"/>
        <v>6.7</v>
      </c>
      <c r="O613">
        <v>4</v>
      </c>
      <c r="P613" s="7">
        <f t="shared" si="59"/>
        <v>1634</v>
      </c>
      <c r="Q613" t="s">
        <v>54</v>
      </c>
      <c r="R613" t="s">
        <v>54</v>
      </c>
      <c r="S613">
        <v>7</v>
      </c>
    </row>
    <row r="614" spans="1:19" x14ac:dyDescent="0.25">
      <c r="A614" t="str">
        <f t="shared" si="54"/>
        <v>1/2"9'20'MLAY1000x6</v>
      </c>
      <c r="B614" s="5" t="s">
        <v>8</v>
      </c>
      <c r="C614" s="8" t="s">
        <v>13</v>
      </c>
      <c r="D614" s="6" t="s">
        <v>16</v>
      </c>
      <c r="E614" s="7">
        <v>3675</v>
      </c>
      <c r="F614" s="6" t="s">
        <v>32</v>
      </c>
      <c r="G614" s="7">
        <v>1298</v>
      </c>
      <c r="H614" s="7">
        <f>G614*(IFERROR(VLOOKUP('Lifting System Input'!$B$9,Lists!L:M,2,0),1)*IFERROR(VLOOKUP('Lifting System Input'!$B$10,Lists!O:P,2,0),1)*IFERROR(VLOOKUP('Lifting System Input'!$B$12,Lists!R:S,2,0),1))</f>
        <v>1298</v>
      </c>
      <c r="I614" s="6">
        <f>IF(EVEN(ROUNDUP(E614/(H614*3/'Lifting System Input'!$B$11),0))=2,4,EVEN(ROUNDUP(E614/(H614*3/'Lifting System Input'!$B$11),0)))</f>
        <v>4</v>
      </c>
      <c r="J614" s="7">
        <f t="shared" si="55"/>
        <v>5192</v>
      </c>
      <c r="K614" s="6">
        <f t="shared" si="56"/>
        <v>4.2</v>
      </c>
      <c r="L614" s="4">
        <f>VLOOKUP(F614,Lists!A:B,2,0)*I614</f>
        <v>11536</v>
      </c>
      <c r="M614" s="6">
        <f t="shared" si="57"/>
        <v>2</v>
      </c>
      <c r="N614">
        <f t="shared" si="58"/>
        <v>6.7</v>
      </c>
      <c r="O614">
        <v>4</v>
      </c>
      <c r="P614" s="7">
        <f t="shared" si="59"/>
        <v>1838</v>
      </c>
      <c r="Q614" t="s">
        <v>54</v>
      </c>
      <c r="R614" t="s">
        <v>54</v>
      </c>
      <c r="S614">
        <v>7</v>
      </c>
    </row>
    <row r="615" spans="1:19" x14ac:dyDescent="0.25">
      <c r="A615" t="str">
        <f t="shared" si="54"/>
        <v>1/2"10'20'MLAY1000x6</v>
      </c>
      <c r="B615" s="5" t="s">
        <v>8</v>
      </c>
      <c r="C615" s="25" t="s">
        <v>14</v>
      </c>
      <c r="D615" s="6" t="s">
        <v>16</v>
      </c>
      <c r="E615" s="7">
        <v>4084</v>
      </c>
      <c r="F615" s="6" t="s">
        <v>32</v>
      </c>
      <c r="G615" s="7">
        <v>1298</v>
      </c>
      <c r="H615" s="7">
        <f>G615*(IFERROR(VLOOKUP('Lifting System Input'!$B$9,Lists!L:M,2,0),1)*IFERROR(VLOOKUP('Lifting System Input'!$B$10,Lists!O:P,2,0),1)*IFERROR(VLOOKUP('Lifting System Input'!$B$12,Lists!R:S,2,0),1))</f>
        <v>1298</v>
      </c>
      <c r="I615" s="6">
        <f>IF(EVEN(ROUNDUP(E615/(H615*3/'Lifting System Input'!$B$11),0))=2,4,EVEN(ROUNDUP(E615/(H615*3/'Lifting System Input'!$B$11),0)))</f>
        <v>4</v>
      </c>
      <c r="J615" s="7">
        <f t="shared" si="55"/>
        <v>5192</v>
      </c>
      <c r="K615" s="6">
        <f t="shared" si="56"/>
        <v>3.8</v>
      </c>
      <c r="L615" s="4">
        <f>VLOOKUP(F615,Lists!A:B,2,0)*I615</f>
        <v>11536</v>
      </c>
      <c r="M615" s="6">
        <f t="shared" si="57"/>
        <v>2</v>
      </c>
      <c r="N615">
        <f t="shared" si="58"/>
        <v>6.7</v>
      </c>
      <c r="O615">
        <v>4</v>
      </c>
      <c r="P615" s="7">
        <f t="shared" si="59"/>
        <v>2042</v>
      </c>
      <c r="Q615" t="s">
        <v>54</v>
      </c>
      <c r="R615" t="s">
        <v>54</v>
      </c>
      <c r="S615">
        <v>7</v>
      </c>
    </row>
    <row r="616" spans="1:19" x14ac:dyDescent="0.25">
      <c r="A616" t="str">
        <f t="shared" si="54"/>
        <v>1/2"6'40'MLAY1000x6</v>
      </c>
      <c r="B616" s="5" t="s">
        <v>8</v>
      </c>
      <c r="C616" s="8" t="s">
        <v>10</v>
      </c>
      <c r="D616" s="6" t="s">
        <v>26</v>
      </c>
      <c r="E616" s="7">
        <v>4901</v>
      </c>
      <c r="F616" s="6" t="s">
        <v>32</v>
      </c>
      <c r="G616" s="7">
        <v>1298</v>
      </c>
      <c r="H616" s="7">
        <f>G616*(IFERROR(VLOOKUP('Lifting System Input'!$B$9,Lists!L:M,2,0),1)*IFERROR(VLOOKUP('Lifting System Input'!$B$10,Lists!O:P,2,0),1)*IFERROR(VLOOKUP('Lifting System Input'!$B$12,Lists!R:S,2,0),1))</f>
        <v>1298</v>
      </c>
      <c r="I616" s="6">
        <f>IF(EVEN(ROUNDUP(E616/(H616*3/'Lifting System Input'!$B$11),0))=2,4,EVEN(ROUNDUP(E616/(H616*3/'Lifting System Input'!$B$11),0)))</f>
        <v>4</v>
      </c>
      <c r="J616" s="7">
        <f t="shared" si="55"/>
        <v>5192</v>
      </c>
      <c r="K616" s="6">
        <f t="shared" si="56"/>
        <v>3.2</v>
      </c>
      <c r="L616" s="4">
        <f>VLOOKUP(F616,Lists!A:B,2,0)*I616</f>
        <v>11536</v>
      </c>
      <c r="M616" s="6">
        <f t="shared" si="57"/>
        <v>2</v>
      </c>
      <c r="N616">
        <f t="shared" si="58"/>
        <v>13.3</v>
      </c>
      <c r="O616">
        <v>4</v>
      </c>
      <c r="P616" s="7">
        <f t="shared" si="59"/>
        <v>2451</v>
      </c>
      <c r="Q616" t="s">
        <v>54</v>
      </c>
      <c r="R616" t="s">
        <v>54</v>
      </c>
      <c r="S616">
        <v>7</v>
      </c>
    </row>
    <row r="617" spans="1:19" x14ac:dyDescent="0.25">
      <c r="A617" t="str">
        <f t="shared" si="54"/>
        <v>1/2"7'40'MLAY1000x6</v>
      </c>
      <c r="B617" s="5" t="s">
        <v>8</v>
      </c>
      <c r="C617" s="8" t="s">
        <v>11</v>
      </c>
      <c r="D617" s="6" t="s">
        <v>26</v>
      </c>
      <c r="E617" s="7">
        <v>5717</v>
      </c>
      <c r="F617" s="6" t="s">
        <v>32</v>
      </c>
      <c r="G617" s="7">
        <v>1298</v>
      </c>
      <c r="H617" s="7">
        <f>G617*(IFERROR(VLOOKUP('Lifting System Input'!$B$9,Lists!L:M,2,0),1)*IFERROR(VLOOKUP('Lifting System Input'!$B$10,Lists!O:P,2,0),1)*IFERROR(VLOOKUP('Lifting System Input'!$B$12,Lists!R:S,2,0),1))</f>
        <v>1298</v>
      </c>
      <c r="I617" s="6">
        <f>IF(EVEN(ROUNDUP(E617/(H617*3/'Lifting System Input'!$B$11),0))=2,4,EVEN(ROUNDUP(E617/(H617*3/'Lifting System Input'!$B$11),0)))</f>
        <v>6</v>
      </c>
      <c r="J617" s="7">
        <f t="shared" si="55"/>
        <v>7788</v>
      </c>
      <c r="K617" s="6">
        <f t="shared" si="56"/>
        <v>4.0999999999999996</v>
      </c>
      <c r="L617" s="4">
        <f>VLOOKUP(F617,Lists!A:B,2,0)*I617</f>
        <v>17304</v>
      </c>
      <c r="M617" s="6">
        <f t="shared" si="57"/>
        <v>3</v>
      </c>
      <c r="N617">
        <f t="shared" si="58"/>
        <v>10</v>
      </c>
      <c r="O617">
        <v>4</v>
      </c>
      <c r="P617" s="7">
        <f t="shared" si="59"/>
        <v>1906</v>
      </c>
      <c r="Q617" t="s">
        <v>54</v>
      </c>
      <c r="R617" t="s">
        <v>54</v>
      </c>
      <c r="S617">
        <v>7</v>
      </c>
    </row>
    <row r="618" spans="1:19" x14ac:dyDescent="0.25">
      <c r="A618" t="str">
        <f t="shared" si="54"/>
        <v>1/2"8'40'MLAY1000x6</v>
      </c>
      <c r="B618" s="5" t="s">
        <v>8</v>
      </c>
      <c r="C618" s="8" t="s">
        <v>12</v>
      </c>
      <c r="D618" s="6" t="s">
        <v>26</v>
      </c>
      <c r="E618" s="7">
        <v>6534</v>
      </c>
      <c r="F618" s="6" t="s">
        <v>32</v>
      </c>
      <c r="G618" s="7">
        <v>1298</v>
      </c>
      <c r="H618" s="7">
        <f>G618*(IFERROR(VLOOKUP('Lifting System Input'!$B$9,Lists!L:M,2,0),1)*IFERROR(VLOOKUP('Lifting System Input'!$B$10,Lists!O:P,2,0),1)*IFERROR(VLOOKUP('Lifting System Input'!$B$12,Lists!R:S,2,0),1))</f>
        <v>1298</v>
      </c>
      <c r="I618" s="6">
        <f>IF(EVEN(ROUNDUP(E618/(H618*3/'Lifting System Input'!$B$11),0))=2,4,EVEN(ROUNDUP(E618/(H618*3/'Lifting System Input'!$B$11),0)))</f>
        <v>6</v>
      </c>
      <c r="J618" s="7">
        <f t="shared" si="55"/>
        <v>7788</v>
      </c>
      <c r="K618" s="6">
        <f t="shared" si="56"/>
        <v>3.6</v>
      </c>
      <c r="L618" s="4">
        <f>VLOOKUP(F618,Lists!A:B,2,0)*I618</f>
        <v>17304</v>
      </c>
      <c r="M618" s="6">
        <f t="shared" si="57"/>
        <v>3</v>
      </c>
      <c r="N618">
        <f t="shared" si="58"/>
        <v>10</v>
      </c>
      <c r="O618">
        <v>4</v>
      </c>
      <c r="P618" s="7">
        <f t="shared" si="59"/>
        <v>2178</v>
      </c>
      <c r="Q618" t="s">
        <v>54</v>
      </c>
      <c r="R618" t="s">
        <v>54</v>
      </c>
      <c r="S618">
        <v>7</v>
      </c>
    </row>
    <row r="619" spans="1:19" x14ac:dyDescent="0.25">
      <c r="A619" t="str">
        <f t="shared" si="54"/>
        <v>1/2"9'40'MLAY1000x6</v>
      </c>
      <c r="B619" s="5" t="s">
        <v>8</v>
      </c>
      <c r="C619" s="8" t="s">
        <v>13</v>
      </c>
      <c r="D619" s="6" t="s">
        <v>26</v>
      </c>
      <c r="E619" s="7">
        <v>7351</v>
      </c>
      <c r="F619" s="6" t="s">
        <v>32</v>
      </c>
      <c r="G619" s="7">
        <v>1298</v>
      </c>
      <c r="H619" s="7">
        <f>G619*(IFERROR(VLOOKUP('Lifting System Input'!$B$9,Lists!L:M,2,0),1)*IFERROR(VLOOKUP('Lifting System Input'!$B$10,Lists!O:P,2,0),1)*IFERROR(VLOOKUP('Lifting System Input'!$B$12,Lists!R:S,2,0),1))</f>
        <v>1298</v>
      </c>
      <c r="I619" s="6">
        <f>IF(EVEN(ROUNDUP(E619/(H619*3/'Lifting System Input'!$B$11),0))=2,4,EVEN(ROUNDUP(E619/(H619*3/'Lifting System Input'!$B$11),0)))</f>
        <v>6</v>
      </c>
      <c r="J619" s="7">
        <f t="shared" si="55"/>
        <v>7788</v>
      </c>
      <c r="K619" s="6">
        <f t="shared" si="56"/>
        <v>3.2</v>
      </c>
      <c r="L619" s="4">
        <f>VLOOKUP(F619,Lists!A:B,2,0)*I619</f>
        <v>17304</v>
      </c>
      <c r="M619" s="6">
        <f t="shared" si="57"/>
        <v>3</v>
      </c>
      <c r="N619">
        <f t="shared" si="58"/>
        <v>10</v>
      </c>
      <c r="O619">
        <v>4</v>
      </c>
      <c r="P619" s="7">
        <f t="shared" si="59"/>
        <v>2450</v>
      </c>
      <c r="Q619" t="s">
        <v>54</v>
      </c>
      <c r="R619" t="s">
        <v>54</v>
      </c>
      <c r="S619">
        <v>7</v>
      </c>
    </row>
    <row r="620" spans="1:19" x14ac:dyDescent="0.25">
      <c r="A620" t="str">
        <f t="shared" si="54"/>
        <v>1/2"10'40'MLAY1000x6</v>
      </c>
      <c r="B620" s="5" t="s">
        <v>8</v>
      </c>
      <c r="C620" s="25" t="s">
        <v>14</v>
      </c>
      <c r="D620" s="6" t="s">
        <v>26</v>
      </c>
      <c r="E620" s="7">
        <v>8168</v>
      </c>
      <c r="F620" s="6" t="s">
        <v>32</v>
      </c>
      <c r="G620" s="7">
        <v>1298</v>
      </c>
      <c r="H620" s="7">
        <f>G620*(IFERROR(VLOOKUP('Lifting System Input'!$B$9,Lists!L:M,2,0),1)*IFERROR(VLOOKUP('Lifting System Input'!$B$10,Lists!O:P,2,0),1)*IFERROR(VLOOKUP('Lifting System Input'!$B$12,Lists!R:S,2,0),1))</f>
        <v>1298</v>
      </c>
      <c r="I620" s="6">
        <f>IF(EVEN(ROUNDUP(E620/(H620*3/'Lifting System Input'!$B$11),0))=2,4,EVEN(ROUNDUP(E620/(H620*3/'Lifting System Input'!$B$11),0)))</f>
        <v>8</v>
      </c>
      <c r="J620" s="7">
        <f t="shared" si="55"/>
        <v>10384</v>
      </c>
      <c r="K620" s="6">
        <f t="shared" si="56"/>
        <v>3.8</v>
      </c>
      <c r="L620" s="4">
        <f>VLOOKUP(F620,Lists!A:B,2,0)*I620</f>
        <v>23072</v>
      </c>
      <c r="M620" s="6">
        <f t="shared" si="57"/>
        <v>4</v>
      </c>
      <c r="N620">
        <f t="shared" si="58"/>
        <v>8</v>
      </c>
      <c r="O620">
        <v>4</v>
      </c>
      <c r="P620" s="7">
        <f t="shared" si="59"/>
        <v>2042</v>
      </c>
      <c r="Q620" t="s">
        <v>54</v>
      </c>
      <c r="R620" t="s">
        <v>54</v>
      </c>
      <c r="S620">
        <v>7</v>
      </c>
    </row>
    <row r="621" spans="1:19" x14ac:dyDescent="0.25">
      <c r="A621" t="str">
        <f t="shared" si="54"/>
        <v>9/16"6'10'MLAY1000x6</v>
      </c>
      <c r="B621" s="20" t="s">
        <v>60</v>
      </c>
      <c r="C621" s="8" t="s">
        <v>10</v>
      </c>
      <c r="D621" s="6" t="s">
        <v>14</v>
      </c>
      <c r="E621" s="7">
        <v>1378</v>
      </c>
      <c r="F621" s="6" t="s">
        <v>32</v>
      </c>
      <c r="G621" s="7">
        <v>1383</v>
      </c>
      <c r="H621" s="7">
        <f>G621*(IFERROR(VLOOKUP('Lifting System Input'!$B$9,Lists!L:M,2,0),1)*IFERROR(VLOOKUP('Lifting System Input'!$B$10,Lists!O:P,2,0),1)*IFERROR(VLOOKUP('Lifting System Input'!$B$12,Lists!R:S,2,0),1))</f>
        <v>1383</v>
      </c>
      <c r="I621" s="6">
        <f>IF(EVEN(ROUNDUP(E621/(H621*3/'Lifting System Input'!$B$11),0))=2,4,EVEN(ROUNDUP(E621/(H621*3/'Lifting System Input'!$B$11),0)))</f>
        <v>4</v>
      </c>
      <c r="J621" s="7">
        <f t="shared" si="55"/>
        <v>5532</v>
      </c>
      <c r="K621" s="6">
        <f t="shared" si="56"/>
        <v>12</v>
      </c>
      <c r="L621" s="4">
        <f>VLOOKUP(F621,Lists!A:B,2,0)*I621</f>
        <v>11536</v>
      </c>
      <c r="M621" s="6">
        <f t="shared" si="57"/>
        <v>2</v>
      </c>
      <c r="N621">
        <f t="shared" si="58"/>
        <v>3.3</v>
      </c>
      <c r="O621">
        <v>4</v>
      </c>
      <c r="P621" s="7">
        <f t="shared" si="59"/>
        <v>689</v>
      </c>
      <c r="Q621" t="s">
        <v>54</v>
      </c>
      <c r="R621" t="s">
        <v>54</v>
      </c>
      <c r="S621">
        <v>8</v>
      </c>
    </row>
    <row r="622" spans="1:19" x14ac:dyDescent="0.25">
      <c r="A622" t="str">
        <f t="shared" si="54"/>
        <v>9/16"7'10'MLAY1000x6</v>
      </c>
      <c r="B622" s="20" t="s">
        <v>60</v>
      </c>
      <c r="C622" s="8" t="s">
        <v>11</v>
      </c>
      <c r="D622" s="6" t="s">
        <v>14</v>
      </c>
      <c r="E622" s="7">
        <v>1608</v>
      </c>
      <c r="F622" s="6" t="s">
        <v>32</v>
      </c>
      <c r="G622" s="7">
        <v>1383</v>
      </c>
      <c r="H622" s="7">
        <f>G622*(IFERROR(VLOOKUP('Lifting System Input'!$B$9,Lists!L:M,2,0),1)*IFERROR(VLOOKUP('Lifting System Input'!$B$10,Lists!O:P,2,0),1)*IFERROR(VLOOKUP('Lifting System Input'!$B$12,Lists!R:S,2,0),1))</f>
        <v>1383</v>
      </c>
      <c r="I622" s="6">
        <f>IF(EVEN(ROUNDUP(E622/(H622*3/'Lifting System Input'!$B$11),0))=2,4,EVEN(ROUNDUP(E622/(H622*3/'Lifting System Input'!$B$11),0)))</f>
        <v>4</v>
      </c>
      <c r="J622" s="7">
        <f t="shared" si="55"/>
        <v>5532</v>
      </c>
      <c r="K622" s="6">
        <f t="shared" si="56"/>
        <v>10.3</v>
      </c>
      <c r="L622" s="4">
        <f>VLOOKUP(F622,Lists!A:B,2,0)*I622</f>
        <v>11536</v>
      </c>
      <c r="M622" s="6">
        <f t="shared" si="57"/>
        <v>2</v>
      </c>
      <c r="N622">
        <f t="shared" si="58"/>
        <v>3.3</v>
      </c>
      <c r="O622">
        <v>4</v>
      </c>
      <c r="P622" s="7">
        <f t="shared" si="59"/>
        <v>804</v>
      </c>
      <c r="Q622" t="s">
        <v>54</v>
      </c>
      <c r="R622" t="s">
        <v>54</v>
      </c>
      <c r="S622">
        <v>8</v>
      </c>
    </row>
    <row r="623" spans="1:19" x14ac:dyDescent="0.25">
      <c r="A623" t="str">
        <f t="shared" si="54"/>
        <v>9/16"8'10'MLAY1000x6</v>
      </c>
      <c r="B623" s="20" t="s">
        <v>60</v>
      </c>
      <c r="C623" s="8" t="s">
        <v>12</v>
      </c>
      <c r="D623" s="6" t="s">
        <v>14</v>
      </c>
      <c r="E623" s="7">
        <v>1838</v>
      </c>
      <c r="F623" s="6" t="s">
        <v>32</v>
      </c>
      <c r="G623" s="7">
        <v>1383</v>
      </c>
      <c r="H623" s="7">
        <f>G623*(IFERROR(VLOOKUP('Lifting System Input'!$B$9,Lists!L:M,2,0),1)*IFERROR(VLOOKUP('Lifting System Input'!$B$10,Lists!O:P,2,0),1)*IFERROR(VLOOKUP('Lifting System Input'!$B$12,Lists!R:S,2,0),1))</f>
        <v>1383</v>
      </c>
      <c r="I623" s="6">
        <f>IF(EVEN(ROUNDUP(E623/(H623*3/'Lifting System Input'!$B$11),0))=2,4,EVEN(ROUNDUP(E623/(H623*3/'Lifting System Input'!$B$11),0)))</f>
        <v>4</v>
      </c>
      <c r="J623" s="7">
        <f t="shared" si="55"/>
        <v>5532</v>
      </c>
      <c r="K623" s="6">
        <f t="shared" si="56"/>
        <v>9</v>
      </c>
      <c r="L623" s="4">
        <f>VLOOKUP(F623,Lists!A:B,2,0)*I623</f>
        <v>11536</v>
      </c>
      <c r="M623" s="6">
        <f t="shared" si="57"/>
        <v>2</v>
      </c>
      <c r="N623">
        <f t="shared" si="58"/>
        <v>3.3</v>
      </c>
      <c r="O623">
        <v>4</v>
      </c>
      <c r="P623" s="7">
        <f t="shared" si="59"/>
        <v>919</v>
      </c>
      <c r="Q623" t="s">
        <v>54</v>
      </c>
      <c r="R623" t="s">
        <v>54</v>
      </c>
      <c r="S623">
        <v>8</v>
      </c>
    </row>
    <row r="624" spans="1:19" x14ac:dyDescent="0.25">
      <c r="A624" t="str">
        <f t="shared" si="54"/>
        <v>9/16"9'10'MLAY1000x6</v>
      </c>
      <c r="B624" s="20" t="s">
        <v>60</v>
      </c>
      <c r="C624" s="8" t="s">
        <v>13</v>
      </c>
      <c r="D624" s="6" t="s">
        <v>14</v>
      </c>
      <c r="E624" s="7">
        <v>2067</v>
      </c>
      <c r="F624" s="6" t="s">
        <v>32</v>
      </c>
      <c r="G624" s="7">
        <v>1383</v>
      </c>
      <c r="H624" s="7">
        <f>G624*(IFERROR(VLOOKUP('Lifting System Input'!$B$9,Lists!L:M,2,0),1)*IFERROR(VLOOKUP('Lifting System Input'!$B$10,Lists!O:P,2,0),1)*IFERROR(VLOOKUP('Lifting System Input'!$B$12,Lists!R:S,2,0),1))</f>
        <v>1383</v>
      </c>
      <c r="I624" s="6">
        <f>IF(EVEN(ROUNDUP(E624/(H624*3/'Lifting System Input'!$B$11),0))=2,4,EVEN(ROUNDUP(E624/(H624*3/'Lifting System Input'!$B$11),0)))</f>
        <v>4</v>
      </c>
      <c r="J624" s="7">
        <f t="shared" si="55"/>
        <v>5532</v>
      </c>
      <c r="K624" s="6">
        <f t="shared" si="56"/>
        <v>8</v>
      </c>
      <c r="L624" s="4">
        <f>VLOOKUP(F624,Lists!A:B,2,0)*I624</f>
        <v>11536</v>
      </c>
      <c r="M624" s="6">
        <f t="shared" si="57"/>
        <v>2</v>
      </c>
      <c r="N624">
        <f t="shared" si="58"/>
        <v>3.3</v>
      </c>
      <c r="O624">
        <v>4</v>
      </c>
      <c r="P624" s="7">
        <f t="shared" si="59"/>
        <v>1034</v>
      </c>
      <c r="Q624" t="s">
        <v>54</v>
      </c>
      <c r="R624" t="s">
        <v>54</v>
      </c>
      <c r="S624">
        <v>8</v>
      </c>
    </row>
    <row r="625" spans="1:19" x14ac:dyDescent="0.25">
      <c r="A625" t="str">
        <f t="shared" si="54"/>
        <v>9/16"10'10'MLAY1000x6</v>
      </c>
      <c r="B625" s="20" t="s">
        <v>60</v>
      </c>
      <c r="C625" s="24" t="s">
        <v>14</v>
      </c>
      <c r="D625" s="6" t="s">
        <v>14</v>
      </c>
      <c r="E625" s="7">
        <v>2297</v>
      </c>
      <c r="F625" s="6" t="s">
        <v>32</v>
      </c>
      <c r="G625" s="7">
        <v>1383</v>
      </c>
      <c r="H625" s="7">
        <f>G625*(IFERROR(VLOOKUP('Lifting System Input'!$B$9,Lists!L:M,2,0),1)*IFERROR(VLOOKUP('Lifting System Input'!$B$10,Lists!O:P,2,0),1)*IFERROR(VLOOKUP('Lifting System Input'!$B$12,Lists!R:S,2,0),1))</f>
        <v>1383</v>
      </c>
      <c r="I625" s="6">
        <f>IF(EVEN(ROUNDUP(E625/(H625*3/'Lifting System Input'!$B$11),0))=2,4,EVEN(ROUNDUP(E625/(H625*3/'Lifting System Input'!$B$11),0)))</f>
        <v>4</v>
      </c>
      <c r="J625" s="7">
        <f t="shared" si="55"/>
        <v>5532</v>
      </c>
      <c r="K625" s="6">
        <f t="shared" si="56"/>
        <v>7.2</v>
      </c>
      <c r="L625" s="4">
        <f>VLOOKUP(F625,Lists!A:B,2,0)*I625</f>
        <v>11536</v>
      </c>
      <c r="M625" s="6">
        <f t="shared" si="57"/>
        <v>2</v>
      </c>
      <c r="N625">
        <f t="shared" si="58"/>
        <v>3.3</v>
      </c>
      <c r="O625">
        <v>4</v>
      </c>
      <c r="P625" s="7">
        <f t="shared" si="59"/>
        <v>1149</v>
      </c>
      <c r="Q625" t="s">
        <v>54</v>
      </c>
      <c r="R625" t="s">
        <v>54</v>
      </c>
      <c r="S625">
        <v>8</v>
      </c>
    </row>
    <row r="626" spans="1:19" x14ac:dyDescent="0.25">
      <c r="A626" t="str">
        <f t="shared" si="54"/>
        <v>9/16"6'20'MLAY1000x6</v>
      </c>
      <c r="B626" s="20" t="s">
        <v>60</v>
      </c>
      <c r="C626" s="8" t="s">
        <v>10</v>
      </c>
      <c r="D626" s="6" t="s">
        <v>16</v>
      </c>
      <c r="E626" s="7">
        <v>2757</v>
      </c>
      <c r="F626" s="6" t="s">
        <v>32</v>
      </c>
      <c r="G626" s="7">
        <v>1383</v>
      </c>
      <c r="H626" s="7">
        <f>G626*(IFERROR(VLOOKUP('Lifting System Input'!$B$9,Lists!L:M,2,0),1)*IFERROR(VLOOKUP('Lifting System Input'!$B$10,Lists!O:P,2,0),1)*IFERROR(VLOOKUP('Lifting System Input'!$B$12,Lists!R:S,2,0),1))</f>
        <v>1383</v>
      </c>
      <c r="I626" s="6">
        <f>IF(EVEN(ROUNDUP(E626/(H626*3/'Lifting System Input'!$B$11),0))=2,4,EVEN(ROUNDUP(E626/(H626*3/'Lifting System Input'!$B$11),0)))</f>
        <v>4</v>
      </c>
      <c r="J626" s="7">
        <f t="shared" si="55"/>
        <v>5532</v>
      </c>
      <c r="K626" s="6">
        <f t="shared" si="56"/>
        <v>6</v>
      </c>
      <c r="L626" s="4">
        <f>VLOOKUP(F626,Lists!A:B,2,0)*I626</f>
        <v>11536</v>
      </c>
      <c r="M626" s="6">
        <f t="shared" si="57"/>
        <v>2</v>
      </c>
      <c r="N626">
        <f t="shared" si="58"/>
        <v>6.7</v>
      </c>
      <c r="O626">
        <v>4</v>
      </c>
      <c r="P626" s="7">
        <f t="shared" si="59"/>
        <v>1379</v>
      </c>
      <c r="Q626" t="s">
        <v>54</v>
      </c>
      <c r="R626" t="s">
        <v>54</v>
      </c>
      <c r="S626">
        <v>8</v>
      </c>
    </row>
    <row r="627" spans="1:19" x14ac:dyDescent="0.25">
      <c r="A627" t="str">
        <f t="shared" si="54"/>
        <v>9/16"7'20'MLAY1000x6</v>
      </c>
      <c r="B627" s="20" t="s">
        <v>60</v>
      </c>
      <c r="C627" s="8" t="s">
        <v>11</v>
      </c>
      <c r="D627" s="6" t="s">
        <v>16</v>
      </c>
      <c r="E627" s="7">
        <v>3216</v>
      </c>
      <c r="F627" s="6" t="s">
        <v>32</v>
      </c>
      <c r="G627" s="7">
        <v>1383</v>
      </c>
      <c r="H627" s="7">
        <f>G627*(IFERROR(VLOOKUP('Lifting System Input'!$B$9,Lists!L:M,2,0),1)*IFERROR(VLOOKUP('Lifting System Input'!$B$10,Lists!O:P,2,0),1)*IFERROR(VLOOKUP('Lifting System Input'!$B$12,Lists!R:S,2,0),1))</f>
        <v>1383</v>
      </c>
      <c r="I627" s="6">
        <f>IF(EVEN(ROUNDUP(E627/(H627*3/'Lifting System Input'!$B$11),0))=2,4,EVEN(ROUNDUP(E627/(H627*3/'Lifting System Input'!$B$11),0)))</f>
        <v>4</v>
      </c>
      <c r="J627" s="7">
        <f t="shared" si="55"/>
        <v>5532</v>
      </c>
      <c r="K627" s="6">
        <f t="shared" si="56"/>
        <v>5.2</v>
      </c>
      <c r="L627" s="4">
        <f>VLOOKUP(F627,Lists!A:B,2,0)*I627</f>
        <v>11536</v>
      </c>
      <c r="M627" s="6">
        <f t="shared" si="57"/>
        <v>2</v>
      </c>
      <c r="N627">
        <f t="shared" si="58"/>
        <v>6.7</v>
      </c>
      <c r="O627">
        <v>4</v>
      </c>
      <c r="P627" s="7">
        <f t="shared" si="59"/>
        <v>1608</v>
      </c>
      <c r="Q627" t="s">
        <v>54</v>
      </c>
      <c r="R627" t="s">
        <v>54</v>
      </c>
      <c r="S627">
        <v>8</v>
      </c>
    </row>
    <row r="628" spans="1:19" x14ac:dyDescent="0.25">
      <c r="A628" t="str">
        <f t="shared" si="54"/>
        <v>9/16"8'20'MLAY1000x6</v>
      </c>
      <c r="B628" s="20" t="s">
        <v>60</v>
      </c>
      <c r="C628" s="8" t="s">
        <v>12</v>
      </c>
      <c r="D628" s="6" t="s">
        <v>16</v>
      </c>
      <c r="E628" s="7">
        <v>3675</v>
      </c>
      <c r="F628" s="6" t="s">
        <v>32</v>
      </c>
      <c r="G628" s="7">
        <v>1383</v>
      </c>
      <c r="H628" s="7">
        <f>G628*(IFERROR(VLOOKUP('Lifting System Input'!$B$9,Lists!L:M,2,0),1)*IFERROR(VLOOKUP('Lifting System Input'!$B$10,Lists!O:P,2,0),1)*IFERROR(VLOOKUP('Lifting System Input'!$B$12,Lists!R:S,2,0),1))</f>
        <v>1383</v>
      </c>
      <c r="I628" s="6">
        <f>IF(EVEN(ROUNDUP(E628/(H628*3/'Lifting System Input'!$B$11),0))=2,4,EVEN(ROUNDUP(E628/(H628*3/'Lifting System Input'!$B$11),0)))</f>
        <v>4</v>
      </c>
      <c r="J628" s="7">
        <f t="shared" si="55"/>
        <v>5532</v>
      </c>
      <c r="K628" s="6">
        <f t="shared" si="56"/>
        <v>4.5</v>
      </c>
      <c r="L628" s="4">
        <f>VLOOKUP(F628,Lists!A:B,2,0)*I628</f>
        <v>11536</v>
      </c>
      <c r="M628" s="6">
        <f t="shared" si="57"/>
        <v>2</v>
      </c>
      <c r="N628">
        <f t="shared" si="58"/>
        <v>6.7</v>
      </c>
      <c r="O628">
        <v>4</v>
      </c>
      <c r="P628" s="7">
        <f t="shared" si="59"/>
        <v>1838</v>
      </c>
      <c r="Q628" t="s">
        <v>54</v>
      </c>
      <c r="R628" t="s">
        <v>54</v>
      </c>
      <c r="S628">
        <v>8</v>
      </c>
    </row>
    <row r="629" spans="1:19" x14ac:dyDescent="0.25">
      <c r="A629" t="str">
        <f t="shared" si="54"/>
        <v>9/16"9'20'MLAY1000x6</v>
      </c>
      <c r="B629" s="20" t="s">
        <v>60</v>
      </c>
      <c r="C629" s="8" t="s">
        <v>13</v>
      </c>
      <c r="D629" s="6" t="s">
        <v>16</v>
      </c>
      <c r="E629" s="7">
        <v>4135</v>
      </c>
      <c r="F629" s="6" t="s">
        <v>32</v>
      </c>
      <c r="G629" s="7">
        <v>1383</v>
      </c>
      <c r="H629" s="7">
        <f>G629*(IFERROR(VLOOKUP('Lifting System Input'!$B$9,Lists!L:M,2,0),1)*IFERROR(VLOOKUP('Lifting System Input'!$B$10,Lists!O:P,2,0),1)*IFERROR(VLOOKUP('Lifting System Input'!$B$12,Lists!R:S,2,0),1))</f>
        <v>1383</v>
      </c>
      <c r="I629" s="6">
        <f>IF(EVEN(ROUNDUP(E629/(H629*3/'Lifting System Input'!$B$11),0))=2,4,EVEN(ROUNDUP(E629/(H629*3/'Lifting System Input'!$B$11),0)))</f>
        <v>4</v>
      </c>
      <c r="J629" s="7">
        <f t="shared" si="55"/>
        <v>5532</v>
      </c>
      <c r="K629" s="6">
        <f t="shared" si="56"/>
        <v>4</v>
      </c>
      <c r="L629" s="4">
        <f>VLOOKUP(F629,Lists!A:B,2,0)*I629</f>
        <v>11536</v>
      </c>
      <c r="M629" s="6">
        <f t="shared" si="57"/>
        <v>2</v>
      </c>
      <c r="N629">
        <f t="shared" si="58"/>
        <v>6.7</v>
      </c>
      <c r="O629">
        <v>4</v>
      </c>
      <c r="P629" s="7">
        <f t="shared" si="59"/>
        <v>2068</v>
      </c>
      <c r="Q629" t="s">
        <v>54</v>
      </c>
      <c r="R629" t="s">
        <v>54</v>
      </c>
      <c r="S629">
        <v>8</v>
      </c>
    </row>
    <row r="630" spans="1:19" x14ac:dyDescent="0.25">
      <c r="A630" t="str">
        <f t="shared" si="54"/>
        <v>9/16"10'20'MLAY1000x6</v>
      </c>
      <c r="B630" s="20" t="s">
        <v>60</v>
      </c>
      <c r="C630" s="25" t="s">
        <v>14</v>
      </c>
      <c r="D630" s="6" t="s">
        <v>16</v>
      </c>
      <c r="E630" s="7">
        <v>4594</v>
      </c>
      <c r="F630" s="6" t="s">
        <v>32</v>
      </c>
      <c r="G630" s="7">
        <v>1383</v>
      </c>
      <c r="H630" s="7">
        <f>G630*(IFERROR(VLOOKUP('Lifting System Input'!$B$9,Lists!L:M,2,0),1)*IFERROR(VLOOKUP('Lifting System Input'!$B$10,Lists!O:P,2,0),1)*IFERROR(VLOOKUP('Lifting System Input'!$B$12,Lists!R:S,2,0),1))</f>
        <v>1383</v>
      </c>
      <c r="I630" s="6">
        <f>IF(EVEN(ROUNDUP(E630/(H630*3/'Lifting System Input'!$B$11),0))=2,4,EVEN(ROUNDUP(E630/(H630*3/'Lifting System Input'!$B$11),0)))</f>
        <v>4</v>
      </c>
      <c r="J630" s="7">
        <f t="shared" si="55"/>
        <v>5532</v>
      </c>
      <c r="K630" s="6">
        <f t="shared" si="56"/>
        <v>3.6</v>
      </c>
      <c r="L630" s="4">
        <f>VLOOKUP(F630,Lists!A:B,2,0)*I630</f>
        <v>11536</v>
      </c>
      <c r="M630" s="6">
        <f t="shared" si="57"/>
        <v>2</v>
      </c>
      <c r="N630">
        <f t="shared" si="58"/>
        <v>6.7</v>
      </c>
      <c r="O630">
        <v>4</v>
      </c>
      <c r="P630" s="7">
        <f t="shared" si="59"/>
        <v>2297</v>
      </c>
      <c r="Q630" t="s">
        <v>54</v>
      </c>
      <c r="R630" t="s">
        <v>54</v>
      </c>
      <c r="S630">
        <v>8</v>
      </c>
    </row>
    <row r="631" spans="1:19" x14ac:dyDescent="0.25">
      <c r="A631" t="str">
        <f t="shared" si="54"/>
        <v>9/16"6'40'MLAY1000x6</v>
      </c>
      <c r="B631" s="20" t="s">
        <v>60</v>
      </c>
      <c r="C631" s="8" t="s">
        <v>10</v>
      </c>
      <c r="D631" s="6" t="s">
        <v>26</v>
      </c>
      <c r="E631" s="7">
        <v>5513</v>
      </c>
      <c r="F631" s="6" t="s">
        <v>32</v>
      </c>
      <c r="G631" s="7">
        <v>1383</v>
      </c>
      <c r="H631" s="7">
        <f>G631*(IFERROR(VLOOKUP('Lifting System Input'!$B$9,Lists!L:M,2,0),1)*IFERROR(VLOOKUP('Lifting System Input'!$B$10,Lists!O:P,2,0),1)*IFERROR(VLOOKUP('Lifting System Input'!$B$12,Lists!R:S,2,0),1))</f>
        <v>1383</v>
      </c>
      <c r="I631" s="6">
        <f>IF(EVEN(ROUNDUP(E631/(H631*3/'Lifting System Input'!$B$11),0))=2,4,EVEN(ROUNDUP(E631/(H631*3/'Lifting System Input'!$B$11),0)))</f>
        <v>4</v>
      </c>
      <c r="J631" s="7">
        <f t="shared" si="55"/>
        <v>5532</v>
      </c>
      <c r="K631" s="6">
        <f t="shared" si="56"/>
        <v>3</v>
      </c>
      <c r="L631" s="4">
        <f>VLOOKUP(F631,Lists!A:B,2,0)*I631</f>
        <v>11536</v>
      </c>
      <c r="M631" s="6">
        <f t="shared" si="57"/>
        <v>2</v>
      </c>
      <c r="N631">
        <f t="shared" si="58"/>
        <v>13.3</v>
      </c>
      <c r="O631">
        <v>4</v>
      </c>
      <c r="P631" s="7">
        <f t="shared" si="59"/>
        <v>2757</v>
      </c>
      <c r="Q631" t="s">
        <v>54</v>
      </c>
      <c r="R631" t="s">
        <v>54</v>
      </c>
      <c r="S631">
        <v>8</v>
      </c>
    </row>
    <row r="632" spans="1:19" x14ac:dyDescent="0.25">
      <c r="A632" t="str">
        <f t="shared" si="54"/>
        <v>9/16"7'40'MLAY1000x6</v>
      </c>
      <c r="B632" s="20" t="s">
        <v>60</v>
      </c>
      <c r="C632" s="8" t="s">
        <v>11</v>
      </c>
      <c r="D632" s="6" t="s">
        <v>26</v>
      </c>
      <c r="E632" s="7">
        <v>6432</v>
      </c>
      <c r="F632" s="6" t="s">
        <v>32</v>
      </c>
      <c r="G632" s="7">
        <v>1383</v>
      </c>
      <c r="H632" s="7">
        <f>G632*(IFERROR(VLOOKUP('Lifting System Input'!$B$9,Lists!L:M,2,0),1)*IFERROR(VLOOKUP('Lifting System Input'!$B$10,Lists!O:P,2,0),1)*IFERROR(VLOOKUP('Lifting System Input'!$B$12,Lists!R:S,2,0),1))</f>
        <v>1383</v>
      </c>
      <c r="I632" s="6">
        <f>IF(EVEN(ROUNDUP(E632/(H632*3/'Lifting System Input'!$B$11),0))=2,4,EVEN(ROUNDUP(E632/(H632*3/'Lifting System Input'!$B$11),0)))</f>
        <v>6</v>
      </c>
      <c r="J632" s="7">
        <f t="shared" si="55"/>
        <v>8298</v>
      </c>
      <c r="K632" s="6">
        <f t="shared" si="56"/>
        <v>3.9</v>
      </c>
      <c r="L632" s="4">
        <f>VLOOKUP(F632,Lists!A:B,2,0)*I632</f>
        <v>17304</v>
      </c>
      <c r="M632" s="6">
        <f t="shared" si="57"/>
        <v>3</v>
      </c>
      <c r="N632">
        <f t="shared" si="58"/>
        <v>10</v>
      </c>
      <c r="O632">
        <v>4</v>
      </c>
      <c r="P632" s="7">
        <f t="shared" si="59"/>
        <v>2144</v>
      </c>
      <c r="Q632" t="s">
        <v>54</v>
      </c>
      <c r="R632" t="s">
        <v>54</v>
      </c>
      <c r="S632">
        <v>8</v>
      </c>
    </row>
    <row r="633" spans="1:19" x14ac:dyDescent="0.25">
      <c r="A633" t="str">
        <f t="shared" si="54"/>
        <v>9/16"8'40'MLAY1000x6</v>
      </c>
      <c r="B633" s="20" t="s">
        <v>60</v>
      </c>
      <c r="C633" s="8" t="s">
        <v>12</v>
      </c>
      <c r="D633" s="6" t="s">
        <v>26</v>
      </c>
      <c r="E633" s="7">
        <v>7351</v>
      </c>
      <c r="F633" s="6" t="s">
        <v>32</v>
      </c>
      <c r="G633" s="7">
        <v>1383</v>
      </c>
      <c r="H633" s="7">
        <f>G633*(IFERROR(VLOOKUP('Lifting System Input'!$B$9,Lists!L:M,2,0),1)*IFERROR(VLOOKUP('Lifting System Input'!$B$10,Lists!O:P,2,0),1)*IFERROR(VLOOKUP('Lifting System Input'!$B$12,Lists!R:S,2,0),1))</f>
        <v>1383</v>
      </c>
      <c r="I633" s="6">
        <f>IF(EVEN(ROUNDUP(E633/(H633*3/'Lifting System Input'!$B$11),0))=2,4,EVEN(ROUNDUP(E633/(H633*3/'Lifting System Input'!$B$11),0)))</f>
        <v>6</v>
      </c>
      <c r="J633" s="7">
        <f t="shared" si="55"/>
        <v>8298</v>
      </c>
      <c r="K633" s="6">
        <f t="shared" si="56"/>
        <v>3.4</v>
      </c>
      <c r="L633" s="4">
        <f>VLOOKUP(F633,Lists!A:B,2,0)*I633</f>
        <v>17304</v>
      </c>
      <c r="M633" s="6">
        <f t="shared" si="57"/>
        <v>3</v>
      </c>
      <c r="N633">
        <f t="shared" si="58"/>
        <v>10</v>
      </c>
      <c r="O633">
        <v>4</v>
      </c>
      <c r="P633" s="7">
        <f t="shared" si="59"/>
        <v>2450</v>
      </c>
      <c r="Q633" t="s">
        <v>54</v>
      </c>
      <c r="R633" t="s">
        <v>54</v>
      </c>
      <c r="S633">
        <v>8</v>
      </c>
    </row>
    <row r="634" spans="1:19" x14ac:dyDescent="0.25">
      <c r="A634" t="str">
        <f t="shared" si="54"/>
        <v>9/16"9'40'MLAY1000x6</v>
      </c>
      <c r="B634" s="20" t="s">
        <v>60</v>
      </c>
      <c r="C634" s="8" t="s">
        <v>13</v>
      </c>
      <c r="D634" s="6" t="s">
        <v>26</v>
      </c>
      <c r="E634" s="7">
        <v>8270</v>
      </c>
      <c r="F634" s="6" t="s">
        <v>32</v>
      </c>
      <c r="G634" s="7">
        <v>1383</v>
      </c>
      <c r="H634" s="7">
        <f>G634*(IFERROR(VLOOKUP('Lifting System Input'!$B$9,Lists!L:M,2,0),1)*IFERROR(VLOOKUP('Lifting System Input'!$B$10,Lists!O:P,2,0),1)*IFERROR(VLOOKUP('Lifting System Input'!$B$12,Lists!R:S,2,0),1))</f>
        <v>1383</v>
      </c>
      <c r="I634" s="6">
        <f>IF(EVEN(ROUNDUP(E634/(H634*3/'Lifting System Input'!$B$11),0))=2,4,EVEN(ROUNDUP(E634/(H634*3/'Lifting System Input'!$B$11),0)))</f>
        <v>6</v>
      </c>
      <c r="J634" s="7">
        <f t="shared" si="55"/>
        <v>8298</v>
      </c>
      <c r="K634" s="6">
        <f t="shared" si="56"/>
        <v>3</v>
      </c>
      <c r="L634" s="4">
        <f>VLOOKUP(F634,Lists!A:B,2,0)*I634</f>
        <v>17304</v>
      </c>
      <c r="M634" s="6">
        <f t="shared" si="57"/>
        <v>3</v>
      </c>
      <c r="N634">
        <f t="shared" si="58"/>
        <v>10</v>
      </c>
      <c r="O634">
        <v>4</v>
      </c>
      <c r="P634" s="7">
        <f t="shared" si="59"/>
        <v>2757</v>
      </c>
      <c r="Q634" t="s">
        <v>54</v>
      </c>
      <c r="R634" t="s">
        <v>54</v>
      </c>
      <c r="S634">
        <v>8</v>
      </c>
    </row>
    <row r="635" spans="1:19" x14ac:dyDescent="0.25">
      <c r="A635" t="str">
        <f t="shared" si="54"/>
        <v>9/16"10'40'MLAY1000x6</v>
      </c>
      <c r="B635" s="20" t="s">
        <v>60</v>
      </c>
      <c r="C635" s="25" t="s">
        <v>14</v>
      </c>
      <c r="D635" s="6" t="s">
        <v>26</v>
      </c>
      <c r="E635" s="7">
        <v>9189</v>
      </c>
      <c r="F635" s="6" t="s">
        <v>32</v>
      </c>
      <c r="G635" s="7">
        <v>1383</v>
      </c>
      <c r="H635" s="7">
        <f>G635*(IFERROR(VLOOKUP('Lifting System Input'!$B$9,Lists!L:M,2,0),1)*IFERROR(VLOOKUP('Lifting System Input'!$B$10,Lists!O:P,2,0),1)*IFERROR(VLOOKUP('Lifting System Input'!$B$12,Lists!R:S,2,0),1))</f>
        <v>1383</v>
      </c>
      <c r="I635" s="6">
        <f>IF(EVEN(ROUNDUP(E635/(H635*3/'Lifting System Input'!$B$11),0))=2,4,EVEN(ROUNDUP(E635/(H635*3/'Lifting System Input'!$B$11),0)))</f>
        <v>8</v>
      </c>
      <c r="J635" s="7">
        <f t="shared" si="55"/>
        <v>11064</v>
      </c>
      <c r="K635" s="6">
        <f t="shared" si="56"/>
        <v>3.6</v>
      </c>
      <c r="L635" s="4">
        <f>VLOOKUP(F635,Lists!A:B,2,0)*I635</f>
        <v>23072</v>
      </c>
      <c r="M635" s="6">
        <f t="shared" si="57"/>
        <v>4</v>
      </c>
      <c r="N635">
        <f t="shared" si="58"/>
        <v>8</v>
      </c>
      <c r="O635">
        <v>4</v>
      </c>
      <c r="P635" s="7">
        <f t="shared" si="59"/>
        <v>2297</v>
      </c>
      <c r="Q635" t="s">
        <v>54</v>
      </c>
      <c r="R635" t="s">
        <v>54</v>
      </c>
      <c r="S635">
        <v>8</v>
      </c>
    </row>
    <row r="636" spans="1:19" x14ac:dyDescent="0.25">
      <c r="A636" t="str">
        <f t="shared" si="54"/>
        <v>5/8"6'10'MLAY1000x6</v>
      </c>
      <c r="B636" s="5" t="s">
        <v>18</v>
      </c>
      <c r="C636" s="8" t="s">
        <v>10</v>
      </c>
      <c r="D636" s="6" t="s">
        <v>14</v>
      </c>
      <c r="E636" s="7">
        <v>1531</v>
      </c>
      <c r="F636" s="6" t="s">
        <v>32</v>
      </c>
      <c r="G636" s="7">
        <v>1446</v>
      </c>
      <c r="H636" s="7">
        <f>G636*(IFERROR(VLOOKUP('Lifting System Input'!$B$9,Lists!L:M,2,0),1)*IFERROR(VLOOKUP('Lifting System Input'!$B$10,Lists!O:P,2,0),1)*IFERROR(VLOOKUP('Lifting System Input'!$B$12,Lists!R:S,2,0),1))</f>
        <v>1446</v>
      </c>
      <c r="I636" s="6">
        <f>IF(EVEN(ROUNDUP(E636/(H636*3/'Lifting System Input'!$B$11),0))=2,4,EVEN(ROUNDUP(E636/(H636*3/'Lifting System Input'!$B$11),0)))</f>
        <v>4</v>
      </c>
      <c r="J636" s="7">
        <f t="shared" si="55"/>
        <v>5784</v>
      </c>
      <c r="K636" s="6">
        <f t="shared" si="56"/>
        <v>11.3</v>
      </c>
      <c r="L636" s="4">
        <f>VLOOKUP(F636,Lists!A:B,2,0)*I636</f>
        <v>11536</v>
      </c>
      <c r="M636" s="6">
        <f t="shared" si="57"/>
        <v>2</v>
      </c>
      <c r="N636">
        <f t="shared" si="58"/>
        <v>3.3</v>
      </c>
      <c r="O636">
        <v>4</v>
      </c>
      <c r="P636" s="7">
        <f t="shared" si="59"/>
        <v>766</v>
      </c>
      <c r="Q636" t="s">
        <v>54</v>
      </c>
      <c r="R636" t="s">
        <v>54</v>
      </c>
      <c r="S636">
        <v>9</v>
      </c>
    </row>
    <row r="637" spans="1:19" x14ac:dyDescent="0.25">
      <c r="A637" t="str">
        <f t="shared" si="54"/>
        <v>5/8"7'10'MLAY1000x6</v>
      </c>
      <c r="B637" s="5" t="s">
        <v>18</v>
      </c>
      <c r="C637" s="8" t="s">
        <v>11</v>
      </c>
      <c r="D637" s="6" t="s">
        <v>14</v>
      </c>
      <c r="E637" s="7">
        <v>1787</v>
      </c>
      <c r="F637" s="6" t="s">
        <v>32</v>
      </c>
      <c r="G637" s="7">
        <v>1446</v>
      </c>
      <c r="H637" s="7">
        <f>G637*(IFERROR(VLOOKUP('Lifting System Input'!$B$9,Lists!L:M,2,0),1)*IFERROR(VLOOKUP('Lifting System Input'!$B$10,Lists!O:P,2,0),1)*IFERROR(VLOOKUP('Lifting System Input'!$B$12,Lists!R:S,2,0),1))</f>
        <v>1446</v>
      </c>
      <c r="I637" s="6">
        <f>IF(EVEN(ROUNDUP(E637/(H637*3/'Lifting System Input'!$B$11),0))=2,4,EVEN(ROUNDUP(E637/(H637*3/'Lifting System Input'!$B$11),0)))</f>
        <v>4</v>
      </c>
      <c r="J637" s="7">
        <f t="shared" si="55"/>
        <v>5784</v>
      </c>
      <c r="K637" s="6">
        <f t="shared" si="56"/>
        <v>9.6999999999999993</v>
      </c>
      <c r="L637" s="4">
        <f>VLOOKUP(F637,Lists!A:B,2,0)*I637</f>
        <v>11536</v>
      </c>
      <c r="M637" s="6">
        <f t="shared" si="57"/>
        <v>2</v>
      </c>
      <c r="N637">
        <f t="shared" si="58"/>
        <v>3.3</v>
      </c>
      <c r="O637">
        <v>4</v>
      </c>
      <c r="P637" s="7">
        <f t="shared" si="59"/>
        <v>894</v>
      </c>
      <c r="Q637" t="s">
        <v>54</v>
      </c>
      <c r="R637" t="s">
        <v>54</v>
      </c>
      <c r="S637">
        <v>9</v>
      </c>
    </row>
    <row r="638" spans="1:19" x14ac:dyDescent="0.25">
      <c r="A638" t="str">
        <f t="shared" si="54"/>
        <v>5/8"8'10'MLAY1000x6</v>
      </c>
      <c r="B638" s="5" t="s">
        <v>18</v>
      </c>
      <c r="C638" s="8" t="s">
        <v>12</v>
      </c>
      <c r="D638" s="6" t="s">
        <v>14</v>
      </c>
      <c r="E638" s="7">
        <v>2042</v>
      </c>
      <c r="F638" s="6" t="s">
        <v>32</v>
      </c>
      <c r="G638" s="7">
        <v>1446</v>
      </c>
      <c r="H638" s="7">
        <f>G638*(IFERROR(VLOOKUP('Lifting System Input'!$B$9,Lists!L:M,2,0),1)*IFERROR(VLOOKUP('Lifting System Input'!$B$10,Lists!O:P,2,0),1)*IFERROR(VLOOKUP('Lifting System Input'!$B$12,Lists!R:S,2,0),1))</f>
        <v>1446</v>
      </c>
      <c r="I638" s="6">
        <f>IF(EVEN(ROUNDUP(E638/(H638*3/'Lifting System Input'!$B$11),0))=2,4,EVEN(ROUNDUP(E638/(H638*3/'Lifting System Input'!$B$11),0)))</f>
        <v>4</v>
      </c>
      <c r="J638" s="7">
        <f t="shared" si="55"/>
        <v>5784</v>
      </c>
      <c r="K638" s="6">
        <f t="shared" si="56"/>
        <v>8.5</v>
      </c>
      <c r="L638" s="4">
        <f>VLOOKUP(F638,Lists!A:B,2,0)*I638</f>
        <v>11536</v>
      </c>
      <c r="M638" s="6">
        <f t="shared" si="57"/>
        <v>2</v>
      </c>
      <c r="N638">
        <f t="shared" si="58"/>
        <v>3.3</v>
      </c>
      <c r="O638">
        <v>4</v>
      </c>
      <c r="P638" s="7">
        <f t="shared" si="59"/>
        <v>1021</v>
      </c>
      <c r="Q638" t="s">
        <v>54</v>
      </c>
      <c r="R638" t="s">
        <v>54</v>
      </c>
      <c r="S638">
        <v>9</v>
      </c>
    </row>
    <row r="639" spans="1:19" x14ac:dyDescent="0.25">
      <c r="A639" t="str">
        <f t="shared" si="54"/>
        <v>5/8"9'10'MLAY1000x6</v>
      </c>
      <c r="B639" s="5" t="s">
        <v>18</v>
      </c>
      <c r="C639" s="8" t="s">
        <v>13</v>
      </c>
      <c r="D639" s="6" t="s">
        <v>14</v>
      </c>
      <c r="E639" s="7">
        <v>2297</v>
      </c>
      <c r="F639" s="6" t="s">
        <v>32</v>
      </c>
      <c r="G639" s="7">
        <v>1446</v>
      </c>
      <c r="H639" s="7">
        <f>G639*(IFERROR(VLOOKUP('Lifting System Input'!$B$9,Lists!L:M,2,0),1)*IFERROR(VLOOKUP('Lifting System Input'!$B$10,Lists!O:P,2,0),1)*IFERROR(VLOOKUP('Lifting System Input'!$B$12,Lists!R:S,2,0),1))</f>
        <v>1446</v>
      </c>
      <c r="I639" s="6">
        <f>IF(EVEN(ROUNDUP(E639/(H639*3/'Lifting System Input'!$B$11),0))=2,4,EVEN(ROUNDUP(E639/(H639*3/'Lifting System Input'!$B$11),0)))</f>
        <v>4</v>
      </c>
      <c r="J639" s="7">
        <f t="shared" si="55"/>
        <v>5784</v>
      </c>
      <c r="K639" s="6">
        <f t="shared" si="56"/>
        <v>7.6</v>
      </c>
      <c r="L639" s="4">
        <f>VLOOKUP(F639,Lists!A:B,2,0)*I639</f>
        <v>11536</v>
      </c>
      <c r="M639" s="6">
        <f t="shared" si="57"/>
        <v>2</v>
      </c>
      <c r="N639">
        <f t="shared" si="58"/>
        <v>3.3</v>
      </c>
      <c r="O639">
        <v>4</v>
      </c>
      <c r="P639" s="7">
        <f t="shared" si="59"/>
        <v>1149</v>
      </c>
      <c r="Q639" t="s">
        <v>54</v>
      </c>
      <c r="R639" t="s">
        <v>54</v>
      </c>
      <c r="S639">
        <v>9</v>
      </c>
    </row>
    <row r="640" spans="1:19" x14ac:dyDescent="0.25">
      <c r="A640" t="str">
        <f t="shared" si="54"/>
        <v>5/8"10'10'MLAY1000x6</v>
      </c>
      <c r="B640" s="5" t="s">
        <v>18</v>
      </c>
      <c r="C640" s="25" t="s">
        <v>14</v>
      </c>
      <c r="D640" s="6" t="s">
        <v>14</v>
      </c>
      <c r="E640" s="7">
        <v>2552</v>
      </c>
      <c r="F640" s="6" t="s">
        <v>32</v>
      </c>
      <c r="G640" s="7">
        <v>1446</v>
      </c>
      <c r="H640" s="7">
        <f>G640*(IFERROR(VLOOKUP('Lifting System Input'!$B$9,Lists!L:M,2,0),1)*IFERROR(VLOOKUP('Lifting System Input'!$B$10,Lists!O:P,2,0),1)*IFERROR(VLOOKUP('Lifting System Input'!$B$12,Lists!R:S,2,0),1))</f>
        <v>1446</v>
      </c>
      <c r="I640" s="6">
        <f>IF(EVEN(ROUNDUP(E640/(H640*3/'Lifting System Input'!$B$11),0))=2,4,EVEN(ROUNDUP(E640/(H640*3/'Lifting System Input'!$B$11),0)))</f>
        <v>4</v>
      </c>
      <c r="J640" s="7">
        <f t="shared" si="55"/>
        <v>5784</v>
      </c>
      <c r="K640" s="6">
        <f t="shared" si="56"/>
        <v>6.8</v>
      </c>
      <c r="L640" s="4">
        <f>VLOOKUP(F640,Lists!A:B,2,0)*I640</f>
        <v>11536</v>
      </c>
      <c r="M640" s="6">
        <f t="shared" si="57"/>
        <v>2</v>
      </c>
      <c r="N640">
        <f t="shared" si="58"/>
        <v>3.3</v>
      </c>
      <c r="O640">
        <v>4</v>
      </c>
      <c r="P640" s="7">
        <f t="shared" si="59"/>
        <v>1276</v>
      </c>
      <c r="Q640" t="s">
        <v>54</v>
      </c>
      <c r="R640" t="s">
        <v>54</v>
      </c>
      <c r="S640">
        <v>9</v>
      </c>
    </row>
    <row r="641" spans="1:19" x14ac:dyDescent="0.25">
      <c r="A641" t="str">
        <f t="shared" si="54"/>
        <v>5/8"6'20'MLAY1000x6</v>
      </c>
      <c r="B641" s="5" t="s">
        <v>18</v>
      </c>
      <c r="C641" s="8" t="s">
        <v>10</v>
      </c>
      <c r="D641" s="6" t="s">
        <v>16</v>
      </c>
      <c r="E641" s="7">
        <v>3063</v>
      </c>
      <c r="F641" s="6" t="s">
        <v>32</v>
      </c>
      <c r="G641" s="7">
        <v>1446</v>
      </c>
      <c r="H641" s="7">
        <f>G641*(IFERROR(VLOOKUP('Lifting System Input'!$B$9,Lists!L:M,2,0),1)*IFERROR(VLOOKUP('Lifting System Input'!$B$10,Lists!O:P,2,0),1)*IFERROR(VLOOKUP('Lifting System Input'!$B$12,Lists!R:S,2,0),1))</f>
        <v>1446</v>
      </c>
      <c r="I641" s="6">
        <f>IF(EVEN(ROUNDUP(E641/(H641*3/'Lifting System Input'!$B$11),0))=2,4,EVEN(ROUNDUP(E641/(H641*3/'Lifting System Input'!$B$11),0)))</f>
        <v>4</v>
      </c>
      <c r="J641" s="7">
        <f t="shared" si="55"/>
        <v>5784</v>
      </c>
      <c r="K641" s="6">
        <f t="shared" si="56"/>
        <v>5.7</v>
      </c>
      <c r="L641" s="4">
        <f>VLOOKUP(F641,Lists!A:B,2,0)*I641</f>
        <v>11536</v>
      </c>
      <c r="M641" s="6">
        <f t="shared" si="57"/>
        <v>2</v>
      </c>
      <c r="N641">
        <f t="shared" si="58"/>
        <v>6.7</v>
      </c>
      <c r="O641">
        <v>4</v>
      </c>
      <c r="P641" s="7">
        <f t="shared" si="59"/>
        <v>1532</v>
      </c>
      <c r="Q641" t="s">
        <v>54</v>
      </c>
      <c r="R641" t="s">
        <v>54</v>
      </c>
      <c r="S641">
        <v>9</v>
      </c>
    </row>
    <row r="642" spans="1:19" x14ac:dyDescent="0.25">
      <c r="A642" t="str">
        <f t="shared" si="54"/>
        <v>5/8"7'20'MLAY1000x6</v>
      </c>
      <c r="B642" s="5" t="s">
        <v>18</v>
      </c>
      <c r="C642" s="8" t="s">
        <v>11</v>
      </c>
      <c r="D642" s="6" t="s">
        <v>16</v>
      </c>
      <c r="E642" s="7">
        <v>3573</v>
      </c>
      <c r="F642" s="6" t="s">
        <v>32</v>
      </c>
      <c r="G642" s="7">
        <v>1446</v>
      </c>
      <c r="H642" s="7">
        <f>G642*(IFERROR(VLOOKUP('Lifting System Input'!$B$9,Lists!L:M,2,0),1)*IFERROR(VLOOKUP('Lifting System Input'!$B$10,Lists!O:P,2,0),1)*IFERROR(VLOOKUP('Lifting System Input'!$B$12,Lists!R:S,2,0),1))</f>
        <v>1446</v>
      </c>
      <c r="I642" s="6">
        <f>IF(EVEN(ROUNDUP(E642/(H642*3/'Lifting System Input'!$B$11),0))=2,4,EVEN(ROUNDUP(E642/(H642*3/'Lifting System Input'!$B$11),0)))</f>
        <v>4</v>
      </c>
      <c r="J642" s="7">
        <f t="shared" si="55"/>
        <v>5784</v>
      </c>
      <c r="K642" s="6">
        <f t="shared" si="56"/>
        <v>4.9000000000000004</v>
      </c>
      <c r="L642" s="4">
        <f>VLOOKUP(F642,Lists!A:B,2,0)*I642</f>
        <v>11536</v>
      </c>
      <c r="M642" s="6">
        <f t="shared" si="57"/>
        <v>2</v>
      </c>
      <c r="N642">
        <f t="shared" si="58"/>
        <v>6.7</v>
      </c>
      <c r="O642">
        <v>4</v>
      </c>
      <c r="P642" s="7">
        <f t="shared" si="59"/>
        <v>1787</v>
      </c>
      <c r="Q642" t="s">
        <v>54</v>
      </c>
      <c r="R642" t="s">
        <v>54</v>
      </c>
      <c r="S642">
        <v>9</v>
      </c>
    </row>
    <row r="643" spans="1:19" x14ac:dyDescent="0.25">
      <c r="A643" t="str">
        <f t="shared" si="54"/>
        <v>5/8"8'20'MLAY1000x6</v>
      </c>
      <c r="B643" s="5" t="s">
        <v>18</v>
      </c>
      <c r="C643" s="8" t="s">
        <v>12</v>
      </c>
      <c r="D643" s="6" t="s">
        <v>16</v>
      </c>
      <c r="E643" s="7">
        <v>4084</v>
      </c>
      <c r="F643" s="6" t="s">
        <v>32</v>
      </c>
      <c r="G643" s="7">
        <v>1446</v>
      </c>
      <c r="H643" s="7">
        <f>G643*(IFERROR(VLOOKUP('Lifting System Input'!$B$9,Lists!L:M,2,0),1)*IFERROR(VLOOKUP('Lifting System Input'!$B$10,Lists!O:P,2,0),1)*IFERROR(VLOOKUP('Lifting System Input'!$B$12,Lists!R:S,2,0),1))</f>
        <v>1446</v>
      </c>
      <c r="I643" s="6">
        <f>IF(EVEN(ROUNDUP(E643/(H643*3/'Lifting System Input'!$B$11),0))=2,4,EVEN(ROUNDUP(E643/(H643*3/'Lifting System Input'!$B$11),0)))</f>
        <v>4</v>
      </c>
      <c r="J643" s="7">
        <f t="shared" si="55"/>
        <v>5784</v>
      </c>
      <c r="K643" s="6">
        <f t="shared" si="56"/>
        <v>4.2</v>
      </c>
      <c r="L643" s="4">
        <f>VLOOKUP(F643,Lists!A:B,2,0)*I643</f>
        <v>11536</v>
      </c>
      <c r="M643" s="6">
        <f t="shared" si="57"/>
        <v>2</v>
      </c>
      <c r="N643">
        <f t="shared" si="58"/>
        <v>6.7</v>
      </c>
      <c r="O643">
        <v>4</v>
      </c>
      <c r="P643" s="7">
        <f t="shared" si="59"/>
        <v>2042</v>
      </c>
      <c r="Q643" t="s">
        <v>54</v>
      </c>
      <c r="R643" t="s">
        <v>54</v>
      </c>
      <c r="S643">
        <v>9</v>
      </c>
    </row>
    <row r="644" spans="1:19" x14ac:dyDescent="0.25">
      <c r="A644" t="str">
        <f t="shared" si="54"/>
        <v>5/8"9'20'MLAY1000x6</v>
      </c>
      <c r="B644" s="5" t="s">
        <v>18</v>
      </c>
      <c r="C644" s="8" t="s">
        <v>13</v>
      </c>
      <c r="D644" s="6" t="s">
        <v>16</v>
      </c>
      <c r="E644" s="7">
        <v>4594</v>
      </c>
      <c r="F644" s="6" t="s">
        <v>32</v>
      </c>
      <c r="G644" s="7">
        <v>1446</v>
      </c>
      <c r="H644" s="7">
        <f>G644*(IFERROR(VLOOKUP('Lifting System Input'!$B$9,Lists!L:M,2,0),1)*IFERROR(VLOOKUP('Lifting System Input'!$B$10,Lists!O:P,2,0),1)*IFERROR(VLOOKUP('Lifting System Input'!$B$12,Lists!R:S,2,0),1))</f>
        <v>1446</v>
      </c>
      <c r="I644" s="6">
        <f>IF(EVEN(ROUNDUP(E644/(H644*3/'Lifting System Input'!$B$11),0))=2,4,EVEN(ROUNDUP(E644/(H644*3/'Lifting System Input'!$B$11),0)))</f>
        <v>4</v>
      </c>
      <c r="J644" s="7">
        <f t="shared" si="55"/>
        <v>5784</v>
      </c>
      <c r="K644" s="6">
        <f t="shared" si="56"/>
        <v>3.8</v>
      </c>
      <c r="L644" s="4">
        <f>VLOOKUP(F644,Lists!A:B,2,0)*I644</f>
        <v>11536</v>
      </c>
      <c r="M644" s="6">
        <f t="shared" si="57"/>
        <v>2</v>
      </c>
      <c r="N644">
        <f t="shared" si="58"/>
        <v>6.7</v>
      </c>
      <c r="O644">
        <v>4</v>
      </c>
      <c r="P644" s="7">
        <f t="shared" si="59"/>
        <v>2297</v>
      </c>
      <c r="Q644" t="s">
        <v>54</v>
      </c>
      <c r="R644" t="s">
        <v>54</v>
      </c>
      <c r="S644">
        <v>9</v>
      </c>
    </row>
    <row r="645" spans="1:19" x14ac:dyDescent="0.25">
      <c r="A645" t="str">
        <f t="shared" si="54"/>
        <v>5/8"10'20'MLAY1000x6</v>
      </c>
      <c r="B645" s="5" t="s">
        <v>18</v>
      </c>
      <c r="C645" s="24" t="s">
        <v>14</v>
      </c>
      <c r="D645" s="6" t="s">
        <v>16</v>
      </c>
      <c r="E645" s="7">
        <v>5105</v>
      </c>
      <c r="F645" s="6" t="s">
        <v>32</v>
      </c>
      <c r="G645" s="7">
        <v>1446</v>
      </c>
      <c r="H645" s="7">
        <f>G645*(IFERROR(VLOOKUP('Lifting System Input'!$B$9,Lists!L:M,2,0),1)*IFERROR(VLOOKUP('Lifting System Input'!$B$10,Lists!O:P,2,0),1)*IFERROR(VLOOKUP('Lifting System Input'!$B$12,Lists!R:S,2,0),1))</f>
        <v>1446</v>
      </c>
      <c r="I645" s="6">
        <f>IF(EVEN(ROUNDUP(E645/(H645*3/'Lifting System Input'!$B$11),0))=2,4,EVEN(ROUNDUP(E645/(H645*3/'Lifting System Input'!$B$11),0)))</f>
        <v>4</v>
      </c>
      <c r="J645" s="7">
        <f t="shared" si="55"/>
        <v>5784</v>
      </c>
      <c r="K645" s="6">
        <f t="shared" si="56"/>
        <v>3.4</v>
      </c>
      <c r="L645" s="4">
        <f>VLOOKUP(F645,Lists!A:B,2,0)*I645</f>
        <v>11536</v>
      </c>
      <c r="M645" s="6">
        <f t="shared" si="57"/>
        <v>2</v>
      </c>
      <c r="N645">
        <f t="shared" si="58"/>
        <v>6.7</v>
      </c>
      <c r="O645">
        <v>4</v>
      </c>
      <c r="P645" s="7">
        <f t="shared" si="59"/>
        <v>2553</v>
      </c>
      <c r="Q645" t="s">
        <v>54</v>
      </c>
      <c r="R645" t="s">
        <v>54</v>
      </c>
      <c r="S645">
        <v>9</v>
      </c>
    </row>
    <row r="646" spans="1:19" x14ac:dyDescent="0.25">
      <c r="A646" t="str">
        <f t="shared" ref="A646:A709" si="60">B646&amp;C646&amp;D646&amp;F646</f>
        <v>5/8"6'40'MLAY1000x6</v>
      </c>
      <c r="B646" s="5" t="s">
        <v>18</v>
      </c>
      <c r="C646" s="8" t="s">
        <v>10</v>
      </c>
      <c r="D646" s="6" t="s">
        <v>26</v>
      </c>
      <c r="E646" s="7">
        <v>6126</v>
      </c>
      <c r="F646" s="6" t="s">
        <v>32</v>
      </c>
      <c r="G646" s="7">
        <v>1446</v>
      </c>
      <c r="H646" s="7">
        <f>G646*(IFERROR(VLOOKUP('Lifting System Input'!$B$9,Lists!L:M,2,0),1)*IFERROR(VLOOKUP('Lifting System Input'!$B$10,Lists!O:P,2,0),1)*IFERROR(VLOOKUP('Lifting System Input'!$B$12,Lists!R:S,2,0),1))</f>
        <v>1446</v>
      </c>
      <c r="I646" s="6">
        <f>IF(EVEN(ROUNDUP(E646/(H646*3/'Lifting System Input'!$B$11),0))=2,4,EVEN(ROUNDUP(E646/(H646*3/'Lifting System Input'!$B$11),0)))</f>
        <v>6</v>
      </c>
      <c r="J646" s="7">
        <f t="shared" ref="J646:J709" si="61">I646*H646</f>
        <v>8676</v>
      </c>
      <c r="K646" s="6">
        <f t="shared" ref="K646:K709" si="62">ROUND(J646*3/E646,1)</f>
        <v>4.2</v>
      </c>
      <c r="L646" s="4">
        <f>VLOOKUP(F646,Lists!A:B,2,0)*I646</f>
        <v>17304</v>
      </c>
      <c r="M646" s="6">
        <f t="shared" ref="M646:M709" si="63">I646/2</f>
        <v>3</v>
      </c>
      <c r="N646">
        <f t="shared" ref="N646:N709" si="64">ROUND(LEFT(D646,2)/(M646+1),1)</f>
        <v>10</v>
      </c>
      <c r="O646">
        <v>4</v>
      </c>
      <c r="P646" s="7">
        <f t="shared" ref="P646:P709" si="65">ROUND(E646/M646,0)</f>
        <v>2042</v>
      </c>
      <c r="Q646" t="s">
        <v>54</v>
      </c>
      <c r="R646" t="s">
        <v>54</v>
      </c>
      <c r="S646">
        <v>9</v>
      </c>
    </row>
    <row r="647" spans="1:19" x14ac:dyDescent="0.25">
      <c r="A647" t="str">
        <f t="shared" si="60"/>
        <v>5/8"7'40'MLAY1000x6</v>
      </c>
      <c r="B647" s="5" t="s">
        <v>18</v>
      </c>
      <c r="C647" s="8" t="s">
        <v>11</v>
      </c>
      <c r="D647" s="6" t="s">
        <v>26</v>
      </c>
      <c r="E647" s="7">
        <v>7147</v>
      </c>
      <c r="F647" s="6" t="s">
        <v>32</v>
      </c>
      <c r="G647" s="7">
        <v>1446</v>
      </c>
      <c r="H647" s="7">
        <f>G647*(IFERROR(VLOOKUP('Lifting System Input'!$B$9,Lists!L:M,2,0),1)*IFERROR(VLOOKUP('Lifting System Input'!$B$10,Lists!O:P,2,0),1)*IFERROR(VLOOKUP('Lifting System Input'!$B$12,Lists!R:S,2,0),1))</f>
        <v>1446</v>
      </c>
      <c r="I647" s="6">
        <f>IF(EVEN(ROUNDUP(E647/(H647*3/'Lifting System Input'!$B$11),0))=2,4,EVEN(ROUNDUP(E647/(H647*3/'Lifting System Input'!$B$11),0)))</f>
        <v>6</v>
      </c>
      <c r="J647" s="7">
        <f t="shared" si="61"/>
        <v>8676</v>
      </c>
      <c r="K647" s="6">
        <f t="shared" si="62"/>
        <v>3.6</v>
      </c>
      <c r="L647" s="4">
        <f>VLOOKUP(F647,Lists!A:B,2,0)*I647</f>
        <v>17304</v>
      </c>
      <c r="M647" s="6">
        <f t="shared" si="63"/>
        <v>3</v>
      </c>
      <c r="N647">
        <f t="shared" si="64"/>
        <v>10</v>
      </c>
      <c r="O647">
        <v>4</v>
      </c>
      <c r="P647" s="7">
        <f t="shared" si="65"/>
        <v>2382</v>
      </c>
      <c r="Q647" t="s">
        <v>54</v>
      </c>
      <c r="R647" t="s">
        <v>54</v>
      </c>
      <c r="S647">
        <v>9</v>
      </c>
    </row>
    <row r="648" spans="1:19" x14ac:dyDescent="0.25">
      <c r="A648" t="str">
        <f t="shared" si="60"/>
        <v>5/8"8'40'MLAY1000x6</v>
      </c>
      <c r="B648" s="5" t="s">
        <v>18</v>
      </c>
      <c r="C648" s="8" t="s">
        <v>12</v>
      </c>
      <c r="D648" s="6" t="s">
        <v>26</v>
      </c>
      <c r="E648" s="7">
        <v>8168</v>
      </c>
      <c r="F648" s="6" t="s">
        <v>32</v>
      </c>
      <c r="G648" s="7">
        <v>1446</v>
      </c>
      <c r="H648" s="7">
        <f>G648*(IFERROR(VLOOKUP('Lifting System Input'!$B$9,Lists!L:M,2,0),1)*IFERROR(VLOOKUP('Lifting System Input'!$B$10,Lists!O:P,2,0),1)*IFERROR(VLOOKUP('Lifting System Input'!$B$12,Lists!R:S,2,0),1))</f>
        <v>1446</v>
      </c>
      <c r="I648" s="6">
        <f>IF(EVEN(ROUNDUP(E648/(H648*3/'Lifting System Input'!$B$11),0))=2,4,EVEN(ROUNDUP(E648/(H648*3/'Lifting System Input'!$B$11),0)))</f>
        <v>6</v>
      </c>
      <c r="J648" s="7">
        <f t="shared" si="61"/>
        <v>8676</v>
      </c>
      <c r="K648" s="6">
        <f t="shared" si="62"/>
        <v>3.2</v>
      </c>
      <c r="L648" s="4">
        <f>VLOOKUP(F648,Lists!A:B,2,0)*I648</f>
        <v>17304</v>
      </c>
      <c r="M648" s="6">
        <f t="shared" si="63"/>
        <v>3</v>
      </c>
      <c r="N648">
        <f t="shared" si="64"/>
        <v>10</v>
      </c>
      <c r="O648">
        <v>4</v>
      </c>
      <c r="P648" s="7">
        <f t="shared" si="65"/>
        <v>2723</v>
      </c>
      <c r="Q648" t="s">
        <v>54</v>
      </c>
      <c r="R648" t="s">
        <v>54</v>
      </c>
      <c r="S648">
        <v>9</v>
      </c>
    </row>
    <row r="649" spans="1:19" x14ac:dyDescent="0.25">
      <c r="A649" t="str">
        <f t="shared" si="60"/>
        <v>5/8"9'40'MLAY1000x6</v>
      </c>
      <c r="B649" s="5" t="s">
        <v>18</v>
      </c>
      <c r="C649" s="8" t="s">
        <v>13</v>
      </c>
      <c r="D649" s="6" t="s">
        <v>26</v>
      </c>
      <c r="E649" s="7">
        <v>9189</v>
      </c>
      <c r="F649" s="6" t="s">
        <v>32</v>
      </c>
      <c r="G649" s="7">
        <v>1446</v>
      </c>
      <c r="H649" s="7">
        <f>G649*(IFERROR(VLOOKUP('Lifting System Input'!$B$9,Lists!L:M,2,0),1)*IFERROR(VLOOKUP('Lifting System Input'!$B$10,Lists!O:P,2,0),1)*IFERROR(VLOOKUP('Lifting System Input'!$B$12,Lists!R:S,2,0),1))</f>
        <v>1446</v>
      </c>
      <c r="I649" s="6">
        <f>IF(EVEN(ROUNDUP(E649/(H649*3/'Lifting System Input'!$B$11),0))=2,4,EVEN(ROUNDUP(E649/(H649*3/'Lifting System Input'!$B$11),0)))</f>
        <v>8</v>
      </c>
      <c r="J649" s="7">
        <f t="shared" si="61"/>
        <v>11568</v>
      </c>
      <c r="K649" s="6">
        <f t="shared" si="62"/>
        <v>3.8</v>
      </c>
      <c r="L649" s="4">
        <f>VLOOKUP(F649,Lists!A:B,2,0)*I649</f>
        <v>23072</v>
      </c>
      <c r="M649" s="6">
        <f t="shared" si="63"/>
        <v>4</v>
      </c>
      <c r="N649">
        <f t="shared" si="64"/>
        <v>8</v>
      </c>
      <c r="O649">
        <v>4</v>
      </c>
      <c r="P649" s="7">
        <f t="shared" si="65"/>
        <v>2297</v>
      </c>
      <c r="Q649" t="s">
        <v>54</v>
      </c>
      <c r="R649" t="s">
        <v>54</v>
      </c>
      <c r="S649">
        <v>9</v>
      </c>
    </row>
    <row r="650" spans="1:19" x14ac:dyDescent="0.25">
      <c r="A650" t="str">
        <f t="shared" si="60"/>
        <v>5/8"10'40'MLAY1000x6</v>
      </c>
      <c r="B650" s="5" t="s">
        <v>18</v>
      </c>
      <c r="C650" s="25" t="s">
        <v>14</v>
      </c>
      <c r="D650" s="6" t="s">
        <v>26</v>
      </c>
      <c r="E650" s="7">
        <v>10210</v>
      </c>
      <c r="F650" s="6" t="s">
        <v>32</v>
      </c>
      <c r="G650" s="7">
        <v>1446</v>
      </c>
      <c r="H650" s="7">
        <f>G650*(IFERROR(VLOOKUP('Lifting System Input'!$B$9,Lists!L:M,2,0),1)*IFERROR(VLOOKUP('Lifting System Input'!$B$10,Lists!O:P,2,0),1)*IFERROR(VLOOKUP('Lifting System Input'!$B$12,Lists!R:S,2,0),1))</f>
        <v>1446</v>
      </c>
      <c r="I650" s="6">
        <f>IF(EVEN(ROUNDUP(E650/(H650*3/'Lifting System Input'!$B$11),0))=2,4,EVEN(ROUNDUP(E650/(H650*3/'Lifting System Input'!$B$11),0)))</f>
        <v>8</v>
      </c>
      <c r="J650" s="7">
        <f t="shared" si="61"/>
        <v>11568</v>
      </c>
      <c r="K650" s="6">
        <f t="shared" si="62"/>
        <v>3.4</v>
      </c>
      <c r="L650" s="4">
        <f>VLOOKUP(F650,Lists!A:B,2,0)*I650</f>
        <v>23072</v>
      </c>
      <c r="M650" s="6">
        <f t="shared" si="63"/>
        <v>4</v>
      </c>
      <c r="N650">
        <f t="shared" si="64"/>
        <v>8</v>
      </c>
      <c r="O650">
        <v>4</v>
      </c>
      <c r="P650" s="7">
        <f t="shared" si="65"/>
        <v>2553</v>
      </c>
      <c r="Q650" t="s">
        <v>54</v>
      </c>
      <c r="R650" t="s">
        <v>54</v>
      </c>
      <c r="S650">
        <v>9</v>
      </c>
    </row>
    <row r="651" spans="1:19" x14ac:dyDescent="0.25">
      <c r="A651" t="str">
        <f t="shared" si="60"/>
        <v>3/4"6'10'MLAY1000x6</v>
      </c>
      <c r="B651" s="5" t="s">
        <v>19</v>
      </c>
      <c r="C651" s="8" t="s">
        <v>10</v>
      </c>
      <c r="D651" s="6" t="s">
        <v>14</v>
      </c>
      <c r="E651" s="7">
        <v>1838</v>
      </c>
      <c r="F651" s="6" t="s">
        <v>32</v>
      </c>
      <c r="G651" s="7">
        <v>1664</v>
      </c>
      <c r="H651" s="7">
        <f>G651*(IFERROR(VLOOKUP('Lifting System Input'!$B$9,Lists!L:M,2,0),1)*IFERROR(VLOOKUP('Lifting System Input'!$B$10,Lists!O:P,2,0),1)*IFERROR(VLOOKUP('Lifting System Input'!$B$12,Lists!R:S,2,0),1))</f>
        <v>1664</v>
      </c>
      <c r="I651" s="6">
        <f>IF(EVEN(ROUNDUP(E651/(H651*3/'Lifting System Input'!$B$11),0))=2,4,EVEN(ROUNDUP(E651/(H651*3/'Lifting System Input'!$B$11),0)))</f>
        <v>4</v>
      </c>
      <c r="J651" s="7">
        <f t="shared" si="61"/>
        <v>6656</v>
      </c>
      <c r="K651" s="6">
        <f t="shared" si="62"/>
        <v>10.9</v>
      </c>
      <c r="L651" s="4">
        <f>VLOOKUP(F651,Lists!A:B,2,0)*I651</f>
        <v>11536</v>
      </c>
      <c r="M651" s="6">
        <f t="shared" si="63"/>
        <v>2</v>
      </c>
      <c r="N651">
        <f t="shared" si="64"/>
        <v>3.3</v>
      </c>
      <c r="O651">
        <v>4</v>
      </c>
      <c r="P651" s="7">
        <f t="shared" si="65"/>
        <v>919</v>
      </c>
      <c r="Q651" t="s">
        <v>54</v>
      </c>
      <c r="R651" t="s">
        <v>54</v>
      </c>
      <c r="S651">
        <v>10</v>
      </c>
    </row>
    <row r="652" spans="1:19" x14ac:dyDescent="0.25">
      <c r="A652" t="str">
        <f t="shared" si="60"/>
        <v>3/4"7'10'MLAY1000x6</v>
      </c>
      <c r="B652" s="5" t="s">
        <v>19</v>
      </c>
      <c r="C652" s="8" t="s">
        <v>11</v>
      </c>
      <c r="D652" s="6" t="s">
        <v>14</v>
      </c>
      <c r="E652" s="7">
        <v>2144</v>
      </c>
      <c r="F652" s="6" t="s">
        <v>32</v>
      </c>
      <c r="G652" s="7">
        <v>1664</v>
      </c>
      <c r="H652" s="7">
        <f>G652*(IFERROR(VLOOKUP('Lifting System Input'!$B$9,Lists!L:M,2,0),1)*IFERROR(VLOOKUP('Lifting System Input'!$B$10,Lists!O:P,2,0),1)*IFERROR(VLOOKUP('Lifting System Input'!$B$12,Lists!R:S,2,0),1))</f>
        <v>1664</v>
      </c>
      <c r="I652" s="6">
        <f>IF(EVEN(ROUNDUP(E652/(H652*3/'Lifting System Input'!$B$11),0))=2,4,EVEN(ROUNDUP(E652/(H652*3/'Lifting System Input'!$B$11),0)))</f>
        <v>4</v>
      </c>
      <c r="J652" s="7">
        <f t="shared" si="61"/>
        <v>6656</v>
      </c>
      <c r="K652" s="6">
        <f t="shared" si="62"/>
        <v>9.3000000000000007</v>
      </c>
      <c r="L652" s="4">
        <f>VLOOKUP(F652,Lists!A:B,2,0)*I652</f>
        <v>11536</v>
      </c>
      <c r="M652" s="6">
        <f t="shared" si="63"/>
        <v>2</v>
      </c>
      <c r="N652">
        <f t="shared" si="64"/>
        <v>3.3</v>
      </c>
      <c r="O652">
        <v>4</v>
      </c>
      <c r="P652" s="7">
        <f t="shared" si="65"/>
        <v>1072</v>
      </c>
      <c r="Q652" t="s">
        <v>54</v>
      </c>
      <c r="R652" t="s">
        <v>54</v>
      </c>
      <c r="S652">
        <v>10</v>
      </c>
    </row>
    <row r="653" spans="1:19" x14ac:dyDescent="0.25">
      <c r="A653" t="str">
        <f t="shared" si="60"/>
        <v>3/4"8'10'MLAY1000x6</v>
      </c>
      <c r="B653" s="5" t="s">
        <v>19</v>
      </c>
      <c r="C653" s="8" t="s">
        <v>12</v>
      </c>
      <c r="D653" s="6" t="s">
        <v>14</v>
      </c>
      <c r="E653" s="7">
        <v>2450</v>
      </c>
      <c r="F653" s="6" t="s">
        <v>32</v>
      </c>
      <c r="G653" s="7">
        <v>1664</v>
      </c>
      <c r="H653" s="7">
        <f>G653*(IFERROR(VLOOKUP('Lifting System Input'!$B$9,Lists!L:M,2,0),1)*IFERROR(VLOOKUP('Lifting System Input'!$B$10,Lists!O:P,2,0),1)*IFERROR(VLOOKUP('Lifting System Input'!$B$12,Lists!R:S,2,0),1))</f>
        <v>1664</v>
      </c>
      <c r="I653" s="6">
        <f>IF(EVEN(ROUNDUP(E653/(H653*3/'Lifting System Input'!$B$11),0))=2,4,EVEN(ROUNDUP(E653/(H653*3/'Lifting System Input'!$B$11),0)))</f>
        <v>4</v>
      </c>
      <c r="J653" s="7">
        <f t="shared" si="61"/>
        <v>6656</v>
      </c>
      <c r="K653" s="6">
        <f t="shared" si="62"/>
        <v>8.1999999999999993</v>
      </c>
      <c r="L653" s="4">
        <f>VLOOKUP(F653,Lists!A:B,2,0)*I653</f>
        <v>11536</v>
      </c>
      <c r="M653" s="6">
        <f t="shared" si="63"/>
        <v>2</v>
      </c>
      <c r="N653">
        <f t="shared" si="64"/>
        <v>3.3</v>
      </c>
      <c r="O653">
        <v>4</v>
      </c>
      <c r="P653" s="7">
        <f t="shared" si="65"/>
        <v>1225</v>
      </c>
      <c r="Q653" t="s">
        <v>54</v>
      </c>
      <c r="R653" t="s">
        <v>54</v>
      </c>
      <c r="S653">
        <v>10</v>
      </c>
    </row>
    <row r="654" spans="1:19" x14ac:dyDescent="0.25">
      <c r="A654" t="str">
        <f t="shared" si="60"/>
        <v>3/4"9'10'MLAY1000x6</v>
      </c>
      <c r="B654" s="5" t="s">
        <v>19</v>
      </c>
      <c r="C654" s="8" t="s">
        <v>13</v>
      </c>
      <c r="D654" s="6" t="s">
        <v>14</v>
      </c>
      <c r="E654" s="7">
        <v>2757</v>
      </c>
      <c r="F654" s="6" t="s">
        <v>32</v>
      </c>
      <c r="G654" s="7">
        <v>1664</v>
      </c>
      <c r="H654" s="7">
        <f>G654*(IFERROR(VLOOKUP('Lifting System Input'!$B$9,Lists!L:M,2,0),1)*IFERROR(VLOOKUP('Lifting System Input'!$B$10,Lists!O:P,2,0),1)*IFERROR(VLOOKUP('Lifting System Input'!$B$12,Lists!R:S,2,0),1))</f>
        <v>1664</v>
      </c>
      <c r="I654" s="6">
        <f>IF(EVEN(ROUNDUP(E654/(H654*3/'Lifting System Input'!$B$11),0))=2,4,EVEN(ROUNDUP(E654/(H654*3/'Lifting System Input'!$B$11),0)))</f>
        <v>4</v>
      </c>
      <c r="J654" s="7">
        <f t="shared" si="61"/>
        <v>6656</v>
      </c>
      <c r="K654" s="6">
        <f t="shared" si="62"/>
        <v>7.2</v>
      </c>
      <c r="L654" s="4">
        <f>VLOOKUP(F654,Lists!A:B,2,0)*I654</f>
        <v>11536</v>
      </c>
      <c r="M654" s="6">
        <f t="shared" si="63"/>
        <v>2</v>
      </c>
      <c r="N654">
        <f t="shared" si="64"/>
        <v>3.3</v>
      </c>
      <c r="O654">
        <v>4</v>
      </c>
      <c r="P654" s="7">
        <f t="shared" si="65"/>
        <v>1379</v>
      </c>
      <c r="Q654" t="s">
        <v>54</v>
      </c>
      <c r="R654" t="s">
        <v>54</v>
      </c>
      <c r="S654">
        <v>10</v>
      </c>
    </row>
    <row r="655" spans="1:19" x14ac:dyDescent="0.25">
      <c r="A655" t="str">
        <f t="shared" si="60"/>
        <v>3/4"10'10'MLAY1000x6</v>
      </c>
      <c r="B655" s="5" t="s">
        <v>19</v>
      </c>
      <c r="C655" s="25" t="s">
        <v>14</v>
      </c>
      <c r="D655" s="6" t="s">
        <v>14</v>
      </c>
      <c r="E655" s="7">
        <v>3063</v>
      </c>
      <c r="F655" s="6" t="s">
        <v>32</v>
      </c>
      <c r="G655" s="7">
        <v>1664</v>
      </c>
      <c r="H655" s="7">
        <f>G655*(IFERROR(VLOOKUP('Lifting System Input'!$B$9,Lists!L:M,2,0),1)*IFERROR(VLOOKUP('Lifting System Input'!$B$10,Lists!O:P,2,0),1)*IFERROR(VLOOKUP('Lifting System Input'!$B$12,Lists!R:S,2,0),1))</f>
        <v>1664</v>
      </c>
      <c r="I655" s="6">
        <f>IF(EVEN(ROUNDUP(E655/(H655*3/'Lifting System Input'!$B$11),0))=2,4,EVEN(ROUNDUP(E655/(H655*3/'Lifting System Input'!$B$11),0)))</f>
        <v>4</v>
      </c>
      <c r="J655" s="7">
        <f t="shared" si="61"/>
        <v>6656</v>
      </c>
      <c r="K655" s="6">
        <f t="shared" si="62"/>
        <v>6.5</v>
      </c>
      <c r="L655" s="4">
        <f>VLOOKUP(F655,Lists!A:B,2,0)*I655</f>
        <v>11536</v>
      </c>
      <c r="M655" s="6">
        <f t="shared" si="63"/>
        <v>2</v>
      </c>
      <c r="N655">
        <f t="shared" si="64"/>
        <v>3.3</v>
      </c>
      <c r="O655">
        <v>4</v>
      </c>
      <c r="P655" s="7">
        <f t="shared" si="65"/>
        <v>1532</v>
      </c>
      <c r="Q655" t="s">
        <v>54</v>
      </c>
      <c r="R655" t="s">
        <v>54</v>
      </c>
      <c r="S655">
        <v>10</v>
      </c>
    </row>
    <row r="656" spans="1:19" x14ac:dyDescent="0.25">
      <c r="A656" t="str">
        <f t="shared" si="60"/>
        <v>3/4"6'20'MLAY1000x6</v>
      </c>
      <c r="B656" s="5" t="s">
        <v>19</v>
      </c>
      <c r="C656" s="8" t="s">
        <v>10</v>
      </c>
      <c r="D656" s="6" t="s">
        <v>16</v>
      </c>
      <c r="E656" s="7">
        <v>3675</v>
      </c>
      <c r="F656" s="6" t="s">
        <v>32</v>
      </c>
      <c r="G656" s="7">
        <v>1664</v>
      </c>
      <c r="H656" s="7">
        <f>G656*(IFERROR(VLOOKUP('Lifting System Input'!$B$9,Lists!L:M,2,0),1)*IFERROR(VLOOKUP('Lifting System Input'!$B$10,Lists!O:P,2,0),1)*IFERROR(VLOOKUP('Lifting System Input'!$B$12,Lists!R:S,2,0),1))</f>
        <v>1664</v>
      </c>
      <c r="I656" s="6">
        <f>IF(EVEN(ROUNDUP(E656/(H656*3/'Lifting System Input'!$B$11),0))=2,4,EVEN(ROUNDUP(E656/(H656*3/'Lifting System Input'!$B$11),0)))</f>
        <v>4</v>
      </c>
      <c r="J656" s="7">
        <f t="shared" si="61"/>
        <v>6656</v>
      </c>
      <c r="K656" s="6">
        <f t="shared" si="62"/>
        <v>5.4</v>
      </c>
      <c r="L656" s="4">
        <f>VLOOKUP(F656,Lists!A:B,2,0)*I656</f>
        <v>11536</v>
      </c>
      <c r="M656" s="6">
        <f t="shared" si="63"/>
        <v>2</v>
      </c>
      <c r="N656">
        <f t="shared" si="64"/>
        <v>6.7</v>
      </c>
      <c r="O656">
        <v>4</v>
      </c>
      <c r="P656" s="7">
        <f t="shared" si="65"/>
        <v>1838</v>
      </c>
      <c r="Q656" t="s">
        <v>54</v>
      </c>
      <c r="R656" t="s">
        <v>54</v>
      </c>
      <c r="S656">
        <v>10</v>
      </c>
    </row>
    <row r="657" spans="1:19" x14ac:dyDescent="0.25">
      <c r="A657" t="str">
        <f t="shared" si="60"/>
        <v>3/4"7'20'MLAY1000x6</v>
      </c>
      <c r="B657" s="5" t="s">
        <v>19</v>
      </c>
      <c r="C657" s="8" t="s">
        <v>11</v>
      </c>
      <c r="D657" s="6" t="s">
        <v>16</v>
      </c>
      <c r="E657" s="7">
        <v>4288</v>
      </c>
      <c r="F657" s="6" t="s">
        <v>32</v>
      </c>
      <c r="G657" s="7">
        <v>1664</v>
      </c>
      <c r="H657" s="7">
        <f>G657*(IFERROR(VLOOKUP('Lifting System Input'!$B$9,Lists!L:M,2,0),1)*IFERROR(VLOOKUP('Lifting System Input'!$B$10,Lists!O:P,2,0),1)*IFERROR(VLOOKUP('Lifting System Input'!$B$12,Lists!R:S,2,0),1))</f>
        <v>1664</v>
      </c>
      <c r="I657" s="6">
        <f>IF(EVEN(ROUNDUP(E657/(H657*3/'Lifting System Input'!$B$11),0))=2,4,EVEN(ROUNDUP(E657/(H657*3/'Lifting System Input'!$B$11),0)))</f>
        <v>4</v>
      </c>
      <c r="J657" s="7">
        <f t="shared" si="61"/>
        <v>6656</v>
      </c>
      <c r="K657" s="6">
        <f t="shared" si="62"/>
        <v>4.7</v>
      </c>
      <c r="L657" s="4">
        <f>VLOOKUP(F657,Lists!A:B,2,0)*I657</f>
        <v>11536</v>
      </c>
      <c r="M657" s="6">
        <f t="shared" si="63"/>
        <v>2</v>
      </c>
      <c r="N657">
        <f t="shared" si="64"/>
        <v>6.7</v>
      </c>
      <c r="O657">
        <v>4</v>
      </c>
      <c r="P657" s="7">
        <f t="shared" si="65"/>
        <v>2144</v>
      </c>
      <c r="Q657" t="s">
        <v>54</v>
      </c>
      <c r="R657" t="s">
        <v>54</v>
      </c>
      <c r="S657">
        <v>10</v>
      </c>
    </row>
    <row r="658" spans="1:19" x14ac:dyDescent="0.25">
      <c r="A658" t="str">
        <f t="shared" si="60"/>
        <v>3/4"8'20'MLAY1000x6</v>
      </c>
      <c r="B658" s="5" t="s">
        <v>19</v>
      </c>
      <c r="C658" s="8" t="s">
        <v>12</v>
      </c>
      <c r="D658" s="6" t="s">
        <v>16</v>
      </c>
      <c r="E658" s="7">
        <v>4901</v>
      </c>
      <c r="F658" s="6" t="s">
        <v>32</v>
      </c>
      <c r="G658" s="7">
        <v>1664</v>
      </c>
      <c r="H658" s="7">
        <f>G658*(IFERROR(VLOOKUP('Lifting System Input'!$B$9,Lists!L:M,2,0),1)*IFERROR(VLOOKUP('Lifting System Input'!$B$10,Lists!O:P,2,0),1)*IFERROR(VLOOKUP('Lifting System Input'!$B$12,Lists!R:S,2,0),1))</f>
        <v>1664</v>
      </c>
      <c r="I658" s="6">
        <f>IF(EVEN(ROUNDUP(E658/(H658*3/'Lifting System Input'!$B$11),0))=2,4,EVEN(ROUNDUP(E658/(H658*3/'Lifting System Input'!$B$11),0)))</f>
        <v>4</v>
      </c>
      <c r="J658" s="7">
        <f t="shared" si="61"/>
        <v>6656</v>
      </c>
      <c r="K658" s="6">
        <f t="shared" si="62"/>
        <v>4.0999999999999996</v>
      </c>
      <c r="L658" s="4">
        <f>VLOOKUP(F658,Lists!A:B,2,0)*I658</f>
        <v>11536</v>
      </c>
      <c r="M658" s="6">
        <f t="shared" si="63"/>
        <v>2</v>
      </c>
      <c r="N658">
        <f t="shared" si="64"/>
        <v>6.7</v>
      </c>
      <c r="O658">
        <v>4</v>
      </c>
      <c r="P658" s="7">
        <f t="shared" si="65"/>
        <v>2451</v>
      </c>
      <c r="Q658" t="s">
        <v>54</v>
      </c>
      <c r="R658" t="s">
        <v>54</v>
      </c>
      <c r="S658">
        <v>10</v>
      </c>
    </row>
    <row r="659" spans="1:19" x14ac:dyDescent="0.25">
      <c r="A659" t="str">
        <f t="shared" si="60"/>
        <v>3/4"9'20'MLAY1000x6</v>
      </c>
      <c r="B659" s="5" t="s">
        <v>19</v>
      </c>
      <c r="C659" s="8" t="s">
        <v>13</v>
      </c>
      <c r="D659" s="6" t="s">
        <v>16</v>
      </c>
      <c r="E659" s="7">
        <v>5513</v>
      </c>
      <c r="F659" s="6" t="s">
        <v>32</v>
      </c>
      <c r="G659" s="7">
        <v>1664</v>
      </c>
      <c r="H659" s="7">
        <f>G659*(IFERROR(VLOOKUP('Lifting System Input'!$B$9,Lists!L:M,2,0),1)*IFERROR(VLOOKUP('Lifting System Input'!$B$10,Lists!O:P,2,0),1)*IFERROR(VLOOKUP('Lifting System Input'!$B$12,Lists!R:S,2,0),1))</f>
        <v>1664</v>
      </c>
      <c r="I659" s="6">
        <f>IF(EVEN(ROUNDUP(E659/(H659*3/'Lifting System Input'!$B$11),0))=2,4,EVEN(ROUNDUP(E659/(H659*3/'Lifting System Input'!$B$11),0)))</f>
        <v>4</v>
      </c>
      <c r="J659" s="7">
        <f t="shared" si="61"/>
        <v>6656</v>
      </c>
      <c r="K659" s="6">
        <f t="shared" si="62"/>
        <v>3.6</v>
      </c>
      <c r="L659" s="4">
        <f>VLOOKUP(F659,Lists!A:B,2,0)*I659</f>
        <v>11536</v>
      </c>
      <c r="M659" s="6">
        <f t="shared" si="63"/>
        <v>2</v>
      </c>
      <c r="N659">
        <f t="shared" si="64"/>
        <v>6.7</v>
      </c>
      <c r="O659">
        <v>4</v>
      </c>
      <c r="P659" s="7">
        <f t="shared" si="65"/>
        <v>2757</v>
      </c>
      <c r="Q659" t="s">
        <v>54</v>
      </c>
      <c r="R659" t="s">
        <v>54</v>
      </c>
      <c r="S659">
        <v>10</v>
      </c>
    </row>
    <row r="660" spans="1:19" x14ac:dyDescent="0.25">
      <c r="A660" t="str">
        <f t="shared" si="60"/>
        <v>3/4"10'20'MLAY1000x6</v>
      </c>
      <c r="B660" s="5" t="s">
        <v>19</v>
      </c>
      <c r="C660" s="25" t="s">
        <v>14</v>
      </c>
      <c r="D660" s="6" t="s">
        <v>16</v>
      </c>
      <c r="E660" s="7">
        <v>6126</v>
      </c>
      <c r="F660" s="6" t="s">
        <v>32</v>
      </c>
      <c r="G660" s="7">
        <v>1664</v>
      </c>
      <c r="H660" s="7">
        <f>G660*(IFERROR(VLOOKUP('Lifting System Input'!$B$9,Lists!L:M,2,0),1)*IFERROR(VLOOKUP('Lifting System Input'!$B$10,Lists!O:P,2,0),1)*IFERROR(VLOOKUP('Lifting System Input'!$B$12,Lists!R:S,2,0),1))</f>
        <v>1664</v>
      </c>
      <c r="I660" s="6">
        <f>IF(EVEN(ROUNDUP(E660/(H660*3/'Lifting System Input'!$B$11),0))=2,4,EVEN(ROUNDUP(E660/(H660*3/'Lifting System Input'!$B$11),0)))</f>
        <v>4</v>
      </c>
      <c r="J660" s="7">
        <f t="shared" si="61"/>
        <v>6656</v>
      </c>
      <c r="K660" s="6">
        <f t="shared" si="62"/>
        <v>3.3</v>
      </c>
      <c r="L660" s="4">
        <f>VLOOKUP(F660,Lists!A:B,2,0)*I660</f>
        <v>11536</v>
      </c>
      <c r="M660" s="6">
        <f t="shared" si="63"/>
        <v>2</v>
      </c>
      <c r="N660">
        <f t="shared" si="64"/>
        <v>6.7</v>
      </c>
      <c r="O660">
        <v>4</v>
      </c>
      <c r="P660" s="7">
        <f t="shared" si="65"/>
        <v>3063</v>
      </c>
      <c r="Q660" t="s">
        <v>54</v>
      </c>
      <c r="R660" t="s">
        <v>54</v>
      </c>
      <c r="S660">
        <v>10</v>
      </c>
    </row>
    <row r="661" spans="1:19" x14ac:dyDescent="0.25">
      <c r="A661" t="str">
        <f t="shared" si="60"/>
        <v>3/4"6'40'MLAY1000x6</v>
      </c>
      <c r="B661" s="5" t="s">
        <v>19</v>
      </c>
      <c r="C661" s="8" t="s">
        <v>10</v>
      </c>
      <c r="D661" s="6" t="s">
        <v>26</v>
      </c>
      <c r="E661" s="7">
        <v>7351</v>
      </c>
      <c r="F661" s="6" t="s">
        <v>32</v>
      </c>
      <c r="G661" s="7">
        <v>1664</v>
      </c>
      <c r="H661" s="7">
        <f>G661*(IFERROR(VLOOKUP('Lifting System Input'!$B$9,Lists!L:M,2,0),1)*IFERROR(VLOOKUP('Lifting System Input'!$B$10,Lists!O:P,2,0),1)*IFERROR(VLOOKUP('Lifting System Input'!$B$12,Lists!R:S,2,0),1))</f>
        <v>1664</v>
      </c>
      <c r="I661" s="6">
        <f>IF(EVEN(ROUNDUP(E661/(H661*3/'Lifting System Input'!$B$11),0))=2,4,EVEN(ROUNDUP(E661/(H661*3/'Lifting System Input'!$B$11),0)))</f>
        <v>6</v>
      </c>
      <c r="J661" s="7">
        <f t="shared" si="61"/>
        <v>9984</v>
      </c>
      <c r="K661" s="6">
        <f t="shared" si="62"/>
        <v>4.0999999999999996</v>
      </c>
      <c r="L661" s="4">
        <f>VLOOKUP(F661,Lists!A:B,2,0)*I661</f>
        <v>17304</v>
      </c>
      <c r="M661" s="6">
        <f t="shared" si="63"/>
        <v>3</v>
      </c>
      <c r="N661">
        <f t="shared" si="64"/>
        <v>10</v>
      </c>
      <c r="O661">
        <v>4</v>
      </c>
      <c r="P661" s="7">
        <f t="shared" si="65"/>
        <v>2450</v>
      </c>
      <c r="Q661" t="s">
        <v>54</v>
      </c>
      <c r="R661" t="s">
        <v>54</v>
      </c>
      <c r="S661">
        <v>10</v>
      </c>
    </row>
    <row r="662" spans="1:19" x14ac:dyDescent="0.25">
      <c r="A662" t="str">
        <f t="shared" si="60"/>
        <v>3/4"7'40'MLAY1000x6</v>
      </c>
      <c r="B662" s="5" t="s">
        <v>19</v>
      </c>
      <c r="C662" s="8" t="s">
        <v>11</v>
      </c>
      <c r="D662" s="6" t="s">
        <v>26</v>
      </c>
      <c r="E662" s="7">
        <v>8576</v>
      </c>
      <c r="F662" s="6" t="s">
        <v>32</v>
      </c>
      <c r="G662" s="7">
        <v>1664</v>
      </c>
      <c r="H662" s="7">
        <f>G662*(IFERROR(VLOOKUP('Lifting System Input'!$B$9,Lists!L:M,2,0),1)*IFERROR(VLOOKUP('Lifting System Input'!$B$10,Lists!O:P,2,0),1)*IFERROR(VLOOKUP('Lifting System Input'!$B$12,Lists!R:S,2,0),1))</f>
        <v>1664</v>
      </c>
      <c r="I662" s="6">
        <f>IF(EVEN(ROUNDUP(E662/(H662*3/'Lifting System Input'!$B$11),0))=2,4,EVEN(ROUNDUP(E662/(H662*3/'Lifting System Input'!$B$11),0)))</f>
        <v>6</v>
      </c>
      <c r="J662" s="7">
        <f t="shared" si="61"/>
        <v>9984</v>
      </c>
      <c r="K662" s="6">
        <f t="shared" si="62"/>
        <v>3.5</v>
      </c>
      <c r="L662" s="4">
        <f>VLOOKUP(F662,Lists!A:B,2,0)*I662</f>
        <v>17304</v>
      </c>
      <c r="M662" s="6">
        <f t="shared" si="63"/>
        <v>3</v>
      </c>
      <c r="N662">
        <f t="shared" si="64"/>
        <v>10</v>
      </c>
      <c r="O662">
        <v>4</v>
      </c>
      <c r="P662" s="7">
        <f t="shared" si="65"/>
        <v>2859</v>
      </c>
      <c r="Q662" t="s">
        <v>54</v>
      </c>
      <c r="R662" t="s">
        <v>54</v>
      </c>
      <c r="S662">
        <v>10</v>
      </c>
    </row>
    <row r="663" spans="1:19" x14ac:dyDescent="0.25">
      <c r="A663" t="str">
        <f t="shared" si="60"/>
        <v>3/4"8'40'MLAY1000x6</v>
      </c>
      <c r="B663" s="5" t="s">
        <v>19</v>
      </c>
      <c r="C663" s="8" t="s">
        <v>12</v>
      </c>
      <c r="D663" s="6" t="s">
        <v>26</v>
      </c>
      <c r="E663" s="7">
        <v>9801</v>
      </c>
      <c r="F663" s="6" t="s">
        <v>32</v>
      </c>
      <c r="G663" s="7">
        <v>1664</v>
      </c>
      <c r="H663" s="7">
        <f>G663*(IFERROR(VLOOKUP('Lifting System Input'!$B$9,Lists!L:M,2,0),1)*IFERROR(VLOOKUP('Lifting System Input'!$B$10,Lists!O:P,2,0),1)*IFERROR(VLOOKUP('Lifting System Input'!$B$12,Lists!R:S,2,0),1))</f>
        <v>1664</v>
      </c>
      <c r="I663" s="6">
        <f>IF(EVEN(ROUNDUP(E663/(H663*3/'Lifting System Input'!$B$11),0))=2,4,EVEN(ROUNDUP(E663/(H663*3/'Lifting System Input'!$B$11),0)))</f>
        <v>6</v>
      </c>
      <c r="J663" s="7">
        <f t="shared" si="61"/>
        <v>9984</v>
      </c>
      <c r="K663" s="6">
        <f t="shared" si="62"/>
        <v>3.1</v>
      </c>
      <c r="L663" s="4">
        <f>VLOOKUP(F663,Lists!A:B,2,0)*I663</f>
        <v>17304</v>
      </c>
      <c r="M663" s="6">
        <f t="shared" si="63"/>
        <v>3</v>
      </c>
      <c r="N663">
        <f t="shared" si="64"/>
        <v>10</v>
      </c>
      <c r="O663">
        <v>4</v>
      </c>
      <c r="P663" s="7">
        <f t="shared" si="65"/>
        <v>3267</v>
      </c>
      <c r="Q663" t="s">
        <v>54</v>
      </c>
      <c r="R663" t="s">
        <v>54</v>
      </c>
      <c r="S663">
        <v>10</v>
      </c>
    </row>
    <row r="664" spans="1:19" x14ac:dyDescent="0.25">
      <c r="A664" t="str">
        <f t="shared" si="60"/>
        <v>3/4"9'40'MLAY1000x6</v>
      </c>
      <c r="B664" s="5" t="s">
        <v>19</v>
      </c>
      <c r="C664" s="8" t="s">
        <v>13</v>
      </c>
      <c r="D664" s="6" t="s">
        <v>26</v>
      </c>
      <c r="E664" s="7">
        <v>11026</v>
      </c>
      <c r="F664" s="6" t="s">
        <v>32</v>
      </c>
      <c r="G664" s="7">
        <v>1664</v>
      </c>
      <c r="H664" s="7">
        <f>G664*(IFERROR(VLOOKUP('Lifting System Input'!$B$9,Lists!L:M,2,0),1)*IFERROR(VLOOKUP('Lifting System Input'!$B$10,Lists!O:P,2,0),1)*IFERROR(VLOOKUP('Lifting System Input'!$B$12,Lists!R:S,2,0),1))</f>
        <v>1664</v>
      </c>
      <c r="I664" s="6">
        <f>IF(EVEN(ROUNDUP(E664/(H664*3/'Lifting System Input'!$B$11),0))=2,4,EVEN(ROUNDUP(E664/(H664*3/'Lifting System Input'!$B$11),0)))</f>
        <v>8</v>
      </c>
      <c r="J664" s="7">
        <f t="shared" si="61"/>
        <v>13312</v>
      </c>
      <c r="K664" s="6">
        <f t="shared" si="62"/>
        <v>3.6</v>
      </c>
      <c r="L664" s="4">
        <f>VLOOKUP(F664,Lists!A:B,2,0)*I664</f>
        <v>23072</v>
      </c>
      <c r="M664" s="6">
        <f t="shared" si="63"/>
        <v>4</v>
      </c>
      <c r="N664">
        <f t="shared" si="64"/>
        <v>8</v>
      </c>
      <c r="O664">
        <v>4</v>
      </c>
      <c r="P664" s="7">
        <f t="shared" si="65"/>
        <v>2757</v>
      </c>
      <c r="Q664" t="s">
        <v>54</v>
      </c>
      <c r="R664" t="s">
        <v>54</v>
      </c>
      <c r="S664">
        <v>10</v>
      </c>
    </row>
    <row r="665" spans="1:19" x14ac:dyDescent="0.25">
      <c r="A665" t="str">
        <f t="shared" si="60"/>
        <v>3/4"10'40'MLAY1000x6</v>
      </c>
      <c r="B665" s="5" t="s">
        <v>19</v>
      </c>
      <c r="C665" s="24" t="s">
        <v>14</v>
      </c>
      <c r="D665" s="6" t="s">
        <v>26</v>
      </c>
      <c r="E665" s="7">
        <v>12252</v>
      </c>
      <c r="F665" s="6" t="s">
        <v>32</v>
      </c>
      <c r="G665" s="7">
        <v>1664</v>
      </c>
      <c r="H665" s="7">
        <f>G665*(IFERROR(VLOOKUP('Lifting System Input'!$B$9,Lists!L:M,2,0),1)*IFERROR(VLOOKUP('Lifting System Input'!$B$10,Lists!O:P,2,0),1)*IFERROR(VLOOKUP('Lifting System Input'!$B$12,Lists!R:S,2,0),1))</f>
        <v>1664</v>
      </c>
      <c r="I665" s="6">
        <f>IF(EVEN(ROUNDUP(E665/(H665*3/'Lifting System Input'!$B$11),0))=2,4,EVEN(ROUNDUP(E665/(H665*3/'Lifting System Input'!$B$11),0)))</f>
        <v>8</v>
      </c>
      <c r="J665" s="7">
        <f t="shared" si="61"/>
        <v>13312</v>
      </c>
      <c r="K665" s="6">
        <f t="shared" si="62"/>
        <v>3.3</v>
      </c>
      <c r="L665" s="4">
        <f>VLOOKUP(F665,Lists!A:B,2,0)*I665</f>
        <v>23072</v>
      </c>
      <c r="M665" s="6">
        <f t="shared" si="63"/>
        <v>4</v>
      </c>
      <c r="N665">
        <f t="shared" si="64"/>
        <v>8</v>
      </c>
      <c r="O665">
        <v>4</v>
      </c>
      <c r="P665" s="7">
        <f t="shared" si="65"/>
        <v>3063</v>
      </c>
      <c r="Q665" t="s">
        <v>54</v>
      </c>
      <c r="R665" t="s">
        <v>54</v>
      </c>
      <c r="S665">
        <v>10</v>
      </c>
    </row>
    <row r="666" spans="1:19" x14ac:dyDescent="0.25">
      <c r="A666" t="str">
        <f t="shared" si="60"/>
        <v>7/8"6'10'MLAY1000x6</v>
      </c>
      <c r="B666" s="20" t="s">
        <v>61</v>
      </c>
      <c r="C666" s="8" t="s">
        <v>10</v>
      </c>
      <c r="D666" s="6" t="s">
        <v>14</v>
      </c>
      <c r="E666" s="7">
        <v>2144</v>
      </c>
      <c r="F666" s="6" t="s">
        <v>32</v>
      </c>
      <c r="G666" s="7">
        <v>1748</v>
      </c>
      <c r="H666" s="7">
        <f>G666*(IFERROR(VLOOKUP('Lifting System Input'!$B$9,Lists!L:M,2,0),1)*IFERROR(VLOOKUP('Lifting System Input'!$B$10,Lists!O:P,2,0),1)*IFERROR(VLOOKUP('Lifting System Input'!$B$12,Lists!R:S,2,0),1))</f>
        <v>1748</v>
      </c>
      <c r="I666" s="6">
        <f>IF(EVEN(ROUNDUP(E666/(H666*3/'Lifting System Input'!$B$11),0))=2,4,EVEN(ROUNDUP(E666/(H666*3/'Lifting System Input'!$B$11),0)))</f>
        <v>4</v>
      </c>
      <c r="J666" s="7">
        <f t="shared" si="61"/>
        <v>6992</v>
      </c>
      <c r="K666" s="6">
        <f t="shared" si="62"/>
        <v>9.8000000000000007</v>
      </c>
      <c r="L666" s="4">
        <f>VLOOKUP(F666,Lists!A:B,2,0)*I666</f>
        <v>11536</v>
      </c>
      <c r="M666" s="6">
        <f t="shared" si="63"/>
        <v>2</v>
      </c>
      <c r="N666">
        <f t="shared" si="64"/>
        <v>3.3</v>
      </c>
      <c r="O666">
        <v>4</v>
      </c>
      <c r="P666" s="7">
        <f t="shared" si="65"/>
        <v>1072</v>
      </c>
      <c r="Q666" t="s">
        <v>54</v>
      </c>
      <c r="R666" t="s">
        <v>54</v>
      </c>
      <c r="S666">
        <v>11</v>
      </c>
    </row>
    <row r="667" spans="1:19" x14ac:dyDescent="0.25">
      <c r="A667" t="str">
        <f t="shared" si="60"/>
        <v>7/8"7'10'MLAY1000x6</v>
      </c>
      <c r="B667" s="20" t="s">
        <v>61</v>
      </c>
      <c r="C667" s="8" t="s">
        <v>11</v>
      </c>
      <c r="D667" s="6" t="s">
        <v>14</v>
      </c>
      <c r="E667" s="7">
        <v>2501</v>
      </c>
      <c r="F667" s="6" t="s">
        <v>32</v>
      </c>
      <c r="G667" s="7">
        <v>1748</v>
      </c>
      <c r="H667" s="7">
        <f>G667*(IFERROR(VLOOKUP('Lifting System Input'!$B$9,Lists!L:M,2,0),1)*IFERROR(VLOOKUP('Lifting System Input'!$B$10,Lists!O:P,2,0),1)*IFERROR(VLOOKUP('Lifting System Input'!$B$12,Lists!R:S,2,0),1))</f>
        <v>1748</v>
      </c>
      <c r="I667" s="6">
        <f>IF(EVEN(ROUNDUP(E667/(H667*3/'Lifting System Input'!$B$11),0))=2,4,EVEN(ROUNDUP(E667/(H667*3/'Lifting System Input'!$B$11),0)))</f>
        <v>4</v>
      </c>
      <c r="J667" s="7">
        <f t="shared" si="61"/>
        <v>6992</v>
      </c>
      <c r="K667" s="6">
        <f t="shared" si="62"/>
        <v>8.4</v>
      </c>
      <c r="L667" s="4">
        <f>VLOOKUP(F667,Lists!A:B,2,0)*I667</f>
        <v>11536</v>
      </c>
      <c r="M667" s="6">
        <f t="shared" si="63"/>
        <v>2</v>
      </c>
      <c r="N667">
        <f t="shared" si="64"/>
        <v>3.3</v>
      </c>
      <c r="O667">
        <v>4</v>
      </c>
      <c r="P667" s="7">
        <f t="shared" si="65"/>
        <v>1251</v>
      </c>
      <c r="Q667" t="s">
        <v>54</v>
      </c>
      <c r="R667" t="s">
        <v>54</v>
      </c>
      <c r="S667">
        <v>11</v>
      </c>
    </row>
    <row r="668" spans="1:19" x14ac:dyDescent="0.25">
      <c r="A668" t="str">
        <f t="shared" si="60"/>
        <v>7/8"8'10'MLAY1000x6</v>
      </c>
      <c r="B668" s="20" t="s">
        <v>61</v>
      </c>
      <c r="C668" s="8" t="s">
        <v>12</v>
      </c>
      <c r="D668" s="6" t="s">
        <v>14</v>
      </c>
      <c r="E668" s="7">
        <v>2859</v>
      </c>
      <c r="F668" s="6" t="s">
        <v>32</v>
      </c>
      <c r="G668" s="7">
        <v>1748</v>
      </c>
      <c r="H668" s="7">
        <f>G668*(IFERROR(VLOOKUP('Lifting System Input'!$B$9,Lists!L:M,2,0),1)*IFERROR(VLOOKUP('Lifting System Input'!$B$10,Lists!O:P,2,0),1)*IFERROR(VLOOKUP('Lifting System Input'!$B$12,Lists!R:S,2,0),1))</f>
        <v>1748</v>
      </c>
      <c r="I668" s="6">
        <f>IF(EVEN(ROUNDUP(E668/(H668*3/'Lifting System Input'!$B$11),0))=2,4,EVEN(ROUNDUP(E668/(H668*3/'Lifting System Input'!$B$11),0)))</f>
        <v>4</v>
      </c>
      <c r="J668" s="7">
        <f t="shared" si="61"/>
        <v>6992</v>
      </c>
      <c r="K668" s="6">
        <f t="shared" si="62"/>
        <v>7.3</v>
      </c>
      <c r="L668" s="4">
        <f>VLOOKUP(F668,Lists!A:B,2,0)*I668</f>
        <v>11536</v>
      </c>
      <c r="M668" s="6">
        <f t="shared" si="63"/>
        <v>2</v>
      </c>
      <c r="N668">
        <f t="shared" si="64"/>
        <v>3.3</v>
      </c>
      <c r="O668">
        <v>4</v>
      </c>
      <c r="P668" s="7">
        <f t="shared" si="65"/>
        <v>1430</v>
      </c>
      <c r="Q668" t="s">
        <v>54</v>
      </c>
      <c r="R668" t="s">
        <v>54</v>
      </c>
      <c r="S668">
        <v>11</v>
      </c>
    </row>
    <row r="669" spans="1:19" x14ac:dyDescent="0.25">
      <c r="A669" t="str">
        <f t="shared" si="60"/>
        <v>7/8"9'10'MLAY1000x6</v>
      </c>
      <c r="B669" s="20" t="s">
        <v>61</v>
      </c>
      <c r="C669" s="8" t="s">
        <v>13</v>
      </c>
      <c r="D669" s="6" t="s">
        <v>14</v>
      </c>
      <c r="E669" s="7">
        <v>3216</v>
      </c>
      <c r="F669" s="6" t="s">
        <v>32</v>
      </c>
      <c r="G669" s="7">
        <v>1748</v>
      </c>
      <c r="H669" s="7">
        <f>G669*(IFERROR(VLOOKUP('Lifting System Input'!$B$9,Lists!L:M,2,0),1)*IFERROR(VLOOKUP('Lifting System Input'!$B$10,Lists!O:P,2,0),1)*IFERROR(VLOOKUP('Lifting System Input'!$B$12,Lists!R:S,2,0),1))</f>
        <v>1748</v>
      </c>
      <c r="I669" s="6">
        <f>IF(EVEN(ROUNDUP(E669/(H669*3/'Lifting System Input'!$B$11),0))=2,4,EVEN(ROUNDUP(E669/(H669*3/'Lifting System Input'!$B$11),0)))</f>
        <v>4</v>
      </c>
      <c r="J669" s="7">
        <f t="shared" si="61"/>
        <v>6992</v>
      </c>
      <c r="K669" s="6">
        <f t="shared" si="62"/>
        <v>6.5</v>
      </c>
      <c r="L669" s="4">
        <f>VLOOKUP(F669,Lists!A:B,2,0)*I669</f>
        <v>11536</v>
      </c>
      <c r="M669" s="6">
        <f t="shared" si="63"/>
        <v>2</v>
      </c>
      <c r="N669">
        <f t="shared" si="64"/>
        <v>3.3</v>
      </c>
      <c r="O669">
        <v>4</v>
      </c>
      <c r="P669" s="7">
        <f t="shared" si="65"/>
        <v>1608</v>
      </c>
      <c r="Q669" t="s">
        <v>54</v>
      </c>
      <c r="R669" t="s">
        <v>54</v>
      </c>
      <c r="S669">
        <v>11</v>
      </c>
    </row>
    <row r="670" spans="1:19" x14ac:dyDescent="0.25">
      <c r="A670" t="str">
        <f t="shared" si="60"/>
        <v>7/8"10'10'MLAY1000x6</v>
      </c>
      <c r="B670" s="20" t="s">
        <v>61</v>
      </c>
      <c r="C670" s="25" t="s">
        <v>14</v>
      </c>
      <c r="D670" s="6" t="s">
        <v>14</v>
      </c>
      <c r="E670" s="7">
        <v>3573</v>
      </c>
      <c r="F670" s="6" t="s">
        <v>32</v>
      </c>
      <c r="G670" s="7">
        <v>1748</v>
      </c>
      <c r="H670" s="7">
        <f>G670*(IFERROR(VLOOKUP('Lifting System Input'!$B$9,Lists!L:M,2,0),1)*IFERROR(VLOOKUP('Lifting System Input'!$B$10,Lists!O:P,2,0),1)*IFERROR(VLOOKUP('Lifting System Input'!$B$12,Lists!R:S,2,0),1))</f>
        <v>1748</v>
      </c>
      <c r="I670" s="6">
        <f>IF(EVEN(ROUNDUP(E670/(H670*3/'Lifting System Input'!$B$11),0))=2,4,EVEN(ROUNDUP(E670/(H670*3/'Lifting System Input'!$B$11),0)))</f>
        <v>4</v>
      </c>
      <c r="J670" s="7">
        <f t="shared" si="61"/>
        <v>6992</v>
      </c>
      <c r="K670" s="6">
        <f t="shared" si="62"/>
        <v>5.9</v>
      </c>
      <c r="L670" s="4">
        <f>VLOOKUP(F670,Lists!A:B,2,0)*I670</f>
        <v>11536</v>
      </c>
      <c r="M670" s="6">
        <f t="shared" si="63"/>
        <v>2</v>
      </c>
      <c r="N670">
        <f t="shared" si="64"/>
        <v>3.3</v>
      </c>
      <c r="O670">
        <v>4</v>
      </c>
      <c r="P670" s="7">
        <f t="shared" si="65"/>
        <v>1787</v>
      </c>
      <c r="Q670" t="s">
        <v>54</v>
      </c>
      <c r="R670" t="s">
        <v>54</v>
      </c>
      <c r="S670">
        <v>11</v>
      </c>
    </row>
    <row r="671" spans="1:19" x14ac:dyDescent="0.25">
      <c r="A671" t="str">
        <f t="shared" si="60"/>
        <v>7/8"6'20'MLAY1000x6</v>
      </c>
      <c r="B671" s="20" t="s">
        <v>61</v>
      </c>
      <c r="C671" s="8" t="s">
        <v>10</v>
      </c>
      <c r="D671" s="6" t="s">
        <v>16</v>
      </c>
      <c r="E671" s="7">
        <v>4288</v>
      </c>
      <c r="F671" s="6" t="s">
        <v>32</v>
      </c>
      <c r="G671" s="7">
        <v>1748</v>
      </c>
      <c r="H671" s="7">
        <f>G671*(IFERROR(VLOOKUP('Lifting System Input'!$B$9,Lists!L:M,2,0),1)*IFERROR(VLOOKUP('Lifting System Input'!$B$10,Lists!O:P,2,0),1)*IFERROR(VLOOKUP('Lifting System Input'!$B$12,Lists!R:S,2,0),1))</f>
        <v>1748</v>
      </c>
      <c r="I671" s="6">
        <f>IF(EVEN(ROUNDUP(E671/(H671*3/'Lifting System Input'!$B$11),0))=2,4,EVEN(ROUNDUP(E671/(H671*3/'Lifting System Input'!$B$11),0)))</f>
        <v>4</v>
      </c>
      <c r="J671" s="7">
        <f t="shared" si="61"/>
        <v>6992</v>
      </c>
      <c r="K671" s="6">
        <f t="shared" si="62"/>
        <v>4.9000000000000004</v>
      </c>
      <c r="L671" s="4">
        <f>VLOOKUP(F671,Lists!A:B,2,0)*I671</f>
        <v>11536</v>
      </c>
      <c r="M671" s="6">
        <f t="shared" si="63"/>
        <v>2</v>
      </c>
      <c r="N671">
        <f t="shared" si="64"/>
        <v>6.7</v>
      </c>
      <c r="O671">
        <v>4</v>
      </c>
      <c r="P671" s="7">
        <f t="shared" si="65"/>
        <v>2144</v>
      </c>
      <c r="Q671" t="s">
        <v>54</v>
      </c>
      <c r="R671" t="s">
        <v>54</v>
      </c>
      <c r="S671">
        <v>11</v>
      </c>
    </row>
    <row r="672" spans="1:19" x14ac:dyDescent="0.25">
      <c r="A672" t="str">
        <f t="shared" si="60"/>
        <v>7/8"7'20'MLAY1000x6</v>
      </c>
      <c r="B672" s="20" t="s">
        <v>61</v>
      </c>
      <c r="C672" s="8" t="s">
        <v>11</v>
      </c>
      <c r="D672" s="6" t="s">
        <v>16</v>
      </c>
      <c r="E672" s="7">
        <v>5003</v>
      </c>
      <c r="F672" s="6" t="s">
        <v>32</v>
      </c>
      <c r="G672" s="7">
        <v>1748</v>
      </c>
      <c r="H672" s="7">
        <f>G672*(IFERROR(VLOOKUP('Lifting System Input'!$B$9,Lists!L:M,2,0),1)*IFERROR(VLOOKUP('Lifting System Input'!$B$10,Lists!O:P,2,0),1)*IFERROR(VLOOKUP('Lifting System Input'!$B$12,Lists!R:S,2,0),1))</f>
        <v>1748</v>
      </c>
      <c r="I672" s="6">
        <f>IF(EVEN(ROUNDUP(E672/(H672*3/'Lifting System Input'!$B$11),0))=2,4,EVEN(ROUNDUP(E672/(H672*3/'Lifting System Input'!$B$11),0)))</f>
        <v>4</v>
      </c>
      <c r="J672" s="7">
        <f t="shared" si="61"/>
        <v>6992</v>
      </c>
      <c r="K672" s="6">
        <f t="shared" si="62"/>
        <v>4.2</v>
      </c>
      <c r="L672" s="4">
        <f>VLOOKUP(F672,Lists!A:B,2,0)*I672</f>
        <v>11536</v>
      </c>
      <c r="M672" s="6">
        <f t="shared" si="63"/>
        <v>2</v>
      </c>
      <c r="N672">
        <f t="shared" si="64"/>
        <v>6.7</v>
      </c>
      <c r="O672">
        <v>4</v>
      </c>
      <c r="P672" s="7">
        <f t="shared" si="65"/>
        <v>2502</v>
      </c>
      <c r="Q672" t="s">
        <v>54</v>
      </c>
      <c r="R672" t="s">
        <v>54</v>
      </c>
      <c r="S672">
        <v>11</v>
      </c>
    </row>
    <row r="673" spans="1:19" x14ac:dyDescent="0.25">
      <c r="A673" t="str">
        <f t="shared" si="60"/>
        <v>7/8"8'20'MLAY1000x6</v>
      </c>
      <c r="B673" s="20" t="s">
        <v>61</v>
      </c>
      <c r="C673" s="8" t="s">
        <v>12</v>
      </c>
      <c r="D673" s="6" t="s">
        <v>16</v>
      </c>
      <c r="E673" s="7">
        <v>5717</v>
      </c>
      <c r="F673" s="6" t="s">
        <v>32</v>
      </c>
      <c r="G673" s="7">
        <v>1748</v>
      </c>
      <c r="H673" s="7">
        <f>G673*(IFERROR(VLOOKUP('Lifting System Input'!$B$9,Lists!L:M,2,0),1)*IFERROR(VLOOKUP('Lifting System Input'!$B$10,Lists!O:P,2,0),1)*IFERROR(VLOOKUP('Lifting System Input'!$B$12,Lists!R:S,2,0),1))</f>
        <v>1748</v>
      </c>
      <c r="I673" s="6">
        <f>IF(EVEN(ROUNDUP(E673/(H673*3/'Lifting System Input'!$B$11),0))=2,4,EVEN(ROUNDUP(E673/(H673*3/'Lifting System Input'!$B$11),0)))</f>
        <v>4</v>
      </c>
      <c r="J673" s="7">
        <f t="shared" si="61"/>
        <v>6992</v>
      </c>
      <c r="K673" s="6">
        <f t="shared" si="62"/>
        <v>3.7</v>
      </c>
      <c r="L673" s="4">
        <f>VLOOKUP(F673,Lists!A:B,2,0)*I673</f>
        <v>11536</v>
      </c>
      <c r="M673" s="6">
        <f t="shared" si="63"/>
        <v>2</v>
      </c>
      <c r="N673">
        <f t="shared" si="64"/>
        <v>6.7</v>
      </c>
      <c r="O673">
        <v>4</v>
      </c>
      <c r="P673" s="7">
        <f t="shared" si="65"/>
        <v>2859</v>
      </c>
      <c r="Q673" t="s">
        <v>54</v>
      </c>
      <c r="R673" t="s">
        <v>54</v>
      </c>
      <c r="S673">
        <v>11</v>
      </c>
    </row>
    <row r="674" spans="1:19" x14ac:dyDescent="0.25">
      <c r="A674" t="str">
        <f t="shared" si="60"/>
        <v>7/8"9'20'MLAY1000x6</v>
      </c>
      <c r="B674" s="20" t="s">
        <v>61</v>
      </c>
      <c r="C674" s="8" t="s">
        <v>13</v>
      </c>
      <c r="D674" s="6" t="s">
        <v>16</v>
      </c>
      <c r="E674" s="7">
        <v>6432</v>
      </c>
      <c r="F674" s="6" t="s">
        <v>32</v>
      </c>
      <c r="G674" s="7">
        <v>1748</v>
      </c>
      <c r="H674" s="7">
        <f>G674*(IFERROR(VLOOKUP('Lifting System Input'!$B$9,Lists!L:M,2,0),1)*IFERROR(VLOOKUP('Lifting System Input'!$B$10,Lists!O:P,2,0),1)*IFERROR(VLOOKUP('Lifting System Input'!$B$12,Lists!R:S,2,0),1))</f>
        <v>1748</v>
      </c>
      <c r="I674" s="6">
        <f>IF(EVEN(ROUNDUP(E674/(H674*3/'Lifting System Input'!$B$11),0))=2,4,EVEN(ROUNDUP(E674/(H674*3/'Lifting System Input'!$B$11),0)))</f>
        <v>4</v>
      </c>
      <c r="J674" s="7">
        <f t="shared" si="61"/>
        <v>6992</v>
      </c>
      <c r="K674" s="6">
        <f t="shared" si="62"/>
        <v>3.3</v>
      </c>
      <c r="L674" s="4">
        <f>VLOOKUP(F674,Lists!A:B,2,0)*I674</f>
        <v>11536</v>
      </c>
      <c r="M674" s="6">
        <f t="shared" si="63"/>
        <v>2</v>
      </c>
      <c r="N674">
        <f t="shared" si="64"/>
        <v>6.7</v>
      </c>
      <c r="O674">
        <v>4</v>
      </c>
      <c r="P674" s="7">
        <f t="shared" si="65"/>
        <v>3216</v>
      </c>
      <c r="Q674" t="s">
        <v>54</v>
      </c>
      <c r="R674" t="s">
        <v>54</v>
      </c>
      <c r="S674">
        <v>11</v>
      </c>
    </row>
    <row r="675" spans="1:19" x14ac:dyDescent="0.25">
      <c r="A675" t="str">
        <f t="shared" si="60"/>
        <v>7/8"10'20'MLAY1000x6</v>
      </c>
      <c r="B675" s="20" t="s">
        <v>61</v>
      </c>
      <c r="C675" s="25" t="s">
        <v>14</v>
      </c>
      <c r="D675" s="6" t="s">
        <v>16</v>
      </c>
      <c r="E675" s="7">
        <v>7147</v>
      </c>
      <c r="F675" s="6" t="s">
        <v>32</v>
      </c>
      <c r="G675" s="7">
        <v>1748</v>
      </c>
      <c r="H675" s="7">
        <f>G675*(IFERROR(VLOOKUP('Lifting System Input'!$B$9,Lists!L:M,2,0),1)*IFERROR(VLOOKUP('Lifting System Input'!$B$10,Lists!O:P,2,0),1)*IFERROR(VLOOKUP('Lifting System Input'!$B$12,Lists!R:S,2,0),1))</f>
        <v>1748</v>
      </c>
      <c r="I675" s="6">
        <f>IF(EVEN(ROUNDUP(E675/(H675*3/'Lifting System Input'!$B$11),0))=2,4,EVEN(ROUNDUP(E675/(H675*3/'Lifting System Input'!$B$11),0)))</f>
        <v>6</v>
      </c>
      <c r="J675" s="7">
        <f t="shared" si="61"/>
        <v>10488</v>
      </c>
      <c r="K675" s="6">
        <f t="shared" si="62"/>
        <v>4.4000000000000004</v>
      </c>
      <c r="L675" s="4">
        <f>VLOOKUP(F675,Lists!A:B,2,0)*I675</f>
        <v>17304</v>
      </c>
      <c r="M675" s="6">
        <f t="shared" si="63"/>
        <v>3</v>
      </c>
      <c r="N675">
        <f t="shared" si="64"/>
        <v>5</v>
      </c>
      <c r="O675">
        <v>4</v>
      </c>
      <c r="P675" s="7">
        <f t="shared" si="65"/>
        <v>2382</v>
      </c>
      <c r="Q675" t="s">
        <v>54</v>
      </c>
      <c r="R675" t="s">
        <v>54</v>
      </c>
      <c r="S675">
        <v>11</v>
      </c>
    </row>
    <row r="676" spans="1:19" x14ac:dyDescent="0.25">
      <c r="A676" t="str">
        <f t="shared" si="60"/>
        <v>7/8"6'40'MLAY1000x6</v>
      </c>
      <c r="B676" s="20" t="s">
        <v>61</v>
      </c>
      <c r="C676" s="8" t="s">
        <v>10</v>
      </c>
      <c r="D676" s="6" t="s">
        <v>26</v>
      </c>
      <c r="E676" s="7">
        <v>8576</v>
      </c>
      <c r="F676" s="6" t="s">
        <v>32</v>
      </c>
      <c r="G676" s="7">
        <v>1748</v>
      </c>
      <c r="H676" s="7">
        <f>G676*(IFERROR(VLOOKUP('Lifting System Input'!$B$9,Lists!L:M,2,0),1)*IFERROR(VLOOKUP('Lifting System Input'!$B$10,Lists!O:P,2,0),1)*IFERROR(VLOOKUP('Lifting System Input'!$B$12,Lists!R:S,2,0),1))</f>
        <v>1748</v>
      </c>
      <c r="I676" s="6">
        <f>IF(EVEN(ROUNDUP(E676/(H676*3/'Lifting System Input'!$B$11),0))=2,4,EVEN(ROUNDUP(E676/(H676*3/'Lifting System Input'!$B$11),0)))</f>
        <v>6</v>
      </c>
      <c r="J676" s="7">
        <f t="shared" si="61"/>
        <v>10488</v>
      </c>
      <c r="K676" s="6">
        <f t="shared" si="62"/>
        <v>3.7</v>
      </c>
      <c r="L676" s="4">
        <f>VLOOKUP(F676,Lists!A:B,2,0)*I676</f>
        <v>17304</v>
      </c>
      <c r="M676" s="6">
        <f t="shared" si="63"/>
        <v>3</v>
      </c>
      <c r="N676">
        <f t="shared" si="64"/>
        <v>10</v>
      </c>
      <c r="O676">
        <v>4</v>
      </c>
      <c r="P676" s="7">
        <f t="shared" si="65"/>
        <v>2859</v>
      </c>
      <c r="Q676" t="s">
        <v>54</v>
      </c>
      <c r="R676" t="s">
        <v>54</v>
      </c>
      <c r="S676">
        <v>11</v>
      </c>
    </row>
    <row r="677" spans="1:19" x14ac:dyDescent="0.25">
      <c r="A677" t="str">
        <f t="shared" si="60"/>
        <v>7/8"7'40'MLAY1000x6</v>
      </c>
      <c r="B677" s="20" t="s">
        <v>61</v>
      </c>
      <c r="C677" s="8" t="s">
        <v>11</v>
      </c>
      <c r="D677" s="6" t="s">
        <v>26</v>
      </c>
      <c r="E677" s="7">
        <v>10005</v>
      </c>
      <c r="F677" s="6" t="s">
        <v>32</v>
      </c>
      <c r="G677" s="7">
        <v>1748</v>
      </c>
      <c r="H677" s="7">
        <f>G677*(IFERROR(VLOOKUP('Lifting System Input'!$B$9,Lists!L:M,2,0),1)*IFERROR(VLOOKUP('Lifting System Input'!$B$10,Lists!O:P,2,0),1)*IFERROR(VLOOKUP('Lifting System Input'!$B$12,Lists!R:S,2,0),1))</f>
        <v>1748</v>
      </c>
      <c r="I677" s="6">
        <f>IF(EVEN(ROUNDUP(E677/(H677*3/'Lifting System Input'!$B$11),0))=2,4,EVEN(ROUNDUP(E677/(H677*3/'Lifting System Input'!$B$11),0)))</f>
        <v>6</v>
      </c>
      <c r="J677" s="7">
        <f t="shared" si="61"/>
        <v>10488</v>
      </c>
      <c r="K677" s="6">
        <f t="shared" si="62"/>
        <v>3.1</v>
      </c>
      <c r="L677" s="4">
        <f>VLOOKUP(F677,Lists!A:B,2,0)*I677</f>
        <v>17304</v>
      </c>
      <c r="M677" s="6">
        <f t="shared" si="63"/>
        <v>3</v>
      </c>
      <c r="N677">
        <f t="shared" si="64"/>
        <v>10</v>
      </c>
      <c r="O677">
        <v>4</v>
      </c>
      <c r="P677" s="7">
        <f t="shared" si="65"/>
        <v>3335</v>
      </c>
      <c r="Q677" t="s">
        <v>54</v>
      </c>
      <c r="R677" t="s">
        <v>54</v>
      </c>
      <c r="S677">
        <v>11</v>
      </c>
    </row>
    <row r="678" spans="1:19" x14ac:dyDescent="0.25">
      <c r="A678" t="str">
        <f t="shared" si="60"/>
        <v>7/8"8'40'MLAY1000x6</v>
      </c>
      <c r="B678" s="20" t="s">
        <v>61</v>
      </c>
      <c r="C678" s="8" t="s">
        <v>12</v>
      </c>
      <c r="D678" s="6" t="s">
        <v>26</v>
      </c>
      <c r="E678" s="7">
        <v>11435</v>
      </c>
      <c r="F678" s="6" t="s">
        <v>32</v>
      </c>
      <c r="G678" s="7">
        <v>1748</v>
      </c>
      <c r="H678" s="7">
        <f>G678*(IFERROR(VLOOKUP('Lifting System Input'!$B$9,Lists!L:M,2,0),1)*IFERROR(VLOOKUP('Lifting System Input'!$B$10,Lists!O:P,2,0),1)*IFERROR(VLOOKUP('Lifting System Input'!$B$12,Lists!R:S,2,0),1))</f>
        <v>1748</v>
      </c>
      <c r="I678" s="6">
        <f>IF(EVEN(ROUNDUP(E678/(H678*3/'Lifting System Input'!$B$11),0))=2,4,EVEN(ROUNDUP(E678/(H678*3/'Lifting System Input'!$B$11),0)))</f>
        <v>8</v>
      </c>
      <c r="J678" s="7">
        <f t="shared" si="61"/>
        <v>13984</v>
      </c>
      <c r="K678" s="6">
        <f t="shared" si="62"/>
        <v>3.7</v>
      </c>
      <c r="L678" s="4">
        <f>VLOOKUP(F678,Lists!A:B,2,0)*I678</f>
        <v>23072</v>
      </c>
      <c r="M678" s="6">
        <f t="shared" si="63"/>
        <v>4</v>
      </c>
      <c r="N678">
        <f t="shared" si="64"/>
        <v>8</v>
      </c>
      <c r="O678">
        <v>4</v>
      </c>
      <c r="P678" s="7">
        <f t="shared" si="65"/>
        <v>2859</v>
      </c>
      <c r="Q678" t="s">
        <v>54</v>
      </c>
      <c r="R678" t="s">
        <v>54</v>
      </c>
      <c r="S678">
        <v>11</v>
      </c>
    </row>
    <row r="679" spans="1:19" x14ac:dyDescent="0.25">
      <c r="A679" t="str">
        <f t="shared" si="60"/>
        <v>7/8"9'40'MLAY1000x6</v>
      </c>
      <c r="B679" s="20" t="s">
        <v>61</v>
      </c>
      <c r="C679" s="8" t="s">
        <v>13</v>
      </c>
      <c r="D679" s="6" t="s">
        <v>26</v>
      </c>
      <c r="E679" s="7">
        <v>12864</v>
      </c>
      <c r="F679" s="6" t="s">
        <v>32</v>
      </c>
      <c r="G679" s="7">
        <v>1748</v>
      </c>
      <c r="H679" s="7">
        <f>G679*(IFERROR(VLOOKUP('Lifting System Input'!$B$9,Lists!L:M,2,0),1)*IFERROR(VLOOKUP('Lifting System Input'!$B$10,Lists!O:P,2,0),1)*IFERROR(VLOOKUP('Lifting System Input'!$B$12,Lists!R:S,2,0),1))</f>
        <v>1748</v>
      </c>
      <c r="I679" s="6">
        <f>IF(EVEN(ROUNDUP(E679/(H679*3/'Lifting System Input'!$B$11),0))=2,4,EVEN(ROUNDUP(E679/(H679*3/'Lifting System Input'!$B$11),0)))</f>
        <v>8</v>
      </c>
      <c r="J679" s="7">
        <f t="shared" si="61"/>
        <v>13984</v>
      </c>
      <c r="K679" s="6">
        <f t="shared" si="62"/>
        <v>3.3</v>
      </c>
      <c r="L679" s="4">
        <f>VLOOKUP(F679,Lists!A:B,2,0)*I679</f>
        <v>23072</v>
      </c>
      <c r="M679" s="6">
        <f t="shared" si="63"/>
        <v>4</v>
      </c>
      <c r="N679">
        <f t="shared" si="64"/>
        <v>8</v>
      </c>
      <c r="O679">
        <v>4</v>
      </c>
      <c r="P679" s="7">
        <f t="shared" si="65"/>
        <v>3216</v>
      </c>
      <c r="Q679" t="s">
        <v>54</v>
      </c>
      <c r="R679" t="s">
        <v>54</v>
      </c>
      <c r="S679">
        <v>11</v>
      </c>
    </row>
    <row r="680" spans="1:19" x14ac:dyDescent="0.25">
      <c r="A680" t="str">
        <f t="shared" si="60"/>
        <v>7/8"10'40'MLAY1000x6</v>
      </c>
      <c r="B680" s="20" t="s">
        <v>61</v>
      </c>
      <c r="C680" s="25" t="s">
        <v>14</v>
      </c>
      <c r="D680" s="6" t="s">
        <v>26</v>
      </c>
      <c r="E680" s="7">
        <v>14293</v>
      </c>
      <c r="F680" s="6" t="s">
        <v>32</v>
      </c>
      <c r="G680" s="7">
        <v>1748</v>
      </c>
      <c r="H680" s="7">
        <f>G680*(IFERROR(VLOOKUP('Lifting System Input'!$B$9,Lists!L:M,2,0),1)*IFERROR(VLOOKUP('Lifting System Input'!$B$10,Lists!O:P,2,0),1)*IFERROR(VLOOKUP('Lifting System Input'!$B$12,Lists!R:S,2,0),1))</f>
        <v>1748</v>
      </c>
      <c r="I680" s="6">
        <f>IF(EVEN(ROUNDUP(E680/(H680*3/'Lifting System Input'!$B$11),0))=2,4,EVEN(ROUNDUP(E680/(H680*3/'Lifting System Input'!$B$11),0)))</f>
        <v>10</v>
      </c>
      <c r="J680" s="7">
        <f t="shared" si="61"/>
        <v>17480</v>
      </c>
      <c r="K680" s="6">
        <f t="shared" si="62"/>
        <v>3.7</v>
      </c>
      <c r="L680" s="4">
        <f>VLOOKUP(F680,Lists!A:B,2,0)*I680</f>
        <v>28840</v>
      </c>
      <c r="M680" s="6">
        <f t="shared" si="63"/>
        <v>5</v>
      </c>
      <c r="N680">
        <f t="shared" si="64"/>
        <v>6.7</v>
      </c>
      <c r="O680">
        <v>4</v>
      </c>
      <c r="P680" s="7">
        <f t="shared" si="65"/>
        <v>2859</v>
      </c>
      <c r="Q680" t="s">
        <v>54</v>
      </c>
      <c r="R680" t="s">
        <v>54</v>
      </c>
      <c r="S680">
        <v>11</v>
      </c>
    </row>
    <row r="681" spans="1:19" x14ac:dyDescent="0.25">
      <c r="A681" t="str">
        <f t="shared" si="60"/>
        <v>1"6'10'MLAY1000x6</v>
      </c>
      <c r="B681" s="5" t="s">
        <v>20</v>
      </c>
      <c r="C681" s="8" t="s">
        <v>10</v>
      </c>
      <c r="D681" s="6" t="s">
        <v>14</v>
      </c>
      <c r="E681" s="7">
        <v>2450</v>
      </c>
      <c r="F681" s="6" t="s">
        <v>32</v>
      </c>
      <c r="G681" s="7">
        <v>1872</v>
      </c>
      <c r="H681" s="7">
        <f>G681*(IFERROR(VLOOKUP('Lifting System Input'!$B$9,Lists!L:M,2,0),1)*IFERROR(VLOOKUP('Lifting System Input'!$B$10,Lists!O:P,2,0),1)*IFERROR(VLOOKUP('Lifting System Input'!$B$12,Lists!R:S,2,0),1))</f>
        <v>1872</v>
      </c>
      <c r="I681" s="6">
        <f>IF(EVEN(ROUNDUP(E681/(H681*3/'Lifting System Input'!$B$11),0))=2,4,EVEN(ROUNDUP(E681/(H681*3/'Lifting System Input'!$B$11),0)))</f>
        <v>4</v>
      </c>
      <c r="J681" s="7">
        <f t="shared" si="61"/>
        <v>7488</v>
      </c>
      <c r="K681" s="6">
        <f t="shared" si="62"/>
        <v>9.1999999999999993</v>
      </c>
      <c r="L681" s="4">
        <f>VLOOKUP(F681,Lists!A:B,2,0)*I681</f>
        <v>11536</v>
      </c>
      <c r="M681" s="6">
        <f t="shared" si="63"/>
        <v>2</v>
      </c>
      <c r="N681">
        <f t="shared" si="64"/>
        <v>3.3</v>
      </c>
      <c r="O681">
        <v>4</v>
      </c>
      <c r="P681" s="7">
        <f t="shared" si="65"/>
        <v>1225</v>
      </c>
      <c r="Q681" t="s">
        <v>54</v>
      </c>
      <c r="R681" t="s">
        <v>54</v>
      </c>
      <c r="S681">
        <v>12</v>
      </c>
    </row>
    <row r="682" spans="1:19" x14ac:dyDescent="0.25">
      <c r="A682" t="str">
        <f t="shared" si="60"/>
        <v>1"7'10'MLAY1000x6</v>
      </c>
      <c r="B682" s="5" t="s">
        <v>20</v>
      </c>
      <c r="C682" s="8" t="s">
        <v>11</v>
      </c>
      <c r="D682" s="6" t="s">
        <v>14</v>
      </c>
      <c r="E682" s="7">
        <v>2859</v>
      </c>
      <c r="F682" s="6" t="s">
        <v>32</v>
      </c>
      <c r="G682" s="7">
        <v>1872</v>
      </c>
      <c r="H682" s="7">
        <f>G682*(IFERROR(VLOOKUP('Lifting System Input'!$B$9,Lists!L:M,2,0),1)*IFERROR(VLOOKUP('Lifting System Input'!$B$10,Lists!O:P,2,0),1)*IFERROR(VLOOKUP('Lifting System Input'!$B$12,Lists!R:S,2,0),1))</f>
        <v>1872</v>
      </c>
      <c r="I682" s="6">
        <f>IF(EVEN(ROUNDUP(E682/(H682*3/'Lifting System Input'!$B$11),0))=2,4,EVEN(ROUNDUP(E682/(H682*3/'Lifting System Input'!$B$11),0)))</f>
        <v>4</v>
      </c>
      <c r="J682" s="7">
        <f t="shared" si="61"/>
        <v>7488</v>
      </c>
      <c r="K682" s="6">
        <f t="shared" si="62"/>
        <v>7.9</v>
      </c>
      <c r="L682" s="4">
        <f>VLOOKUP(F682,Lists!A:B,2,0)*I682</f>
        <v>11536</v>
      </c>
      <c r="M682" s="6">
        <f t="shared" si="63"/>
        <v>2</v>
      </c>
      <c r="N682">
        <f t="shared" si="64"/>
        <v>3.3</v>
      </c>
      <c r="O682">
        <v>4</v>
      </c>
      <c r="P682" s="7">
        <f t="shared" si="65"/>
        <v>1430</v>
      </c>
      <c r="Q682" t="s">
        <v>54</v>
      </c>
      <c r="R682" t="s">
        <v>54</v>
      </c>
      <c r="S682">
        <v>12</v>
      </c>
    </row>
    <row r="683" spans="1:19" x14ac:dyDescent="0.25">
      <c r="A683" t="str">
        <f t="shared" si="60"/>
        <v>1"8'10'MLAY1000x6</v>
      </c>
      <c r="B683" s="5" t="s">
        <v>20</v>
      </c>
      <c r="C683" s="8" t="s">
        <v>12</v>
      </c>
      <c r="D683" s="6" t="s">
        <v>14</v>
      </c>
      <c r="E683" s="7">
        <v>3267</v>
      </c>
      <c r="F683" s="6" t="s">
        <v>32</v>
      </c>
      <c r="G683" s="7">
        <v>1872</v>
      </c>
      <c r="H683" s="7">
        <f>G683*(IFERROR(VLOOKUP('Lifting System Input'!$B$9,Lists!L:M,2,0),1)*IFERROR(VLOOKUP('Lifting System Input'!$B$10,Lists!O:P,2,0),1)*IFERROR(VLOOKUP('Lifting System Input'!$B$12,Lists!R:S,2,0),1))</f>
        <v>1872</v>
      </c>
      <c r="I683" s="6">
        <f>IF(EVEN(ROUNDUP(E683/(H683*3/'Lifting System Input'!$B$11),0))=2,4,EVEN(ROUNDUP(E683/(H683*3/'Lifting System Input'!$B$11),0)))</f>
        <v>4</v>
      </c>
      <c r="J683" s="7">
        <f t="shared" si="61"/>
        <v>7488</v>
      </c>
      <c r="K683" s="6">
        <f t="shared" si="62"/>
        <v>6.9</v>
      </c>
      <c r="L683" s="4">
        <f>VLOOKUP(F683,Lists!A:B,2,0)*I683</f>
        <v>11536</v>
      </c>
      <c r="M683" s="6">
        <f t="shared" si="63"/>
        <v>2</v>
      </c>
      <c r="N683">
        <f t="shared" si="64"/>
        <v>3.3</v>
      </c>
      <c r="O683">
        <v>4</v>
      </c>
      <c r="P683" s="7">
        <f t="shared" si="65"/>
        <v>1634</v>
      </c>
      <c r="Q683" t="s">
        <v>54</v>
      </c>
      <c r="R683" t="s">
        <v>54</v>
      </c>
      <c r="S683">
        <v>12</v>
      </c>
    </row>
    <row r="684" spans="1:19" x14ac:dyDescent="0.25">
      <c r="A684" t="str">
        <f t="shared" si="60"/>
        <v>1"9'10'MLAY1000x6</v>
      </c>
      <c r="B684" s="5" t="s">
        <v>20</v>
      </c>
      <c r="C684" s="8" t="s">
        <v>13</v>
      </c>
      <c r="D684" s="6" t="s">
        <v>14</v>
      </c>
      <c r="E684" s="7">
        <v>3675</v>
      </c>
      <c r="F684" s="6" t="s">
        <v>32</v>
      </c>
      <c r="G684" s="7">
        <v>1872</v>
      </c>
      <c r="H684" s="7">
        <f>G684*(IFERROR(VLOOKUP('Lifting System Input'!$B$9,Lists!L:M,2,0),1)*IFERROR(VLOOKUP('Lifting System Input'!$B$10,Lists!O:P,2,0),1)*IFERROR(VLOOKUP('Lifting System Input'!$B$12,Lists!R:S,2,0),1))</f>
        <v>1872</v>
      </c>
      <c r="I684" s="6">
        <f>IF(EVEN(ROUNDUP(E684/(H684*3/'Lifting System Input'!$B$11),0))=2,4,EVEN(ROUNDUP(E684/(H684*3/'Lifting System Input'!$B$11),0)))</f>
        <v>4</v>
      </c>
      <c r="J684" s="7">
        <f t="shared" si="61"/>
        <v>7488</v>
      </c>
      <c r="K684" s="6">
        <f t="shared" si="62"/>
        <v>6.1</v>
      </c>
      <c r="L684" s="4">
        <f>VLOOKUP(F684,Lists!A:B,2,0)*I684</f>
        <v>11536</v>
      </c>
      <c r="M684" s="6">
        <f t="shared" si="63"/>
        <v>2</v>
      </c>
      <c r="N684">
        <f t="shared" si="64"/>
        <v>3.3</v>
      </c>
      <c r="O684">
        <v>4</v>
      </c>
      <c r="P684" s="7">
        <f t="shared" si="65"/>
        <v>1838</v>
      </c>
      <c r="Q684" t="s">
        <v>54</v>
      </c>
      <c r="R684" t="s">
        <v>54</v>
      </c>
      <c r="S684">
        <v>12</v>
      </c>
    </row>
    <row r="685" spans="1:19" x14ac:dyDescent="0.25">
      <c r="A685" t="str">
        <f t="shared" si="60"/>
        <v>1"10'10'MLAY1000x6</v>
      </c>
      <c r="B685" s="5" t="s">
        <v>20</v>
      </c>
      <c r="C685" s="24" t="s">
        <v>14</v>
      </c>
      <c r="D685" s="6" t="s">
        <v>14</v>
      </c>
      <c r="E685" s="7">
        <v>4084</v>
      </c>
      <c r="F685" s="6" t="s">
        <v>32</v>
      </c>
      <c r="G685" s="7">
        <v>1872</v>
      </c>
      <c r="H685" s="7">
        <f>G685*(IFERROR(VLOOKUP('Lifting System Input'!$B$9,Lists!L:M,2,0),1)*IFERROR(VLOOKUP('Lifting System Input'!$B$10,Lists!O:P,2,0),1)*IFERROR(VLOOKUP('Lifting System Input'!$B$12,Lists!R:S,2,0),1))</f>
        <v>1872</v>
      </c>
      <c r="I685" s="6">
        <f>IF(EVEN(ROUNDUP(E685/(H685*3/'Lifting System Input'!$B$11),0))=2,4,EVEN(ROUNDUP(E685/(H685*3/'Lifting System Input'!$B$11),0)))</f>
        <v>4</v>
      </c>
      <c r="J685" s="7">
        <f t="shared" si="61"/>
        <v>7488</v>
      </c>
      <c r="K685" s="6">
        <f t="shared" si="62"/>
        <v>5.5</v>
      </c>
      <c r="L685" s="4">
        <f>VLOOKUP(F685,Lists!A:B,2,0)*I685</f>
        <v>11536</v>
      </c>
      <c r="M685" s="6">
        <f t="shared" si="63"/>
        <v>2</v>
      </c>
      <c r="N685">
        <f t="shared" si="64"/>
        <v>3.3</v>
      </c>
      <c r="O685">
        <v>4</v>
      </c>
      <c r="P685" s="7">
        <f t="shared" si="65"/>
        <v>2042</v>
      </c>
      <c r="Q685" t="s">
        <v>54</v>
      </c>
      <c r="R685" t="s">
        <v>54</v>
      </c>
      <c r="S685">
        <v>12</v>
      </c>
    </row>
    <row r="686" spans="1:19" x14ac:dyDescent="0.25">
      <c r="A686" t="str">
        <f t="shared" si="60"/>
        <v>1"6'20'MLAY1000x6</v>
      </c>
      <c r="B686" s="5" t="s">
        <v>20</v>
      </c>
      <c r="C686" s="8" t="s">
        <v>10</v>
      </c>
      <c r="D686" s="6" t="s">
        <v>16</v>
      </c>
      <c r="E686" s="7">
        <v>4901</v>
      </c>
      <c r="F686" s="6" t="s">
        <v>32</v>
      </c>
      <c r="G686" s="7">
        <v>1872</v>
      </c>
      <c r="H686" s="7">
        <f>G686*(IFERROR(VLOOKUP('Lifting System Input'!$B$9,Lists!L:M,2,0),1)*IFERROR(VLOOKUP('Lifting System Input'!$B$10,Lists!O:P,2,0),1)*IFERROR(VLOOKUP('Lifting System Input'!$B$12,Lists!R:S,2,0),1))</f>
        <v>1872</v>
      </c>
      <c r="I686" s="6">
        <f>IF(EVEN(ROUNDUP(E686/(H686*3/'Lifting System Input'!$B$11),0))=2,4,EVEN(ROUNDUP(E686/(H686*3/'Lifting System Input'!$B$11),0)))</f>
        <v>4</v>
      </c>
      <c r="J686" s="7">
        <f t="shared" si="61"/>
        <v>7488</v>
      </c>
      <c r="K686" s="6">
        <f t="shared" si="62"/>
        <v>4.5999999999999996</v>
      </c>
      <c r="L686" s="4">
        <f>VLOOKUP(F686,Lists!A:B,2,0)*I686</f>
        <v>11536</v>
      </c>
      <c r="M686" s="6">
        <f t="shared" si="63"/>
        <v>2</v>
      </c>
      <c r="N686">
        <f t="shared" si="64"/>
        <v>6.7</v>
      </c>
      <c r="O686">
        <v>4</v>
      </c>
      <c r="P686" s="7">
        <f t="shared" si="65"/>
        <v>2451</v>
      </c>
      <c r="Q686" t="s">
        <v>54</v>
      </c>
      <c r="R686" t="s">
        <v>54</v>
      </c>
      <c r="S686">
        <v>12</v>
      </c>
    </row>
    <row r="687" spans="1:19" x14ac:dyDescent="0.25">
      <c r="A687" t="str">
        <f t="shared" si="60"/>
        <v>1"7'20'MLAY1000x6</v>
      </c>
      <c r="B687" s="5" t="s">
        <v>20</v>
      </c>
      <c r="C687" s="8" t="s">
        <v>11</v>
      </c>
      <c r="D687" s="6" t="s">
        <v>16</v>
      </c>
      <c r="E687" s="7">
        <v>5717</v>
      </c>
      <c r="F687" s="6" t="s">
        <v>32</v>
      </c>
      <c r="G687" s="7">
        <v>1872</v>
      </c>
      <c r="H687" s="7">
        <f>G687*(IFERROR(VLOOKUP('Lifting System Input'!$B$9,Lists!L:M,2,0),1)*IFERROR(VLOOKUP('Lifting System Input'!$B$10,Lists!O:P,2,0),1)*IFERROR(VLOOKUP('Lifting System Input'!$B$12,Lists!R:S,2,0),1))</f>
        <v>1872</v>
      </c>
      <c r="I687" s="6">
        <f>IF(EVEN(ROUNDUP(E687/(H687*3/'Lifting System Input'!$B$11),0))=2,4,EVEN(ROUNDUP(E687/(H687*3/'Lifting System Input'!$B$11),0)))</f>
        <v>4</v>
      </c>
      <c r="J687" s="7">
        <f t="shared" si="61"/>
        <v>7488</v>
      </c>
      <c r="K687" s="6">
        <f t="shared" si="62"/>
        <v>3.9</v>
      </c>
      <c r="L687" s="4">
        <f>VLOOKUP(F687,Lists!A:B,2,0)*I687</f>
        <v>11536</v>
      </c>
      <c r="M687" s="6">
        <f t="shared" si="63"/>
        <v>2</v>
      </c>
      <c r="N687">
        <f t="shared" si="64"/>
        <v>6.7</v>
      </c>
      <c r="O687">
        <v>4</v>
      </c>
      <c r="P687" s="7">
        <f t="shared" si="65"/>
        <v>2859</v>
      </c>
      <c r="Q687" t="s">
        <v>54</v>
      </c>
      <c r="R687" t="s">
        <v>54</v>
      </c>
      <c r="S687">
        <v>12</v>
      </c>
    </row>
    <row r="688" spans="1:19" x14ac:dyDescent="0.25">
      <c r="A688" t="str">
        <f t="shared" si="60"/>
        <v>1"8'20'MLAY1000x6</v>
      </c>
      <c r="B688" s="5" t="s">
        <v>20</v>
      </c>
      <c r="C688" s="8" t="s">
        <v>12</v>
      </c>
      <c r="D688" s="6" t="s">
        <v>16</v>
      </c>
      <c r="E688" s="7">
        <v>6534</v>
      </c>
      <c r="F688" s="6" t="s">
        <v>32</v>
      </c>
      <c r="G688" s="7">
        <v>1872</v>
      </c>
      <c r="H688" s="7">
        <f>G688*(IFERROR(VLOOKUP('Lifting System Input'!$B$9,Lists!L:M,2,0),1)*IFERROR(VLOOKUP('Lifting System Input'!$B$10,Lists!O:P,2,0),1)*IFERROR(VLOOKUP('Lifting System Input'!$B$12,Lists!R:S,2,0),1))</f>
        <v>1872</v>
      </c>
      <c r="I688" s="6">
        <f>IF(EVEN(ROUNDUP(E688/(H688*3/'Lifting System Input'!$B$11),0))=2,4,EVEN(ROUNDUP(E688/(H688*3/'Lifting System Input'!$B$11),0)))</f>
        <v>4</v>
      </c>
      <c r="J688" s="7">
        <f t="shared" si="61"/>
        <v>7488</v>
      </c>
      <c r="K688" s="6">
        <f t="shared" si="62"/>
        <v>3.4</v>
      </c>
      <c r="L688" s="4">
        <f>VLOOKUP(F688,Lists!A:B,2,0)*I688</f>
        <v>11536</v>
      </c>
      <c r="M688" s="6">
        <f t="shared" si="63"/>
        <v>2</v>
      </c>
      <c r="N688">
        <f t="shared" si="64"/>
        <v>6.7</v>
      </c>
      <c r="O688">
        <v>4</v>
      </c>
      <c r="P688" s="7">
        <f t="shared" si="65"/>
        <v>3267</v>
      </c>
      <c r="Q688" t="s">
        <v>54</v>
      </c>
      <c r="R688" t="s">
        <v>54</v>
      </c>
      <c r="S688">
        <v>12</v>
      </c>
    </row>
    <row r="689" spans="1:19" x14ac:dyDescent="0.25">
      <c r="A689" t="str">
        <f t="shared" si="60"/>
        <v>1"9'20'MLAY1000x6</v>
      </c>
      <c r="B689" s="5" t="s">
        <v>20</v>
      </c>
      <c r="C689" s="8" t="s">
        <v>13</v>
      </c>
      <c r="D689" s="6" t="s">
        <v>16</v>
      </c>
      <c r="E689" s="7">
        <v>7351</v>
      </c>
      <c r="F689" s="6" t="s">
        <v>32</v>
      </c>
      <c r="G689" s="7">
        <v>1872</v>
      </c>
      <c r="H689" s="7">
        <f>G689*(IFERROR(VLOOKUP('Lifting System Input'!$B$9,Lists!L:M,2,0),1)*IFERROR(VLOOKUP('Lifting System Input'!$B$10,Lists!O:P,2,0),1)*IFERROR(VLOOKUP('Lifting System Input'!$B$12,Lists!R:S,2,0),1))</f>
        <v>1872</v>
      </c>
      <c r="I689" s="6">
        <f>IF(EVEN(ROUNDUP(E689/(H689*3/'Lifting System Input'!$B$11),0))=2,4,EVEN(ROUNDUP(E689/(H689*3/'Lifting System Input'!$B$11),0)))</f>
        <v>4</v>
      </c>
      <c r="J689" s="7">
        <f t="shared" si="61"/>
        <v>7488</v>
      </c>
      <c r="K689" s="6">
        <f t="shared" si="62"/>
        <v>3.1</v>
      </c>
      <c r="L689" s="4">
        <f>VLOOKUP(F689,Lists!A:B,2,0)*I689</f>
        <v>11536</v>
      </c>
      <c r="M689" s="6">
        <f t="shared" si="63"/>
        <v>2</v>
      </c>
      <c r="N689">
        <f t="shared" si="64"/>
        <v>6.7</v>
      </c>
      <c r="O689">
        <v>4</v>
      </c>
      <c r="P689" s="7">
        <f t="shared" si="65"/>
        <v>3676</v>
      </c>
      <c r="Q689" t="s">
        <v>54</v>
      </c>
      <c r="R689" t="s">
        <v>54</v>
      </c>
      <c r="S689">
        <v>12</v>
      </c>
    </row>
    <row r="690" spans="1:19" x14ac:dyDescent="0.25">
      <c r="A690" t="str">
        <f t="shared" si="60"/>
        <v>1"10'20'MLAY1000x6</v>
      </c>
      <c r="B690" s="5" t="s">
        <v>20</v>
      </c>
      <c r="C690" s="25" t="s">
        <v>14</v>
      </c>
      <c r="D690" s="6" t="s">
        <v>16</v>
      </c>
      <c r="E690" s="7">
        <v>8168</v>
      </c>
      <c r="F690" s="6" t="s">
        <v>32</v>
      </c>
      <c r="G690" s="7">
        <v>1872</v>
      </c>
      <c r="H690" s="7">
        <f>G690*(IFERROR(VLOOKUP('Lifting System Input'!$B$9,Lists!L:M,2,0),1)*IFERROR(VLOOKUP('Lifting System Input'!$B$10,Lists!O:P,2,0),1)*IFERROR(VLOOKUP('Lifting System Input'!$B$12,Lists!R:S,2,0),1))</f>
        <v>1872</v>
      </c>
      <c r="I690" s="6">
        <f>IF(EVEN(ROUNDUP(E690/(H690*3/'Lifting System Input'!$B$11),0))=2,4,EVEN(ROUNDUP(E690/(H690*3/'Lifting System Input'!$B$11),0)))</f>
        <v>6</v>
      </c>
      <c r="J690" s="7">
        <f t="shared" si="61"/>
        <v>11232</v>
      </c>
      <c r="K690" s="6">
        <f t="shared" si="62"/>
        <v>4.0999999999999996</v>
      </c>
      <c r="L690" s="4">
        <f>VLOOKUP(F690,Lists!A:B,2,0)*I690</f>
        <v>17304</v>
      </c>
      <c r="M690" s="6">
        <f t="shared" si="63"/>
        <v>3</v>
      </c>
      <c r="N690">
        <f t="shared" si="64"/>
        <v>5</v>
      </c>
      <c r="O690">
        <v>4</v>
      </c>
      <c r="P690" s="7">
        <f t="shared" si="65"/>
        <v>2723</v>
      </c>
      <c r="Q690" t="s">
        <v>54</v>
      </c>
      <c r="R690" t="s">
        <v>54</v>
      </c>
      <c r="S690">
        <v>12</v>
      </c>
    </row>
    <row r="691" spans="1:19" x14ac:dyDescent="0.25">
      <c r="A691" t="str">
        <f t="shared" si="60"/>
        <v>1"6'40'MLAY1000x6</v>
      </c>
      <c r="B691" s="5" t="s">
        <v>20</v>
      </c>
      <c r="C691" s="8" t="s">
        <v>10</v>
      </c>
      <c r="D691" s="6" t="s">
        <v>26</v>
      </c>
      <c r="E691" s="7">
        <v>9801</v>
      </c>
      <c r="F691" s="6" t="s">
        <v>32</v>
      </c>
      <c r="G691" s="7">
        <v>1872</v>
      </c>
      <c r="H691" s="7">
        <f>G691*(IFERROR(VLOOKUP('Lifting System Input'!$B$9,Lists!L:M,2,0),1)*IFERROR(VLOOKUP('Lifting System Input'!$B$10,Lists!O:P,2,0),1)*IFERROR(VLOOKUP('Lifting System Input'!$B$12,Lists!R:S,2,0),1))</f>
        <v>1872</v>
      </c>
      <c r="I691" s="6">
        <f>IF(EVEN(ROUNDUP(E691/(H691*3/'Lifting System Input'!$B$11),0))=2,4,EVEN(ROUNDUP(E691/(H691*3/'Lifting System Input'!$B$11),0)))</f>
        <v>6</v>
      </c>
      <c r="J691" s="7">
        <f t="shared" si="61"/>
        <v>11232</v>
      </c>
      <c r="K691" s="6">
        <f t="shared" si="62"/>
        <v>3.4</v>
      </c>
      <c r="L691" s="4">
        <f>VLOOKUP(F691,Lists!A:B,2,0)*I691</f>
        <v>17304</v>
      </c>
      <c r="M691" s="6">
        <f t="shared" si="63"/>
        <v>3</v>
      </c>
      <c r="N691">
        <f t="shared" si="64"/>
        <v>10</v>
      </c>
      <c r="O691">
        <v>4</v>
      </c>
      <c r="P691" s="7">
        <f t="shared" si="65"/>
        <v>3267</v>
      </c>
      <c r="Q691" t="s">
        <v>54</v>
      </c>
      <c r="R691" t="s">
        <v>54</v>
      </c>
      <c r="S691">
        <v>12</v>
      </c>
    </row>
    <row r="692" spans="1:19" x14ac:dyDescent="0.25">
      <c r="A692" t="str">
        <f t="shared" si="60"/>
        <v>1"7'40'MLAY1000x6</v>
      </c>
      <c r="B692" s="5" t="s">
        <v>20</v>
      </c>
      <c r="C692" s="8" t="s">
        <v>11</v>
      </c>
      <c r="D692" s="6" t="s">
        <v>26</v>
      </c>
      <c r="E692" s="7">
        <v>11435</v>
      </c>
      <c r="F692" s="6" t="s">
        <v>32</v>
      </c>
      <c r="G692" s="7">
        <v>1872</v>
      </c>
      <c r="H692" s="7">
        <f>G692*(IFERROR(VLOOKUP('Lifting System Input'!$B$9,Lists!L:M,2,0),1)*IFERROR(VLOOKUP('Lifting System Input'!$B$10,Lists!O:P,2,0),1)*IFERROR(VLOOKUP('Lifting System Input'!$B$12,Lists!R:S,2,0),1))</f>
        <v>1872</v>
      </c>
      <c r="I692" s="6">
        <f>IF(EVEN(ROUNDUP(E692/(H692*3/'Lifting System Input'!$B$11),0))=2,4,EVEN(ROUNDUP(E692/(H692*3/'Lifting System Input'!$B$11),0)))</f>
        <v>8</v>
      </c>
      <c r="J692" s="7">
        <f t="shared" si="61"/>
        <v>14976</v>
      </c>
      <c r="K692" s="6">
        <f t="shared" si="62"/>
        <v>3.9</v>
      </c>
      <c r="L692" s="4">
        <f>VLOOKUP(F692,Lists!A:B,2,0)*I692</f>
        <v>23072</v>
      </c>
      <c r="M692" s="6">
        <f t="shared" si="63"/>
        <v>4</v>
      </c>
      <c r="N692">
        <f t="shared" si="64"/>
        <v>8</v>
      </c>
      <c r="O692">
        <v>4</v>
      </c>
      <c r="P692" s="7">
        <f t="shared" si="65"/>
        <v>2859</v>
      </c>
      <c r="Q692" t="s">
        <v>54</v>
      </c>
      <c r="R692" t="s">
        <v>54</v>
      </c>
      <c r="S692">
        <v>12</v>
      </c>
    </row>
    <row r="693" spans="1:19" x14ac:dyDescent="0.25">
      <c r="A693" t="str">
        <f t="shared" si="60"/>
        <v>1"8'40'MLAY1000x6</v>
      </c>
      <c r="B693" s="5" t="s">
        <v>20</v>
      </c>
      <c r="C693" s="8" t="s">
        <v>12</v>
      </c>
      <c r="D693" s="6" t="s">
        <v>26</v>
      </c>
      <c r="E693" s="7">
        <v>13068</v>
      </c>
      <c r="F693" s="6" t="s">
        <v>32</v>
      </c>
      <c r="G693" s="7">
        <v>1872</v>
      </c>
      <c r="H693" s="7">
        <f>G693*(IFERROR(VLOOKUP('Lifting System Input'!$B$9,Lists!L:M,2,0),1)*IFERROR(VLOOKUP('Lifting System Input'!$B$10,Lists!O:P,2,0),1)*IFERROR(VLOOKUP('Lifting System Input'!$B$12,Lists!R:S,2,0),1))</f>
        <v>1872</v>
      </c>
      <c r="I693" s="6">
        <f>IF(EVEN(ROUNDUP(E693/(H693*3/'Lifting System Input'!$B$11),0))=2,4,EVEN(ROUNDUP(E693/(H693*3/'Lifting System Input'!$B$11),0)))</f>
        <v>8</v>
      </c>
      <c r="J693" s="7">
        <f t="shared" si="61"/>
        <v>14976</v>
      </c>
      <c r="K693" s="6">
        <f t="shared" si="62"/>
        <v>3.4</v>
      </c>
      <c r="L693" s="4">
        <f>VLOOKUP(F693,Lists!A:B,2,0)*I693</f>
        <v>23072</v>
      </c>
      <c r="M693" s="6">
        <f t="shared" si="63"/>
        <v>4</v>
      </c>
      <c r="N693">
        <f t="shared" si="64"/>
        <v>8</v>
      </c>
      <c r="O693">
        <v>4</v>
      </c>
      <c r="P693" s="7">
        <f t="shared" si="65"/>
        <v>3267</v>
      </c>
      <c r="Q693" t="s">
        <v>54</v>
      </c>
      <c r="R693" t="s">
        <v>54</v>
      </c>
      <c r="S693">
        <v>12</v>
      </c>
    </row>
    <row r="694" spans="1:19" x14ac:dyDescent="0.25">
      <c r="A694" t="str">
        <f t="shared" si="60"/>
        <v>1"9'40'MLAY1000x6</v>
      </c>
      <c r="B694" s="5" t="s">
        <v>20</v>
      </c>
      <c r="C694" s="8" t="s">
        <v>13</v>
      </c>
      <c r="D694" s="6" t="s">
        <v>26</v>
      </c>
      <c r="E694" s="7">
        <v>14702</v>
      </c>
      <c r="F694" s="6" t="s">
        <v>32</v>
      </c>
      <c r="G694" s="7">
        <v>1872</v>
      </c>
      <c r="H694" s="7">
        <f>G694*(IFERROR(VLOOKUP('Lifting System Input'!$B$9,Lists!L:M,2,0),1)*IFERROR(VLOOKUP('Lifting System Input'!$B$10,Lists!O:P,2,0),1)*IFERROR(VLOOKUP('Lifting System Input'!$B$12,Lists!R:S,2,0),1))</f>
        <v>1872</v>
      </c>
      <c r="I694" s="6">
        <f>IF(EVEN(ROUNDUP(E694/(H694*3/'Lifting System Input'!$B$11),0))=2,4,EVEN(ROUNDUP(E694/(H694*3/'Lifting System Input'!$B$11),0)))</f>
        <v>8</v>
      </c>
      <c r="J694" s="7">
        <f t="shared" si="61"/>
        <v>14976</v>
      </c>
      <c r="K694" s="6">
        <f t="shared" si="62"/>
        <v>3.1</v>
      </c>
      <c r="L694" s="4">
        <f>VLOOKUP(F694,Lists!A:B,2,0)*I694</f>
        <v>23072</v>
      </c>
      <c r="M694" s="6">
        <f t="shared" si="63"/>
        <v>4</v>
      </c>
      <c r="N694">
        <f t="shared" si="64"/>
        <v>8</v>
      </c>
      <c r="O694">
        <v>4</v>
      </c>
      <c r="P694" s="7">
        <f t="shared" si="65"/>
        <v>3676</v>
      </c>
      <c r="Q694" t="s">
        <v>54</v>
      </c>
      <c r="R694" t="s">
        <v>54</v>
      </c>
      <c r="S694">
        <v>12</v>
      </c>
    </row>
    <row r="695" spans="1:19" x14ac:dyDescent="0.25">
      <c r="A695" t="str">
        <f t="shared" si="60"/>
        <v>1"10'40'MLAY1000x6</v>
      </c>
      <c r="B695" s="5" t="s">
        <v>20</v>
      </c>
      <c r="C695" s="25" t="s">
        <v>14</v>
      </c>
      <c r="D695" s="6" t="s">
        <v>26</v>
      </c>
      <c r="E695" s="7">
        <v>16335</v>
      </c>
      <c r="F695" s="6" t="s">
        <v>32</v>
      </c>
      <c r="G695" s="7">
        <v>1872</v>
      </c>
      <c r="H695" s="7">
        <f>G695*(IFERROR(VLOOKUP('Lifting System Input'!$B$9,Lists!L:M,2,0),1)*IFERROR(VLOOKUP('Lifting System Input'!$B$10,Lists!O:P,2,0),1)*IFERROR(VLOOKUP('Lifting System Input'!$B$12,Lists!R:S,2,0),1))</f>
        <v>1872</v>
      </c>
      <c r="I695" s="6">
        <f>IF(EVEN(ROUNDUP(E695/(H695*3/'Lifting System Input'!$B$11),0))=2,4,EVEN(ROUNDUP(E695/(H695*3/'Lifting System Input'!$B$11),0)))</f>
        <v>10</v>
      </c>
      <c r="J695" s="7">
        <f t="shared" si="61"/>
        <v>18720</v>
      </c>
      <c r="K695" s="6">
        <f t="shared" si="62"/>
        <v>3.4</v>
      </c>
      <c r="L695" s="4">
        <f>VLOOKUP(F695,Lists!A:B,2,0)*I695</f>
        <v>28840</v>
      </c>
      <c r="M695" s="6">
        <f t="shared" si="63"/>
        <v>5</v>
      </c>
      <c r="N695">
        <f t="shared" si="64"/>
        <v>6.7</v>
      </c>
      <c r="O695">
        <v>4</v>
      </c>
      <c r="P695" s="7">
        <f t="shared" si="65"/>
        <v>3267</v>
      </c>
      <c r="Q695" t="s">
        <v>54</v>
      </c>
      <c r="R695" t="s">
        <v>54</v>
      </c>
      <c r="S695">
        <v>12</v>
      </c>
    </row>
    <row r="696" spans="1:19" x14ac:dyDescent="0.25">
      <c r="A696" t="str">
        <f t="shared" si="60"/>
        <v>1-1/4"6'10'MLAY1000x6</v>
      </c>
      <c r="B696" s="5" t="s">
        <v>21</v>
      </c>
      <c r="C696" s="8" t="s">
        <v>10</v>
      </c>
      <c r="D696" s="6" t="s">
        <v>14</v>
      </c>
      <c r="E696" s="7">
        <v>3063</v>
      </c>
      <c r="F696" s="6" t="s">
        <v>32</v>
      </c>
      <c r="G696" s="7">
        <v>1928</v>
      </c>
      <c r="H696" s="7">
        <f>G696*(IFERROR(VLOOKUP('Lifting System Input'!$B$9,Lists!L:M,2,0),1)*IFERROR(VLOOKUP('Lifting System Input'!$B$10,Lists!O:P,2,0),1)*IFERROR(VLOOKUP('Lifting System Input'!$B$12,Lists!R:S,2,0),1))</f>
        <v>1928</v>
      </c>
      <c r="I696" s="6">
        <f>IF(EVEN(ROUNDUP(E696/(H696*3/'Lifting System Input'!$B$11),0))=2,4,EVEN(ROUNDUP(E696/(H696*3/'Lifting System Input'!$B$11),0)))</f>
        <v>4</v>
      </c>
      <c r="J696" s="7">
        <f t="shared" si="61"/>
        <v>7712</v>
      </c>
      <c r="K696" s="6">
        <f t="shared" si="62"/>
        <v>7.6</v>
      </c>
      <c r="L696" s="4">
        <f>VLOOKUP(F696,Lists!A:B,2,0)*I696</f>
        <v>11536</v>
      </c>
      <c r="M696" s="6">
        <f t="shared" si="63"/>
        <v>2</v>
      </c>
      <c r="N696">
        <f t="shared" si="64"/>
        <v>3.3</v>
      </c>
      <c r="O696">
        <v>4</v>
      </c>
      <c r="P696" s="7">
        <f t="shared" si="65"/>
        <v>1532</v>
      </c>
      <c r="Q696" t="s">
        <v>54</v>
      </c>
      <c r="R696" t="s">
        <v>54</v>
      </c>
      <c r="S696">
        <v>13</v>
      </c>
    </row>
    <row r="697" spans="1:19" x14ac:dyDescent="0.25">
      <c r="A697" t="str">
        <f t="shared" si="60"/>
        <v>1-1/4"7'10'MLAY1000x6</v>
      </c>
      <c r="B697" s="5" t="s">
        <v>21</v>
      </c>
      <c r="C697" s="8" t="s">
        <v>11</v>
      </c>
      <c r="D697" s="6" t="s">
        <v>14</v>
      </c>
      <c r="E697" s="7">
        <v>3573</v>
      </c>
      <c r="F697" s="6" t="s">
        <v>32</v>
      </c>
      <c r="G697" s="7">
        <v>1928</v>
      </c>
      <c r="H697" s="7">
        <f>G697*(IFERROR(VLOOKUP('Lifting System Input'!$B$9,Lists!L:M,2,0),1)*IFERROR(VLOOKUP('Lifting System Input'!$B$10,Lists!O:P,2,0),1)*IFERROR(VLOOKUP('Lifting System Input'!$B$12,Lists!R:S,2,0),1))</f>
        <v>1928</v>
      </c>
      <c r="I697" s="6">
        <f>IF(EVEN(ROUNDUP(E697/(H697*3/'Lifting System Input'!$B$11),0))=2,4,EVEN(ROUNDUP(E697/(H697*3/'Lifting System Input'!$B$11),0)))</f>
        <v>4</v>
      </c>
      <c r="J697" s="7">
        <f t="shared" si="61"/>
        <v>7712</v>
      </c>
      <c r="K697" s="6">
        <f t="shared" si="62"/>
        <v>6.5</v>
      </c>
      <c r="L697" s="4">
        <f>VLOOKUP(F697,Lists!A:B,2,0)*I697</f>
        <v>11536</v>
      </c>
      <c r="M697" s="6">
        <f t="shared" si="63"/>
        <v>2</v>
      </c>
      <c r="N697">
        <f t="shared" si="64"/>
        <v>3.3</v>
      </c>
      <c r="O697">
        <v>4</v>
      </c>
      <c r="P697" s="7">
        <f t="shared" si="65"/>
        <v>1787</v>
      </c>
      <c r="Q697" t="s">
        <v>54</v>
      </c>
      <c r="R697" t="s">
        <v>54</v>
      </c>
      <c r="S697">
        <v>13</v>
      </c>
    </row>
    <row r="698" spans="1:19" x14ac:dyDescent="0.25">
      <c r="A698" t="str">
        <f t="shared" si="60"/>
        <v>1-1/4"8'10'MLAY1000x6</v>
      </c>
      <c r="B698" s="5" t="s">
        <v>21</v>
      </c>
      <c r="C698" s="8" t="s">
        <v>12</v>
      </c>
      <c r="D698" s="6" t="s">
        <v>14</v>
      </c>
      <c r="E698" s="7">
        <v>4084</v>
      </c>
      <c r="F698" s="6" t="s">
        <v>32</v>
      </c>
      <c r="G698" s="7">
        <v>1928</v>
      </c>
      <c r="H698" s="7">
        <f>G698*(IFERROR(VLOOKUP('Lifting System Input'!$B$9,Lists!L:M,2,0),1)*IFERROR(VLOOKUP('Lifting System Input'!$B$10,Lists!O:P,2,0),1)*IFERROR(VLOOKUP('Lifting System Input'!$B$12,Lists!R:S,2,0),1))</f>
        <v>1928</v>
      </c>
      <c r="I698" s="6">
        <f>IF(EVEN(ROUNDUP(E698/(H698*3/'Lifting System Input'!$B$11),0))=2,4,EVEN(ROUNDUP(E698/(H698*3/'Lifting System Input'!$B$11),0)))</f>
        <v>4</v>
      </c>
      <c r="J698" s="7">
        <f t="shared" si="61"/>
        <v>7712</v>
      </c>
      <c r="K698" s="6">
        <f t="shared" si="62"/>
        <v>5.7</v>
      </c>
      <c r="L698" s="4">
        <f>VLOOKUP(F698,Lists!A:B,2,0)*I698</f>
        <v>11536</v>
      </c>
      <c r="M698" s="6">
        <f t="shared" si="63"/>
        <v>2</v>
      </c>
      <c r="N698">
        <f t="shared" si="64"/>
        <v>3.3</v>
      </c>
      <c r="O698">
        <v>4</v>
      </c>
      <c r="P698" s="7">
        <f t="shared" si="65"/>
        <v>2042</v>
      </c>
      <c r="Q698" t="s">
        <v>54</v>
      </c>
      <c r="R698" t="s">
        <v>54</v>
      </c>
      <c r="S698">
        <v>13</v>
      </c>
    </row>
    <row r="699" spans="1:19" x14ac:dyDescent="0.25">
      <c r="A699" t="str">
        <f t="shared" si="60"/>
        <v>1-1/4"9'10'MLAY1000x6</v>
      </c>
      <c r="B699" s="5" t="s">
        <v>21</v>
      </c>
      <c r="C699" s="8" t="s">
        <v>13</v>
      </c>
      <c r="D699" s="6" t="s">
        <v>14</v>
      </c>
      <c r="E699" s="7">
        <v>4594</v>
      </c>
      <c r="F699" s="6" t="s">
        <v>32</v>
      </c>
      <c r="G699" s="7">
        <v>1928</v>
      </c>
      <c r="H699" s="7">
        <f>G699*(IFERROR(VLOOKUP('Lifting System Input'!$B$9,Lists!L:M,2,0),1)*IFERROR(VLOOKUP('Lifting System Input'!$B$10,Lists!O:P,2,0),1)*IFERROR(VLOOKUP('Lifting System Input'!$B$12,Lists!R:S,2,0),1))</f>
        <v>1928</v>
      </c>
      <c r="I699" s="6">
        <f>IF(EVEN(ROUNDUP(E699/(H699*3/'Lifting System Input'!$B$11),0))=2,4,EVEN(ROUNDUP(E699/(H699*3/'Lifting System Input'!$B$11),0)))</f>
        <v>4</v>
      </c>
      <c r="J699" s="7">
        <f t="shared" si="61"/>
        <v>7712</v>
      </c>
      <c r="K699" s="6">
        <f t="shared" si="62"/>
        <v>5</v>
      </c>
      <c r="L699" s="4">
        <f>VLOOKUP(F699,Lists!A:B,2,0)*I699</f>
        <v>11536</v>
      </c>
      <c r="M699" s="6">
        <f t="shared" si="63"/>
        <v>2</v>
      </c>
      <c r="N699">
        <f t="shared" si="64"/>
        <v>3.3</v>
      </c>
      <c r="O699">
        <v>4</v>
      </c>
      <c r="P699" s="7">
        <f t="shared" si="65"/>
        <v>2297</v>
      </c>
      <c r="Q699" t="s">
        <v>54</v>
      </c>
      <c r="R699" t="s">
        <v>54</v>
      </c>
      <c r="S699">
        <v>13</v>
      </c>
    </row>
    <row r="700" spans="1:19" x14ac:dyDescent="0.25">
      <c r="A700" t="str">
        <f t="shared" si="60"/>
        <v>1-1/4"10'10'MLAY1000x6</v>
      </c>
      <c r="B700" s="5" t="s">
        <v>21</v>
      </c>
      <c r="C700" s="25" t="s">
        <v>14</v>
      </c>
      <c r="D700" s="6" t="s">
        <v>14</v>
      </c>
      <c r="E700" s="7">
        <v>5105</v>
      </c>
      <c r="F700" s="6" t="s">
        <v>32</v>
      </c>
      <c r="G700" s="7">
        <v>1928</v>
      </c>
      <c r="H700" s="7">
        <f>G700*(IFERROR(VLOOKUP('Lifting System Input'!$B$9,Lists!L:M,2,0),1)*IFERROR(VLOOKUP('Lifting System Input'!$B$10,Lists!O:P,2,0),1)*IFERROR(VLOOKUP('Lifting System Input'!$B$12,Lists!R:S,2,0),1))</f>
        <v>1928</v>
      </c>
      <c r="I700" s="6">
        <f>IF(EVEN(ROUNDUP(E700/(H700*3/'Lifting System Input'!$B$11),0))=2,4,EVEN(ROUNDUP(E700/(H700*3/'Lifting System Input'!$B$11),0)))</f>
        <v>4</v>
      </c>
      <c r="J700" s="7">
        <f t="shared" si="61"/>
        <v>7712</v>
      </c>
      <c r="K700" s="6">
        <f t="shared" si="62"/>
        <v>4.5</v>
      </c>
      <c r="L700" s="4">
        <f>VLOOKUP(F700,Lists!A:B,2,0)*I700</f>
        <v>11536</v>
      </c>
      <c r="M700" s="6">
        <f t="shared" si="63"/>
        <v>2</v>
      </c>
      <c r="N700">
        <f t="shared" si="64"/>
        <v>3.3</v>
      </c>
      <c r="O700">
        <v>4</v>
      </c>
      <c r="P700" s="7">
        <f t="shared" si="65"/>
        <v>2553</v>
      </c>
      <c r="Q700" t="s">
        <v>54</v>
      </c>
      <c r="R700" t="s">
        <v>54</v>
      </c>
      <c r="S700">
        <v>13</v>
      </c>
    </row>
    <row r="701" spans="1:19" x14ac:dyDescent="0.25">
      <c r="A701" t="str">
        <f t="shared" si="60"/>
        <v>1-1/4"6'20'MLAY1000x6</v>
      </c>
      <c r="B701" s="5" t="s">
        <v>21</v>
      </c>
      <c r="C701" s="8" t="s">
        <v>10</v>
      </c>
      <c r="D701" s="6" t="s">
        <v>16</v>
      </c>
      <c r="E701" s="7">
        <v>6126</v>
      </c>
      <c r="F701" s="6" t="s">
        <v>32</v>
      </c>
      <c r="G701" s="7">
        <v>1928</v>
      </c>
      <c r="H701" s="7">
        <f>G701*(IFERROR(VLOOKUP('Lifting System Input'!$B$9,Lists!L:M,2,0),1)*IFERROR(VLOOKUP('Lifting System Input'!$B$10,Lists!O:P,2,0),1)*IFERROR(VLOOKUP('Lifting System Input'!$B$12,Lists!R:S,2,0),1))</f>
        <v>1928</v>
      </c>
      <c r="I701" s="6">
        <f>IF(EVEN(ROUNDUP(E701/(H701*3/'Lifting System Input'!$B$11),0))=2,4,EVEN(ROUNDUP(E701/(H701*3/'Lifting System Input'!$B$11),0)))</f>
        <v>4</v>
      </c>
      <c r="J701" s="7">
        <f t="shared" si="61"/>
        <v>7712</v>
      </c>
      <c r="K701" s="6">
        <f t="shared" si="62"/>
        <v>3.8</v>
      </c>
      <c r="L701" s="4">
        <f>VLOOKUP(F701,Lists!A:B,2,0)*I701</f>
        <v>11536</v>
      </c>
      <c r="M701" s="6">
        <f t="shared" si="63"/>
        <v>2</v>
      </c>
      <c r="N701">
        <f t="shared" si="64"/>
        <v>6.7</v>
      </c>
      <c r="O701">
        <v>4</v>
      </c>
      <c r="P701" s="7">
        <f t="shared" si="65"/>
        <v>3063</v>
      </c>
      <c r="Q701" t="s">
        <v>54</v>
      </c>
      <c r="R701" t="s">
        <v>54</v>
      </c>
      <c r="S701">
        <v>13</v>
      </c>
    </row>
    <row r="702" spans="1:19" x14ac:dyDescent="0.25">
      <c r="A702" t="str">
        <f t="shared" si="60"/>
        <v>1-1/4"7'20'MLAY1000x6</v>
      </c>
      <c r="B702" s="5" t="s">
        <v>21</v>
      </c>
      <c r="C702" s="8" t="s">
        <v>11</v>
      </c>
      <c r="D702" s="6" t="s">
        <v>16</v>
      </c>
      <c r="E702" s="7">
        <v>7147</v>
      </c>
      <c r="F702" s="6" t="s">
        <v>32</v>
      </c>
      <c r="G702" s="7">
        <v>1928</v>
      </c>
      <c r="H702" s="7">
        <f>G702*(IFERROR(VLOOKUP('Lifting System Input'!$B$9,Lists!L:M,2,0),1)*IFERROR(VLOOKUP('Lifting System Input'!$B$10,Lists!O:P,2,0),1)*IFERROR(VLOOKUP('Lifting System Input'!$B$12,Lists!R:S,2,0),1))</f>
        <v>1928</v>
      </c>
      <c r="I702" s="6">
        <f>IF(EVEN(ROUNDUP(E702/(H702*3/'Lifting System Input'!$B$11),0))=2,4,EVEN(ROUNDUP(E702/(H702*3/'Lifting System Input'!$B$11),0)))</f>
        <v>4</v>
      </c>
      <c r="J702" s="7">
        <f t="shared" si="61"/>
        <v>7712</v>
      </c>
      <c r="K702" s="6">
        <f t="shared" si="62"/>
        <v>3.2</v>
      </c>
      <c r="L702" s="4">
        <f>VLOOKUP(F702,Lists!A:B,2,0)*I702</f>
        <v>11536</v>
      </c>
      <c r="M702" s="6">
        <f t="shared" si="63"/>
        <v>2</v>
      </c>
      <c r="N702">
        <f t="shared" si="64"/>
        <v>6.7</v>
      </c>
      <c r="O702">
        <v>4</v>
      </c>
      <c r="P702" s="7">
        <f t="shared" si="65"/>
        <v>3574</v>
      </c>
      <c r="Q702" t="s">
        <v>54</v>
      </c>
      <c r="R702" t="s">
        <v>54</v>
      </c>
      <c r="S702">
        <v>13</v>
      </c>
    </row>
    <row r="703" spans="1:19" x14ac:dyDescent="0.25">
      <c r="A703" t="str">
        <f t="shared" si="60"/>
        <v>1-1/4"8'20'MLAY1000x6</v>
      </c>
      <c r="B703" s="5" t="s">
        <v>21</v>
      </c>
      <c r="C703" s="8" t="s">
        <v>12</v>
      </c>
      <c r="D703" s="6" t="s">
        <v>16</v>
      </c>
      <c r="E703" s="7">
        <v>8168</v>
      </c>
      <c r="F703" s="6" t="s">
        <v>32</v>
      </c>
      <c r="G703" s="7">
        <v>1928</v>
      </c>
      <c r="H703" s="7">
        <f>G703*(IFERROR(VLOOKUP('Lifting System Input'!$B$9,Lists!L:M,2,0),1)*IFERROR(VLOOKUP('Lifting System Input'!$B$10,Lists!O:P,2,0),1)*IFERROR(VLOOKUP('Lifting System Input'!$B$12,Lists!R:S,2,0),1))</f>
        <v>1928</v>
      </c>
      <c r="I703" s="6">
        <f>IF(EVEN(ROUNDUP(E703/(H703*3/'Lifting System Input'!$B$11),0))=2,4,EVEN(ROUNDUP(E703/(H703*3/'Lifting System Input'!$B$11),0)))</f>
        <v>6</v>
      </c>
      <c r="J703" s="7">
        <f t="shared" si="61"/>
        <v>11568</v>
      </c>
      <c r="K703" s="6">
        <f t="shared" si="62"/>
        <v>4.2</v>
      </c>
      <c r="L703" s="4">
        <f>VLOOKUP(F703,Lists!A:B,2,0)*I703</f>
        <v>17304</v>
      </c>
      <c r="M703" s="6">
        <f t="shared" si="63"/>
        <v>3</v>
      </c>
      <c r="N703">
        <f t="shared" si="64"/>
        <v>5</v>
      </c>
      <c r="O703">
        <v>4</v>
      </c>
      <c r="P703" s="7">
        <f t="shared" si="65"/>
        <v>2723</v>
      </c>
      <c r="Q703" t="s">
        <v>54</v>
      </c>
      <c r="R703" t="s">
        <v>54</v>
      </c>
      <c r="S703">
        <v>13</v>
      </c>
    </row>
    <row r="704" spans="1:19" x14ac:dyDescent="0.25">
      <c r="A704" t="str">
        <f t="shared" si="60"/>
        <v>1-1/4"9'20'MLAY1000x6</v>
      </c>
      <c r="B704" s="5" t="s">
        <v>21</v>
      </c>
      <c r="C704" s="8" t="s">
        <v>13</v>
      </c>
      <c r="D704" s="6" t="s">
        <v>16</v>
      </c>
      <c r="E704" s="7">
        <v>9189</v>
      </c>
      <c r="F704" s="6" t="s">
        <v>32</v>
      </c>
      <c r="G704" s="7">
        <v>1928</v>
      </c>
      <c r="H704" s="7">
        <f>G704*(IFERROR(VLOOKUP('Lifting System Input'!$B$9,Lists!L:M,2,0),1)*IFERROR(VLOOKUP('Lifting System Input'!$B$10,Lists!O:P,2,0),1)*IFERROR(VLOOKUP('Lifting System Input'!$B$12,Lists!R:S,2,0),1))</f>
        <v>1928</v>
      </c>
      <c r="I704" s="6">
        <f>IF(EVEN(ROUNDUP(E704/(H704*3/'Lifting System Input'!$B$11),0))=2,4,EVEN(ROUNDUP(E704/(H704*3/'Lifting System Input'!$B$11),0)))</f>
        <v>6</v>
      </c>
      <c r="J704" s="7">
        <f t="shared" si="61"/>
        <v>11568</v>
      </c>
      <c r="K704" s="6">
        <f t="shared" si="62"/>
        <v>3.8</v>
      </c>
      <c r="L704" s="4">
        <f>VLOOKUP(F704,Lists!A:B,2,0)*I704</f>
        <v>17304</v>
      </c>
      <c r="M704" s="6">
        <f t="shared" si="63"/>
        <v>3</v>
      </c>
      <c r="N704">
        <f t="shared" si="64"/>
        <v>5</v>
      </c>
      <c r="O704">
        <v>4</v>
      </c>
      <c r="P704" s="7">
        <f t="shared" si="65"/>
        <v>3063</v>
      </c>
      <c r="Q704" t="s">
        <v>54</v>
      </c>
      <c r="R704" t="s">
        <v>54</v>
      </c>
      <c r="S704">
        <v>13</v>
      </c>
    </row>
    <row r="705" spans="1:19" x14ac:dyDescent="0.25">
      <c r="A705" t="str">
        <f t="shared" si="60"/>
        <v>1-1/4"10'20'MLAY1000x6</v>
      </c>
      <c r="B705" s="5" t="s">
        <v>21</v>
      </c>
      <c r="C705" s="24" t="s">
        <v>14</v>
      </c>
      <c r="D705" s="6" t="s">
        <v>16</v>
      </c>
      <c r="E705" s="7">
        <v>10210</v>
      </c>
      <c r="F705" s="6" t="s">
        <v>32</v>
      </c>
      <c r="G705" s="7">
        <v>1928</v>
      </c>
      <c r="H705" s="7">
        <f>G705*(IFERROR(VLOOKUP('Lifting System Input'!$B$9,Lists!L:M,2,0),1)*IFERROR(VLOOKUP('Lifting System Input'!$B$10,Lists!O:P,2,0),1)*IFERROR(VLOOKUP('Lifting System Input'!$B$12,Lists!R:S,2,0),1))</f>
        <v>1928</v>
      </c>
      <c r="I705" s="6">
        <f>IF(EVEN(ROUNDUP(E705/(H705*3/'Lifting System Input'!$B$11),0))=2,4,EVEN(ROUNDUP(E705/(H705*3/'Lifting System Input'!$B$11),0)))</f>
        <v>6</v>
      </c>
      <c r="J705" s="7">
        <f t="shared" si="61"/>
        <v>11568</v>
      </c>
      <c r="K705" s="6">
        <f t="shared" si="62"/>
        <v>3.4</v>
      </c>
      <c r="L705" s="4">
        <f>VLOOKUP(F705,Lists!A:B,2,0)*I705</f>
        <v>17304</v>
      </c>
      <c r="M705" s="6">
        <f t="shared" si="63"/>
        <v>3</v>
      </c>
      <c r="N705">
        <f t="shared" si="64"/>
        <v>5</v>
      </c>
      <c r="O705">
        <v>4</v>
      </c>
      <c r="P705" s="7">
        <f t="shared" si="65"/>
        <v>3403</v>
      </c>
      <c r="Q705" t="s">
        <v>54</v>
      </c>
      <c r="R705" t="s">
        <v>54</v>
      </c>
      <c r="S705">
        <v>13</v>
      </c>
    </row>
    <row r="706" spans="1:19" x14ac:dyDescent="0.25">
      <c r="A706" t="str">
        <f t="shared" si="60"/>
        <v>1-1/4"6'40'MLAY1000x6</v>
      </c>
      <c r="B706" s="5" t="s">
        <v>21</v>
      </c>
      <c r="C706" s="8" t="s">
        <v>10</v>
      </c>
      <c r="D706" s="6" t="s">
        <v>26</v>
      </c>
      <c r="E706" s="7">
        <v>12252</v>
      </c>
      <c r="F706" s="6" t="s">
        <v>32</v>
      </c>
      <c r="G706" s="7">
        <v>1928</v>
      </c>
      <c r="H706" s="7">
        <f>G706*(IFERROR(VLOOKUP('Lifting System Input'!$B$9,Lists!L:M,2,0),1)*IFERROR(VLOOKUP('Lifting System Input'!$B$10,Lists!O:P,2,0),1)*IFERROR(VLOOKUP('Lifting System Input'!$B$12,Lists!R:S,2,0),1))</f>
        <v>1928</v>
      </c>
      <c r="I706" s="6">
        <f>IF(EVEN(ROUNDUP(E706/(H706*3/'Lifting System Input'!$B$11),0))=2,4,EVEN(ROUNDUP(E706/(H706*3/'Lifting System Input'!$B$11),0)))</f>
        <v>8</v>
      </c>
      <c r="J706" s="7">
        <f t="shared" si="61"/>
        <v>15424</v>
      </c>
      <c r="K706" s="6">
        <f t="shared" si="62"/>
        <v>3.8</v>
      </c>
      <c r="L706" s="4">
        <f>VLOOKUP(F706,Lists!A:B,2,0)*I706</f>
        <v>23072</v>
      </c>
      <c r="M706" s="6">
        <f t="shared" si="63"/>
        <v>4</v>
      </c>
      <c r="N706">
        <f t="shared" si="64"/>
        <v>8</v>
      </c>
      <c r="O706">
        <v>4</v>
      </c>
      <c r="P706" s="7">
        <f t="shared" si="65"/>
        <v>3063</v>
      </c>
      <c r="Q706" t="s">
        <v>54</v>
      </c>
      <c r="R706" t="s">
        <v>54</v>
      </c>
      <c r="S706">
        <v>13</v>
      </c>
    </row>
    <row r="707" spans="1:19" x14ac:dyDescent="0.25">
      <c r="A707" t="str">
        <f t="shared" si="60"/>
        <v>1-1/4"7'40'MLAY1000x6</v>
      </c>
      <c r="B707" s="5" t="s">
        <v>21</v>
      </c>
      <c r="C707" s="8" t="s">
        <v>11</v>
      </c>
      <c r="D707" s="6" t="s">
        <v>26</v>
      </c>
      <c r="E707" s="7">
        <v>14293</v>
      </c>
      <c r="F707" s="6" t="s">
        <v>32</v>
      </c>
      <c r="G707" s="7">
        <v>1928</v>
      </c>
      <c r="H707" s="7">
        <f>G707*(IFERROR(VLOOKUP('Lifting System Input'!$B$9,Lists!L:M,2,0),1)*IFERROR(VLOOKUP('Lifting System Input'!$B$10,Lists!O:P,2,0),1)*IFERROR(VLOOKUP('Lifting System Input'!$B$12,Lists!R:S,2,0),1))</f>
        <v>1928</v>
      </c>
      <c r="I707" s="6">
        <f>IF(EVEN(ROUNDUP(E707/(H707*3/'Lifting System Input'!$B$11),0))=2,4,EVEN(ROUNDUP(E707/(H707*3/'Lifting System Input'!$B$11),0)))</f>
        <v>8</v>
      </c>
      <c r="J707" s="7">
        <f t="shared" si="61"/>
        <v>15424</v>
      </c>
      <c r="K707" s="6">
        <f t="shared" si="62"/>
        <v>3.2</v>
      </c>
      <c r="L707" s="4">
        <f>VLOOKUP(F707,Lists!A:B,2,0)*I707</f>
        <v>23072</v>
      </c>
      <c r="M707" s="6">
        <f t="shared" si="63"/>
        <v>4</v>
      </c>
      <c r="N707">
        <f t="shared" si="64"/>
        <v>8</v>
      </c>
      <c r="O707">
        <v>4</v>
      </c>
      <c r="P707" s="7">
        <f t="shared" si="65"/>
        <v>3573</v>
      </c>
      <c r="Q707" t="s">
        <v>54</v>
      </c>
      <c r="R707" t="s">
        <v>54</v>
      </c>
      <c r="S707">
        <v>13</v>
      </c>
    </row>
    <row r="708" spans="1:19" x14ac:dyDescent="0.25">
      <c r="A708" t="str">
        <f t="shared" si="60"/>
        <v>1-1/4"8'40'MLAY1000x6</v>
      </c>
      <c r="B708" s="5" t="s">
        <v>21</v>
      </c>
      <c r="C708" s="8" t="s">
        <v>12</v>
      </c>
      <c r="D708" s="6" t="s">
        <v>26</v>
      </c>
      <c r="E708" s="7">
        <v>16335</v>
      </c>
      <c r="F708" s="6" t="s">
        <v>32</v>
      </c>
      <c r="G708" s="7">
        <v>1928</v>
      </c>
      <c r="H708" s="7">
        <f>G708*(IFERROR(VLOOKUP('Lifting System Input'!$B$9,Lists!L:M,2,0),1)*IFERROR(VLOOKUP('Lifting System Input'!$B$10,Lists!O:P,2,0),1)*IFERROR(VLOOKUP('Lifting System Input'!$B$12,Lists!R:S,2,0),1))</f>
        <v>1928</v>
      </c>
      <c r="I708" s="6">
        <f>IF(EVEN(ROUNDUP(E708/(H708*3/'Lifting System Input'!$B$11),0))=2,4,EVEN(ROUNDUP(E708/(H708*3/'Lifting System Input'!$B$11),0)))</f>
        <v>10</v>
      </c>
      <c r="J708" s="7">
        <f t="shared" si="61"/>
        <v>19280</v>
      </c>
      <c r="K708" s="6">
        <f t="shared" si="62"/>
        <v>3.5</v>
      </c>
      <c r="L708" s="4">
        <f>VLOOKUP(F708,Lists!A:B,2,0)*I708</f>
        <v>28840</v>
      </c>
      <c r="M708" s="6">
        <f t="shared" si="63"/>
        <v>5</v>
      </c>
      <c r="N708">
        <f t="shared" si="64"/>
        <v>6.7</v>
      </c>
      <c r="O708">
        <v>4</v>
      </c>
      <c r="P708" s="7">
        <f t="shared" si="65"/>
        <v>3267</v>
      </c>
      <c r="Q708" t="s">
        <v>54</v>
      </c>
      <c r="R708" t="s">
        <v>54</v>
      </c>
      <c r="S708">
        <v>13</v>
      </c>
    </row>
    <row r="709" spans="1:19" x14ac:dyDescent="0.25">
      <c r="A709" t="str">
        <f t="shared" si="60"/>
        <v>1-1/4"9'40'MLAY1000x6</v>
      </c>
      <c r="B709" s="5" t="s">
        <v>21</v>
      </c>
      <c r="C709" s="8" t="s">
        <v>13</v>
      </c>
      <c r="D709" s="6" t="s">
        <v>26</v>
      </c>
      <c r="E709" s="7">
        <v>18377</v>
      </c>
      <c r="F709" s="6" t="s">
        <v>32</v>
      </c>
      <c r="G709" s="7">
        <v>1928</v>
      </c>
      <c r="H709" s="7">
        <f>G709*(IFERROR(VLOOKUP('Lifting System Input'!$B$9,Lists!L:M,2,0),1)*IFERROR(VLOOKUP('Lifting System Input'!$B$10,Lists!O:P,2,0),1)*IFERROR(VLOOKUP('Lifting System Input'!$B$12,Lists!R:S,2,0),1))</f>
        <v>1928</v>
      </c>
      <c r="I709" s="6">
        <f>IF(EVEN(ROUNDUP(E709/(H709*3/'Lifting System Input'!$B$11),0))=2,4,EVEN(ROUNDUP(E709/(H709*3/'Lifting System Input'!$B$11),0)))</f>
        <v>10</v>
      </c>
      <c r="J709" s="7">
        <f t="shared" si="61"/>
        <v>19280</v>
      </c>
      <c r="K709" s="6">
        <f t="shared" si="62"/>
        <v>3.1</v>
      </c>
      <c r="L709" s="4">
        <f>VLOOKUP(F709,Lists!A:B,2,0)*I709</f>
        <v>28840</v>
      </c>
      <c r="M709" s="6">
        <f t="shared" si="63"/>
        <v>5</v>
      </c>
      <c r="N709">
        <f t="shared" si="64"/>
        <v>6.7</v>
      </c>
      <c r="O709">
        <v>4</v>
      </c>
      <c r="P709" s="7">
        <f t="shared" si="65"/>
        <v>3675</v>
      </c>
      <c r="Q709" t="s">
        <v>54</v>
      </c>
      <c r="R709" t="s">
        <v>54</v>
      </c>
      <c r="S709">
        <v>13</v>
      </c>
    </row>
    <row r="710" spans="1:19" x14ac:dyDescent="0.25">
      <c r="A710" t="str">
        <f t="shared" ref="A710:A773" si="66">B710&amp;C710&amp;D710&amp;F710</f>
        <v>1-1/4"10'40'MLAY1000x6</v>
      </c>
      <c r="B710" s="5" t="s">
        <v>21</v>
      </c>
      <c r="C710" s="25" t="s">
        <v>14</v>
      </c>
      <c r="D710" s="6" t="s">
        <v>26</v>
      </c>
      <c r="E710" s="7">
        <v>20419</v>
      </c>
      <c r="F710" s="6" t="s">
        <v>32</v>
      </c>
      <c r="G710" s="7">
        <v>1928</v>
      </c>
      <c r="H710" s="7">
        <f>G710*(IFERROR(VLOOKUP('Lifting System Input'!$B$9,Lists!L:M,2,0),1)*IFERROR(VLOOKUP('Lifting System Input'!$B$10,Lists!O:P,2,0),1)*IFERROR(VLOOKUP('Lifting System Input'!$B$12,Lists!R:S,2,0),1))</f>
        <v>1928</v>
      </c>
      <c r="I710" s="6">
        <f>IF(EVEN(ROUNDUP(E710/(H710*3/'Lifting System Input'!$B$11),0))=2,4,EVEN(ROUNDUP(E710/(H710*3/'Lifting System Input'!$B$11),0)))</f>
        <v>12</v>
      </c>
      <c r="J710" s="7">
        <f t="shared" ref="J710:J773" si="67">I710*H710</f>
        <v>23136</v>
      </c>
      <c r="K710" s="6">
        <f t="shared" ref="K710:K773" si="68">ROUND(J710*3/E710,1)</f>
        <v>3.4</v>
      </c>
      <c r="L710" s="4">
        <f>VLOOKUP(F710,Lists!A:B,2,0)*I710</f>
        <v>34608</v>
      </c>
      <c r="M710" s="6">
        <f t="shared" ref="M710:M773" si="69">I710/2</f>
        <v>6</v>
      </c>
      <c r="N710">
        <f t="shared" ref="N710:N773" si="70">ROUND(LEFT(D710,2)/(M710+1),1)</f>
        <v>5.7</v>
      </c>
      <c r="O710">
        <v>4</v>
      </c>
      <c r="P710" s="7">
        <f t="shared" ref="P710:P773" si="71">ROUND(E710/M710,0)</f>
        <v>3403</v>
      </c>
      <c r="Q710" t="s">
        <v>54</v>
      </c>
      <c r="R710" t="s">
        <v>54</v>
      </c>
      <c r="S710">
        <v>13</v>
      </c>
    </row>
    <row r="711" spans="1:19" x14ac:dyDescent="0.25">
      <c r="A711" t="str">
        <f t="shared" si="66"/>
        <v>1-3/8"6'10'MLAY1000x6</v>
      </c>
      <c r="B711" s="5" t="s">
        <v>22</v>
      </c>
      <c r="C711" s="8" t="s">
        <v>10</v>
      </c>
      <c r="D711" s="6" t="s">
        <v>14</v>
      </c>
      <c r="E711" s="7">
        <v>3369</v>
      </c>
      <c r="F711" s="6" t="s">
        <v>32</v>
      </c>
      <c r="G711" s="7">
        <v>1946</v>
      </c>
      <c r="H711" s="7">
        <f>G711*(IFERROR(VLOOKUP('Lifting System Input'!$B$9,Lists!L:M,2,0),1)*IFERROR(VLOOKUP('Lifting System Input'!$B$10,Lists!O:P,2,0),1)*IFERROR(VLOOKUP('Lifting System Input'!$B$12,Lists!R:S,2,0),1))</f>
        <v>1946</v>
      </c>
      <c r="I711" s="6">
        <f>IF(EVEN(ROUNDUP(E711/(H711*3/'Lifting System Input'!$B$11),0))=2,4,EVEN(ROUNDUP(E711/(H711*3/'Lifting System Input'!$B$11),0)))</f>
        <v>4</v>
      </c>
      <c r="J711" s="7">
        <f t="shared" si="67"/>
        <v>7784</v>
      </c>
      <c r="K711" s="6">
        <f t="shared" si="68"/>
        <v>6.9</v>
      </c>
      <c r="L711" s="4">
        <f>VLOOKUP(F711,Lists!A:B,2,0)*I711</f>
        <v>11536</v>
      </c>
      <c r="M711" s="6">
        <f t="shared" si="69"/>
        <v>2</v>
      </c>
      <c r="N711">
        <f t="shared" si="70"/>
        <v>3.3</v>
      </c>
      <c r="O711">
        <v>4</v>
      </c>
      <c r="P711" s="7">
        <f t="shared" si="71"/>
        <v>1685</v>
      </c>
      <c r="Q711" t="s">
        <v>54</v>
      </c>
      <c r="R711" t="s">
        <v>54</v>
      </c>
      <c r="S711">
        <v>14</v>
      </c>
    </row>
    <row r="712" spans="1:19" x14ac:dyDescent="0.25">
      <c r="A712" t="str">
        <f t="shared" si="66"/>
        <v>1-3/8"7'10'MLAY1000x6</v>
      </c>
      <c r="B712" s="5" t="s">
        <v>22</v>
      </c>
      <c r="C712" s="8" t="s">
        <v>11</v>
      </c>
      <c r="D712" s="6" t="s">
        <v>14</v>
      </c>
      <c r="E712" s="7">
        <v>3931</v>
      </c>
      <c r="F712" s="6" t="s">
        <v>32</v>
      </c>
      <c r="G712" s="7">
        <v>1946</v>
      </c>
      <c r="H712" s="7">
        <f>G712*(IFERROR(VLOOKUP('Lifting System Input'!$B$9,Lists!L:M,2,0),1)*IFERROR(VLOOKUP('Lifting System Input'!$B$10,Lists!O:P,2,0),1)*IFERROR(VLOOKUP('Lifting System Input'!$B$12,Lists!R:S,2,0),1))</f>
        <v>1946</v>
      </c>
      <c r="I712" s="6">
        <f>IF(EVEN(ROUNDUP(E712/(H712*3/'Lifting System Input'!$B$11),0))=2,4,EVEN(ROUNDUP(E712/(H712*3/'Lifting System Input'!$B$11),0)))</f>
        <v>4</v>
      </c>
      <c r="J712" s="7">
        <f t="shared" si="67"/>
        <v>7784</v>
      </c>
      <c r="K712" s="6">
        <f t="shared" si="68"/>
        <v>5.9</v>
      </c>
      <c r="L712" s="4">
        <f>VLOOKUP(F712,Lists!A:B,2,0)*I712</f>
        <v>11536</v>
      </c>
      <c r="M712" s="6">
        <f t="shared" si="69"/>
        <v>2</v>
      </c>
      <c r="N712">
        <f t="shared" si="70"/>
        <v>3.3</v>
      </c>
      <c r="O712">
        <v>4</v>
      </c>
      <c r="P712" s="7">
        <f t="shared" si="71"/>
        <v>1966</v>
      </c>
      <c r="Q712" t="s">
        <v>54</v>
      </c>
      <c r="R712" t="s">
        <v>54</v>
      </c>
      <c r="S712">
        <v>14</v>
      </c>
    </row>
    <row r="713" spans="1:19" x14ac:dyDescent="0.25">
      <c r="A713" t="str">
        <f t="shared" si="66"/>
        <v>1-3/8"8'10'MLAY1000x6</v>
      </c>
      <c r="B713" s="5" t="s">
        <v>22</v>
      </c>
      <c r="C713" s="8" t="s">
        <v>12</v>
      </c>
      <c r="D713" s="6" t="s">
        <v>14</v>
      </c>
      <c r="E713" s="7">
        <v>4492</v>
      </c>
      <c r="F713" s="6" t="s">
        <v>32</v>
      </c>
      <c r="G713" s="7">
        <v>1946</v>
      </c>
      <c r="H713" s="7">
        <f>G713*(IFERROR(VLOOKUP('Lifting System Input'!$B$9,Lists!L:M,2,0),1)*IFERROR(VLOOKUP('Lifting System Input'!$B$10,Lists!O:P,2,0),1)*IFERROR(VLOOKUP('Lifting System Input'!$B$12,Lists!R:S,2,0),1))</f>
        <v>1946</v>
      </c>
      <c r="I713" s="6">
        <f>IF(EVEN(ROUNDUP(E713/(H713*3/'Lifting System Input'!$B$11),0))=2,4,EVEN(ROUNDUP(E713/(H713*3/'Lifting System Input'!$B$11),0)))</f>
        <v>4</v>
      </c>
      <c r="J713" s="7">
        <f t="shared" si="67"/>
        <v>7784</v>
      </c>
      <c r="K713" s="6">
        <f t="shared" si="68"/>
        <v>5.2</v>
      </c>
      <c r="L713" s="4">
        <f>VLOOKUP(F713,Lists!A:B,2,0)*I713</f>
        <v>11536</v>
      </c>
      <c r="M713" s="6">
        <f t="shared" si="69"/>
        <v>2</v>
      </c>
      <c r="N713">
        <f t="shared" si="70"/>
        <v>3.3</v>
      </c>
      <c r="O713">
        <v>4</v>
      </c>
      <c r="P713" s="7">
        <f t="shared" si="71"/>
        <v>2246</v>
      </c>
      <c r="Q713" t="s">
        <v>54</v>
      </c>
      <c r="R713" t="s">
        <v>54</v>
      </c>
      <c r="S713">
        <v>14</v>
      </c>
    </row>
    <row r="714" spans="1:19" x14ac:dyDescent="0.25">
      <c r="A714" t="str">
        <f t="shared" si="66"/>
        <v>1-3/8"9'10'MLAY1000x6</v>
      </c>
      <c r="B714" s="5" t="s">
        <v>22</v>
      </c>
      <c r="C714" s="8" t="s">
        <v>13</v>
      </c>
      <c r="D714" s="6" t="s">
        <v>14</v>
      </c>
      <c r="E714" s="7">
        <v>5054</v>
      </c>
      <c r="F714" s="6" t="s">
        <v>32</v>
      </c>
      <c r="G714" s="7">
        <v>1946</v>
      </c>
      <c r="H714" s="7">
        <f>G714*(IFERROR(VLOOKUP('Lifting System Input'!$B$9,Lists!L:M,2,0),1)*IFERROR(VLOOKUP('Lifting System Input'!$B$10,Lists!O:P,2,0),1)*IFERROR(VLOOKUP('Lifting System Input'!$B$12,Lists!R:S,2,0),1))</f>
        <v>1946</v>
      </c>
      <c r="I714" s="6">
        <f>IF(EVEN(ROUNDUP(E714/(H714*3/'Lifting System Input'!$B$11),0))=2,4,EVEN(ROUNDUP(E714/(H714*3/'Lifting System Input'!$B$11),0)))</f>
        <v>4</v>
      </c>
      <c r="J714" s="7">
        <f t="shared" si="67"/>
        <v>7784</v>
      </c>
      <c r="K714" s="6">
        <f t="shared" si="68"/>
        <v>4.5999999999999996</v>
      </c>
      <c r="L714" s="4">
        <f>VLOOKUP(F714,Lists!A:B,2,0)*I714</f>
        <v>11536</v>
      </c>
      <c r="M714" s="6">
        <f t="shared" si="69"/>
        <v>2</v>
      </c>
      <c r="N714">
        <f t="shared" si="70"/>
        <v>3.3</v>
      </c>
      <c r="O714">
        <v>4</v>
      </c>
      <c r="P714" s="7">
        <f t="shared" si="71"/>
        <v>2527</v>
      </c>
      <c r="Q714" t="s">
        <v>54</v>
      </c>
      <c r="R714" t="s">
        <v>54</v>
      </c>
      <c r="S714">
        <v>14</v>
      </c>
    </row>
    <row r="715" spans="1:19" x14ac:dyDescent="0.25">
      <c r="A715" t="str">
        <f t="shared" si="66"/>
        <v>1-3/8"10'10'MLAY1000x6</v>
      </c>
      <c r="B715" s="5" t="s">
        <v>22</v>
      </c>
      <c r="C715" s="25" t="s">
        <v>14</v>
      </c>
      <c r="D715" s="6" t="s">
        <v>14</v>
      </c>
      <c r="E715" s="7">
        <v>5615</v>
      </c>
      <c r="F715" s="6" t="s">
        <v>32</v>
      </c>
      <c r="G715" s="7">
        <v>1946</v>
      </c>
      <c r="H715" s="7">
        <f>G715*(IFERROR(VLOOKUP('Lifting System Input'!$B$9,Lists!L:M,2,0),1)*IFERROR(VLOOKUP('Lifting System Input'!$B$10,Lists!O:P,2,0),1)*IFERROR(VLOOKUP('Lifting System Input'!$B$12,Lists!R:S,2,0),1))</f>
        <v>1946</v>
      </c>
      <c r="I715" s="6">
        <f>IF(EVEN(ROUNDUP(E715/(H715*3/'Lifting System Input'!$B$11),0))=2,4,EVEN(ROUNDUP(E715/(H715*3/'Lifting System Input'!$B$11),0)))</f>
        <v>4</v>
      </c>
      <c r="J715" s="7">
        <f t="shared" si="67"/>
        <v>7784</v>
      </c>
      <c r="K715" s="6">
        <f t="shared" si="68"/>
        <v>4.2</v>
      </c>
      <c r="L715" s="4">
        <f>VLOOKUP(F715,Lists!A:B,2,0)*I715</f>
        <v>11536</v>
      </c>
      <c r="M715" s="6">
        <f t="shared" si="69"/>
        <v>2</v>
      </c>
      <c r="N715">
        <f t="shared" si="70"/>
        <v>3.3</v>
      </c>
      <c r="O715">
        <v>4</v>
      </c>
      <c r="P715" s="7">
        <f t="shared" si="71"/>
        <v>2808</v>
      </c>
      <c r="Q715" t="s">
        <v>54</v>
      </c>
      <c r="R715" t="s">
        <v>54</v>
      </c>
      <c r="S715">
        <v>14</v>
      </c>
    </row>
    <row r="716" spans="1:19" x14ac:dyDescent="0.25">
      <c r="A716" t="str">
        <f t="shared" si="66"/>
        <v>1-3/8"6'20'MLAY1000x6</v>
      </c>
      <c r="B716" s="5" t="s">
        <v>22</v>
      </c>
      <c r="C716" s="8" t="s">
        <v>10</v>
      </c>
      <c r="D716" s="6" t="s">
        <v>16</v>
      </c>
      <c r="E716" s="7">
        <v>6738</v>
      </c>
      <c r="F716" s="6" t="s">
        <v>32</v>
      </c>
      <c r="G716" s="7">
        <v>1946</v>
      </c>
      <c r="H716" s="7">
        <f>G716*(IFERROR(VLOOKUP('Lifting System Input'!$B$9,Lists!L:M,2,0),1)*IFERROR(VLOOKUP('Lifting System Input'!$B$10,Lists!O:P,2,0),1)*IFERROR(VLOOKUP('Lifting System Input'!$B$12,Lists!R:S,2,0),1))</f>
        <v>1946</v>
      </c>
      <c r="I716" s="6">
        <f>IF(EVEN(ROUNDUP(E716/(H716*3/'Lifting System Input'!$B$11),0))=2,4,EVEN(ROUNDUP(E716/(H716*3/'Lifting System Input'!$B$11),0)))</f>
        <v>4</v>
      </c>
      <c r="J716" s="7">
        <f t="shared" si="67"/>
        <v>7784</v>
      </c>
      <c r="K716" s="6">
        <f t="shared" si="68"/>
        <v>3.5</v>
      </c>
      <c r="L716" s="4">
        <f>VLOOKUP(F716,Lists!A:B,2,0)*I716</f>
        <v>11536</v>
      </c>
      <c r="M716" s="6">
        <f t="shared" si="69"/>
        <v>2</v>
      </c>
      <c r="N716">
        <f t="shared" si="70"/>
        <v>6.7</v>
      </c>
      <c r="O716">
        <v>4</v>
      </c>
      <c r="P716" s="7">
        <f t="shared" si="71"/>
        <v>3369</v>
      </c>
      <c r="Q716" t="s">
        <v>54</v>
      </c>
      <c r="R716" t="s">
        <v>54</v>
      </c>
      <c r="S716">
        <v>14</v>
      </c>
    </row>
    <row r="717" spans="1:19" x14ac:dyDescent="0.25">
      <c r="A717" t="str">
        <f t="shared" si="66"/>
        <v>1-3/8"7'20'MLAY1000x6</v>
      </c>
      <c r="B717" s="5" t="s">
        <v>22</v>
      </c>
      <c r="C717" s="8" t="s">
        <v>11</v>
      </c>
      <c r="D717" s="6" t="s">
        <v>16</v>
      </c>
      <c r="E717" s="7">
        <v>7861</v>
      </c>
      <c r="F717" s="6" t="s">
        <v>32</v>
      </c>
      <c r="G717" s="7">
        <v>1946</v>
      </c>
      <c r="H717" s="7">
        <f>G717*(IFERROR(VLOOKUP('Lifting System Input'!$B$9,Lists!L:M,2,0),1)*IFERROR(VLOOKUP('Lifting System Input'!$B$10,Lists!O:P,2,0),1)*IFERROR(VLOOKUP('Lifting System Input'!$B$12,Lists!R:S,2,0),1))</f>
        <v>1946</v>
      </c>
      <c r="I717" s="6">
        <f>IF(EVEN(ROUNDUP(E717/(H717*3/'Lifting System Input'!$B$11),0))=2,4,EVEN(ROUNDUP(E717/(H717*3/'Lifting System Input'!$B$11),0)))</f>
        <v>6</v>
      </c>
      <c r="J717" s="7">
        <f t="shared" si="67"/>
        <v>11676</v>
      </c>
      <c r="K717" s="6">
        <f t="shared" si="68"/>
        <v>4.5</v>
      </c>
      <c r="L717" s="4">
        <f>VLOOKUP(F717,Lists!A:B,2,0)*I717</f>
        <v>17304</v>
      </c>
      <c r="M717" s="6">
        <f t="shared" si="69"/>
        <v>3</v>
      </c>
      <c r="N717">
        <f t="shared" si="70"/>
        <v>5</v>
      </c>
      <c r="O717">
        <v>4</v>
      </c>
      <c r="P717" s="7">
        <f t="shared" si="71"/>
        <v>2620</v>
      </c>
      <c r="Q717" t="s">
        <v>54</v>
      </c>
      <c r="R717" t="s">
        <v>54</v>
      </c>
      <c r="S717">
        <v>14</v>
      </c>
    </row>
    <row r="718" spans="1:19" x14ac:dyDescent="0.25">
      <c r="A718" t="str">
        <f t="shared" si="66"/>
        <v>1-3/8"8'20'MLAY1000x6</v>
      </c>
      <c r="B718" s="5" t="s">
        <v>22</v>
      </c>
      <c r="C718" s="8" t="s">
        <v>12</v>
      </c>
      <c r="D718" s="6" t="s">
        <v>16</v>
      </c>
      <c r="E718" s="7">
        <v>8984</v>
      </c>
      <c r="F718" s="6" t="s">
        <v>32</v>
      </c>
      <c r="G718" s="7">
        <v>1946</v>
      </c>
      <c r="H718" s="7">
        <f>G718*(IFERROR(VLOOKUP('Lifting System Input'!$B$9,Lists!L:M,2,0),1)*IFERROR(VLOOKUP('Lifting System Input'!$B$10,Lists!O:P,2,0),1)*IFERROR(VLOOKUP('Lifting System Input'!$B$12,Lists!R:S,2,0),1))</f>
        <v>1946</v>
      </c>
      <c r="I718" s="6">
        <f>IF(EVEN(ROUNDUP(E718/(H718*3/'Lifting System Input'!$B$11),0))=2,4,EVEN(ROUNDUP(E718/(H718*3/'Lifting System Input'!$B$11),0)))</f>
        <v>6</v>
      </c>
      <c r="J718" s="7">
        <f t="shared" si="67"/>
        <v>11676</v>
      </c>
      <c r="K718" s="6">
        <f t="shared" si="68"/>
        <v>3.9</v>
      </c>
      <c r="L718" s="4">
        <f>VLOOKUP(F718,Lists!A:B,2,0)*I718</f>
        <v>17304</v>
      </c>
      <c r="M718" s="6">
        <f t="shared" si="69"/>
        <v>3</v>
      </c>
      <c r="N718">
        <f t="shared" si="70"/>
        <v>5</v>
      </c>
      <c r="O718">
        <v>4</v>
      </c>
      <c r="P718" s="7">
        <f t="shared" si="71"/>
        <v>2995</v>
      </c>
      <c r="Q718" t="s">
        <v>54</v>
      </c>
      <c r="R718" t="s">
        <v>54</v>
      </c>
      <c r="S718">
        <v>14</v>
      </c>
    </row>
    <row r="719" spans="1:19" x14ac:dyDescent="0.25">
      <c r="A719" t="str">
        <f t="shared" si="66"/>
        <v>1-3/8"9'20'MLAY1000x6</v>
      </c>
      <c r="B719" s="5" t="s">
        <v>22</v>
      </c>
      <c r="C719" s="8" t="s">
        <v>13</v>
      </c>
      <c r="D719" s="6" t="s">
        <v>16</v>
      </c>
      <c r="E719" s="7">
        <v>10108</v>
      </c>
      <c r="F719" s="6" t="s">
        <v>32</v>
      </c>
      <c r="G719" s="7">
        <v>1946</v>
      </c>
      <c r="H719" s="7">
        <f>G719*(IFERROR(VLOOKUP('Lifting System Input'!$B$9,Lists!L:M,2,0),1)*IFERROR(VLOOKUP('Lifting System Input'!$B$10,Lists!O:P,2,0),1)*IFERROR(VLOOKUP('Lifting System Input'!$B$12,Lists!R:S,2,0),1))</f>
        <v>1946</v>
      </c>
      <c r="I719" s="6">
        <f>IF(EVEN(ROUNDUP(E719/(H719*3/'Lifting System Input'!$B$11),0))=2,4,EVEN(ROUNDUP(E719/(H719*3/'Lifting System Input'!$B$11),0)))</f>
        <v>6</v>
      </c>
      <c r="J719" s="7">
        <f t="shared" si="67"/>
        <v>11676</v>
      </c>
      <c r="K719" s="6">
        <f t="shared" si="68"/>
        <v>3.5</v>
      </c>
      <c r="L719" s="4">
        <f>VLOOKUP(F719,Lists!A:B,2,0)*I719</f>
        <v>17304</v>
      </c>
      <c r="M719" s="6">
        <f t="shared" si="69"/>
        <v>3</v>
      </c>
      <c r="N719">
        <f t="shared" si="70"/>
        <v>5</v>
      </c>
      <c r="O719">
        <v>4</v>
      </c>
      <c r="P719" s="7">
        <f t="shared" si="71"/>
        <v>3369</v>
      </c>
      <c r="Q719" t="s">
        <v>54</v>
      </c>
      <c r="R719" t="s">
        <v>54</v>
      </c>
      <c r="S719">
        <v>14</v>
      </c>
    </row>
    <row r="720" spans="1:19" x14ac:dyDescent="0.25">
      <c r="A720" t="str">
        <f t="shared" si="66"/>
        <v>1-3/8"10'20'MLAY1000x6</v>
      </c>
      <c r="B720" s="5" t="s">
        <v>22</v>
      </c>
      <c r="C720" s="25" t="s">
        <v>14</v>
      </c>
      <c r="D720" s="6" t="s">
        <v>16</v>
      </c>
      <c r="E720" s="7">
        <v>11231</v>
      </c>
      <c r="F720" s="6" t="s">
        <v>32</v>
      </c>
      <c r="G720" s="7">
        <v>1946</v>
      </c>
      <c r="H720" s="7">
        <f>G720*(IFERROR(VLOOKUP('Lifting System Input'!$B$9,Lists!L:M,2,0),1)*IFERROR(VLOOKUP('Lifting System Input'!$B$10,Lists!O:P,2,0),1)*IFERROR(VLOOKUP('Lifting System Input'!$B$12,Lists!R:S,2,0),1))</f>
        <v>1946</v>
      </c>
      <c r="I720" s="6">
        <f>IF(EVEN(ROUNDUP(E720/(H720*3/'Lifting System Input'!$B$11),0))=2,4,EVEN(ROUNDUP(E720/(H720*3/'Lifting System Input'!$B$11),0)))</f>
        <v>6</v>
      </c>
      <c r="J720" s="7">
        <f t="shared" si="67"/>
        <v>11676</v>
      </c>
      <c r="K720" s="6">
        <f t="shared" si="68"/>
        <v>3.1</v>
      </c>
      <c r="L720" s="4">
        <f>VLOOKUP(F720,Lists!A:B,2,0)*I720</f>
        <v>17304</v>
      </c>
      <c r="M720" s="6">
        <f t="shared" si="69"/>
        <v>3</v>
      </c>
      <c r="N720">
        <f t="shared" si="70"/>
        <v>5</v>
      </c>
      <c r="O720">
        <v>4</v>
      </c>
      <c r="P720" s="7">
        <f t="shared" si="71"/>
        <v>3744</v>
      </c>
      <c r="Q720" t="s">
        <v>54</v>
      </c>
      <c r="R720" t="s">
        <v>54</v>
      </c>
      <c r="S720">
        <v>14</v>
      </c>
    </row>
    <row r="721" spans="1:19" x14ac:dyDescent="0.25">
      <c r="A721" t="str">
        <f t="shared" si="66"/>
        <v>1-3/8"6'40'MLAY1000x6</v>
      </c>
      <c r="B721" s="5" t="s">
        <v>22</v>
      </c>
      <c r="C721" s="8" t="s">
        <v>10</v>
      </c>
      <c r="D721" s="6" t="s">
        <v>26</v>
      </c>
      <c r="E721" s="7">
        <v>13477</v>
      </c>
      <c r="F721" s="6" t="s">
        <v>32</v>
      </c>
      <c r="G721" s="7">
        <v>1946</v>
      </c>
      <c r="H721" s="7">
        <f>G721*(IFERROR(VLOOKUP('Lifting System Input'!$B$9,Lists!L:M,2,0),1)*IFERROR(VLOOKUP('Lifting System Input'!$B$10,Lists!O:P,2,0),1)*IFERROR(VLOOKUP('Lifting System Input'!$B$12,Lists!R:S,2,0),1))</f>
        <v>1946</v>
      </c>
      <c r="I721" s="6">
        <f>IF(EVEN(ROUNDUP(E721/(H721*3/'Lifting System Input'!$B$11),0))=2,4,EVEN(ROUNDUP(E721/(H721*3/'Lifting System Input'!$B$11),0)))</f>
        <v>8</v>
      </c>
      <c r="J721" s="7">
        <f t="shared" si="67"/>
        <v>15568</v>
      </c>
      <c r="K721" s="6">
        <f t="shared" si="68"/>
        <v>3.5</v>
      </c>
      <c r="L721" s="4">
        <f>VLOOKUP(F721,Lists!A:B,2,0)*I721</f>
        <v>23072</v>
      </c>
      <c r="M721" s="6">
        <f t="shared" si="69"/>
        <v>4</v>
      </c>
      <c r="N721">
        <f t="shared" si="70"/>
        <v>8</v>
      </c>
      <c r="O721">
        <v>4</v>
      </c>
      <c r="P721" s="7">
        <f t="shared" si="71"/>
        <v>3369</v>
      </c>
      <c r="Q721" t="s">
        <v>54</v>
      </c>
      <c r="R721" t="s">
        <v>54</v>
      </c>
      <c r="S721">
        <v>14</v>
      </c>
    </row>
    <row r="722" spans="1:19" x14ac:dyDescent="0.25">
      <c r="A722" t="str">
        <f t="shared" si="66"/>
        <v>1-3/8"7'40'MLAY1000x6</v>
      </c>
      <c r="B722" s="5" t="s">
        <v>22</v>
      </c>
      <c r="C722" s="8" t="s">
        <v>11</v>
      </c>
      <c r="D722" s="6" t="s">
        <v>26</v>
      </c>
      <c r="E722" s="7">
        <v>15723</v>
      </c>
      <c r="F722" s="6" t="s">
        <v>32</v>
      </c>
      <c r="G722" s="7">
        <v>1946</v>
      </c>
      <c r="H722" s="7">
        <f>G722*(IFERROR(VLOOKUP('Lifting System Input'!$B$9,Lists!L:M,2,0),1)*IFERROR(VLOOKUP('Lifting System Input'!$B$10,Lists!O:P,2,0),1)*IFERROR(VLOOKUP('Lifting System Input'!$B$12,Lists!R:S,2,0),1))</f>
        <v>1946</v>
      </c>
      <c r="I722" s="6">
        <f>IF(EVEN(ROUNDUP(E722/(H722*3/'Lifting System Input'!$B$11),0))=2,4,EVEN(ROUNDUP(E722/(H722*3/'Lifting System Input'!$B$11),0)))</f>
        <v>10</v>
      </c>
      <c r="J722" s="7">
        <f t="shared" si="67"/>
        <v>19460</v>
      </c>
      <c r="K722" s="6">
        <f t="shared" si="68"/>
        <v>3.7</v>
      </c>
      <c r="L722" s="4">
        <f>VLOOKUP(F722,Lists!A:B,2,0)*I722</f>
        <v>28840</v>
      </c>
      <c r="M722" s="6">
        <f t="shared" si="69"/>
        <v>5</v>
      </c>
      <c r="N722">
        <f t="shared" si="70"/>
        <v>6.7</v>
      </c>
      <c r="O722">
        <v>4</v>
      </c>
      <c r="P722" s="7">
        <f t="shared" si="71"/>
        <v>3145</v>
      </c>
      <c r="Q722" t="s">
        <v>54</v>
      </c>
      <c r="R722" t="s">
        <v>54</v>
      </c>
      <c r="S722">
        <v>14</v>
      </c>
    </row>
    <row r="723" spans="1:19" x14ac:dyDescent="0.25">
      <c r="A723" t="str">
        <f t="shared" si="66"/>
        <v>1-3/8"8'40'MLAY1000x6</v>
      </c>
      <c r="B723" s="5" t="s">
        <v>22</v>
      </c>
      <c r="C723" s="8" t="s">
        <v>12</v>
      </c>
      <c r="D723" s="6" t="s">
        <v>26</v>
      </c>
      <c r="E723" s="7">
        <v>17969</v>
      </c>
      <c r="F723" s="6" t="s">
        <v>32</v>
      </c>
      <c r="G723" s="7">
        <v>1946</v>
      </c>
      <c r="H723" s="7">
        <f>G723*(IFERROR(VLOOKUP('Lifting System Input'!$B$9,Lists!L:M,2,0),1)*IFERROR(VLOOKUP('Lifting System Input'!$B$10,Lists!O:P,2,0),1)*IFERROR(VLOOKUP('Lifting System Input'!$B$12,Lists!R:S,2,0),1))</f>
        <v>1946</v>
      </c>
      <c r="I723" s="6">
        <f>IF(EVEN(ROUNDUP(E723/(H723*3/'Lifting System Input'!$B$11),0))=2,4,EVEN(ROUNDUP(E723/(H723*3/'Lifting System Input'!$B$11),0)))</f>
        <v>10</v>
      </c>
      <c r="J723" s="7">
        <f t="shared" si="67"/>
        <v>19460</v>
      </c>
      <c r="K723" s="6">
        <f t="shared" si="68"/>
        <v>3.2</v>
      </c>
      <c r="L723" s="4">
        <f>VLOOKUP(F723,Lists!A:B,2,0)*I723</f>
        <v>28840</v>
      </c>
      <c r="M723" s="6">
        <f t="shared" si="69"/>
        <v>5</v>
      </c>
      <c r="N723">
        <f t="shared" si="70"/>
        <v>6.7</v>
      </c>
      <c r="O723">
        <v>4</v>
      </c>
      <c r="P723" s="7">
        <f t="shared" si="71"/>
        <v>3594</v>
      </c>
      <c r="Q723" t="s">
        <v>54</v>
      </c>
      <c r="R723" t="s">
        <v>54</v>
      </c>
      <c r="S723">
        <v>14</v>
      </c>
    </row>
    <row r="724" spans="1:19" x14ac:dyDescent="0.25">
      <c r="A724" t="str">
        <f t="shared" si="66"/>
        <v>1-3/8"9'40'MLAY1000x6</v>
      </c>
      <c r="B724" s="5" t="s">
        <v>22</v>
      </c>
      <c r="C724" s="8" t="s">
        <v>13</v>
      </c>
      <c r="D724" s="6" t="s">
        <v>26</v>
      </c>
      <c r="E724" s="7">
        <v>20215</v>
      </c>
      <c r="F724" s="6" t="s">
        <v>32</v>
      </c>
      <c r="G724" s="7">
        <v>1946</v>
      </c>
      <c r="H724" s="7">
        <f>G724*(IFERROR(VLOOKUP('Lifting System Input'!$B$9,Lists!L:M,2,0),1)*IFERROR(VLOOKUP('Lifting System Input'!$B$10,Lists!O:P,2,0),1)*IFERROR(VLOOKUP('Lifting System Input'!$B$12,Lists!R:S,2,0),1))</f>
        <v>1946</v>
      </c>
      <c r="I724" s="6">
        <f>IF(EVEN(ROUNDUP(E724/(H724*3/'Lifting System Input'!$B$11),0))=2,4,EVEN(ROUNDUP(E724/(H724*3/'Lifting System Input'!$B$11),0)))</f>
        <v>12</v>
      </c>
      <c r="J724" s="7">
        <f t="shared" si="67"/>
        <v>23352</v>
      </c>
      <c r="K724" s="6">
        <f t="shared" si="68"/>
        <v>3.5</v>
      </c>
      <c r="L724" s="4">
        <f>VLOOKUP(F724,Lists!A:B,2,0)*I724</f>
        <v>34608</v>
      </c>
      <c r="M724" s="6">
        <f t="shared" si="69"/>
        <v>6</v>
      </c>
      <c r="N724">
        <f t="shared" si="70"/>
        <v>5.7</v>
      </c>
      <c r="O724">
        <v>4</v>
      </c>
      <c r="P724" s="7">
        <f t="shared" si="71"/>
        <v>3369</v>
      </c>
      <c r="Q724" t="s">
        <v>54</v>
      </c>
      <c r="R724" t="s">
        <v>54</v>
      </c>
      <c r="S724">
        <v>14</v>
      </c>
    </row>
    <row r="725" spans="1:19" x14ac:dyDescent="0.25">
      <c r="A725" t="str">
        <f t="shared" si="66"/>
        <v>1-3/8"10'40'MLAY1000x6</v>
      </c>
      <c r="B725" s="5" t="s">
        <v>22</v>
      </c>
      <c r="C725" s="24" t="s">
        <v>14</v>
      </c>
      <c r="D725" s="6" t="s">
        <v>26</v>
      </c>
      <c r="E725" s="7">
        <v>22461</v>
      </c>
      <c r="F725" s="6" t="s">
        <v>32</v>
      </c>
      <c r="G725" s="7">
        <v>1946</v>
      </c>
      <c r="H725" s="7">
        <f>G725*(IFERROR(VLOOKUP('Lifting System Input'!$B$9,Lists!L:M,2,0),1)*IFERROR(VLOOKUP('Lifting System Input'!$B$10,Lists!O:P,2,0),1)*IFERROR(VLOOKUP('Lifting System Input'!$B$12,Lists!R:S,2,0),1))</f>
        <v>1946</v>
      </c>
      <c r="I725" s="6">
        <f>IF(EVEN(ROUNDUP(E725/(H725*3/'Lifting System Input'!$B$11),0))=2,4,EVEN(ROUNDUP(E725/(H725*3/'Lifting System Input'!$B$11),0)))</f>
        <v>12</v>
      </c>
      <c r="J725" s="7">
        <f t="shared" si="67"/>
        <v>23352</v>
      </c>
      <c r="K725" s="6">
        <f t="shared" si="68"/>
        <v>3.1</v>
      </c>
      <c r="L725" s="4">
        <f>VLOOKUP(F725,Lists!A:B,2,0)*I725</f>
        <v>34608</v>
      </c>
      <c r="M725" s="6">
        <f t="shared" si="69"/>
        <v>6</v>
      </c>
      <c r="N725">
        <f t="shared" si="70"/>
        <v>5.7</v>
      </c>
      <c r="O725">
        <v>4</v>
      </c>
      <c r="P725" s="7">
        <f t="shared" si="71"/>
        <v>3744</v>
      </c>
      <c r="Q725" t="s">
        <v>54</v>
      </c>
      <c r="R725" t="s">
        <v>54</v>
      </c>
      <c r="S725">
        <v>14</v>
      </c>
    </row>
    <row r="726" spans="1:19" x14ac:dyDescent="0.25">
      <c r="A726" t="str">
        <f t="shared" si="66"/>
        <v>1-1/2"6'10'MLAY1000x6</v>
      </c>
      <c r="B726" s="5" t="s">
        <v>23</v>
      </c>
      <c r="C726" s="8" t="s">
        <v>10</v>
      </c>
      <c r="D726" s="6" t="s">
        <v>14</v>
      </c>
      <c r="E726" s="7">
        <v>3675</v>
      </c>
      <c r="F726" s="6" t="s">
        <v>32</v>
      </c>
      <c r="G726" s="7">
        <v>1965</v>
      </c>
      <c r="H726" s="7">
        <f>G726*(IFERROR(VLOOKUP('Lifting System Input'!$B$9,Lists!L:M,2,0),1)*IFERROR(VLOOKUP('Lifting System Input'!$B$10,Lists!O:P,2,0),1)*IFERROR(VLOOKUP('Lifting System Input'!$B$12,Lists!R:S,2,0),1))</f>
        <v>1965</v>
      </c>
      <c r="I726" s="6">
        <f>IF(EVEN(ROUNDUP(E726/(H726*3/'Lifting System Input'!$B$11),0))=2,4,EVEN(ROUNDUP(E726/(H726*3/'Lifting System Input'!$B$11),0)))</f>
        <v>4</v>
      </c>
      <c r="J726" s="7">
        <f t="shared" si="67"/>
        <v>7860</v>
      </c>
      <c r="K726" s="6">
        <f t="shared" si="68"/>
        <v>6.4</v>
      </c>
      <c r="L726" s="4">
        <f>VLOOKUP(F726,Lists!A:B,2,0)*I726</f>
        <v>11536</v>
      </c>
      <c r="M726" s="6">
        <f t="shared" si="69"/>
        <v>2</v>
      </c>
      <c r="N726">
        <f t="shared" si="70"/>
        <v>3.3</v>
      </c>
      <c r="O726">
        <v>4</v>
      </c>
      <c r="P726" s="7">
        <f t="shared" si="71"/>
        <v>1838</v>
      </c>
      <c r="Q726" t="s">
        <v>54</v>
      </c>
      <c r="R726" t="s">
        <v>54</v>
      </c>
      <c r="S726">
        <v>15</v>
      </c>
    </row>
    <row r="727" spans="1:19" x14ac:dyDescent="0.25">
      <c r="A727" t="str">
        <f t="shared" si="66"/>
        <v>1-1/2"7'10'MLAY1000x6</v>
      </c>
      <c r="B727" s="5" t="s">
        <v>23</v>
      </c>
      <c r="C727" s="8" t="s">
        <v>11</v>
      </c>
      <c r="D727" s="6" t="s">
        <v>14</v>
      </c>
      <c r="E727" s="7">
        <v>4288</v>
      </c>
      <c r="F727" s="6" t="s">
        <v>32</v>
      </c>
      <c r="G727" s="7">
        <v>1965</v>
      </c>
      <c r="H727" s="7">
        <f>G727*(IFERROR(VLOOKUP('Lifting System Input'!$B$9,Lists!L:M,2,0),1)*IFERROR(VLOOKUP('Lifting System Input'!$B$10,Lists!O:P,2,0),1)*IFERROR(VLOOKUP('Lifting System Input'!$B$12,Lists!R:S,2,0),1))</f>
        <v>1965</v>
      </c>
      <c r="I727" s="6">
        <f>IF(EVEN(ROUNDUP(E727/(H727*3/'Lifting System Input'!$B$11),0))=2,4,EVEN(ROUNDUP(E727/(H727*3/'Lifting System Input'!$B$11),0)))</f>
        <v>4</v>
      </c>
      <c r="J727" s="7">
        <f t="shared" si="67"/>
        <v>7860</v>
      </c>
      <c r="K727" s="6">
        <f t="shared" si="68"/>
        <v>5.5</v>
      </c>
      <c r="L727" s="4">
        <f>VLOOKUP(F727,Lists!A:B,2,0)*I727</f>
        <v>11536</v>
      </c>
      <c r="M727" s="6">
        <f t="shared" si="69"/>
        <v>2</v>
      </c>
      <c r="N727">
        <f t="shared" si="70"/>
        <v>3.3</v>
      </c>
      <c r="O727">
        <v>4</v>
      </c>
      <c r="P727" s="7">
        <f t="shared" si="71"/>
        <v>2144</v>
      </c>
      <c r="Q727" t="s">
        <v>54</v>
      </c>
      <c r="R727" t="s">
        <v>54</v>
      </c>
      <c r="S727">
        <v>15</v>
      </c>
    </row>
    <row r="728" spans="1:19" x14ac:dyDescent="0.25">
      <c r="A728" t="str">
        <f t="shared" si="66"/>
        <v>1-1/2"8'10'MLAY1000x6</v>
      </c>
      <c r="B728" s="5" t="s">
        <v>23</v>
      </c>
      <c r="C728" s="8" t="s">
        <v>12</v>
      </c>
      <c r="D728" s="6" t="s">
        <v>14</v>
      </c>
      <c r="E728" s="7">
        <v>4901</v>
      </c>
      <c r="F728" s="6" t="s">
        <v>32</v>
      </c>
      <c r="G728" s="7">
        <v>1965</v>
      </c>
      <c r="H728" s="7">
        <f>G728*(IFERROR(VLOOKUP('Lifting System Input'!$B$9,Lists!L:M,2,0),1)*IFERROR(VLOOKUP('Lifting System Input'!$B$10,Lists!O:P,2,0),1)*IFERROR(VLOOKUP('Lifting System Input'!$B$12,Lists!R:S,2,0),1))</f>
        <v>1965</v>
      </c>
      <c r="I728" s="6">
        <f>IF(EVEN(ROUNDUP(E728/(H728*3/'Lifting System Input'!$B$11),0))=2,4,EVEN(ROUNDUP(E728/(H728*3/'Lifting System Input'!$B$11),0)))</f>
        <v>4</v>
      </c>
      <c r="J728" s="7">
        <f t="shared" si="67"/>
        <v>7860</v>
      </c>
      <c r="K728" s="6">
        <f t="shared" si="68"/>
        <v>4.8</v>
      </c>
      <c r="L728" s="4">
        <f>VLOOKUP(F728,Lists!A:B,2,0)*I728</f>
        <v>11536</v>
      </c>
      <c r="M728" s="6">
        <f t="shared" si="69"/>
        <v>2</v>
      </c>
      <c r="N728">
        <f t="shared" si="70"/>
        <v>3.3</v>
      </c>
      <c r="O728">
        <v>4</v>
      </c>
      <c r="P728" s="7">
        <f t="shared" si="71"/>
        <v>2451</v>
      </c>
      <c r="Q728" t="s">
        <v>54</v>
      </c>
      <c r="R728" t="s">
        <v>54</v>
      </c>
      <c r="S728">
        <v>15</v>
      </c>
    </row>
    <row r="729" spans="1:19" x14ac:dyDescent="0.25">
      <c r="A729" t="str">
        <f t="shared" si="66"/>
        <v>1-1/2"9'10'MLAY1000x6</v>
      </c>
      <c r="B729" s="5" t="s">
        <v>23</v>
      </c>
      <c r="C729" s="8" t="s">
        <v>13</v>
      </c>
      <c r="D729" s="6" t="s">
        <v>14</v>
      </c>
      <c r="E729" s="7">
        <v>5513</v>
      </c>
      <c r="F729" s="6" t="s">
        <v>32</v>
      </c>
      <c r="G729" s="7">
        <v>1965</v>
      </c>
      <c r="H729" s="7">
        <f>G729*(IFERROR(VLOOKUP('Lifting System Input'!$B$9,Lists!L:M,2,0),1)*IFERROR(VLOOKUP('Lifting System Input'!$B$10,Lists!O:P,2,0),1)*IFERROR(VLOOKUP('Lifting System Input'!$B$12,Lists!R:S,2,0),1))</f>
        <v>1965</v>
      </c>
      <c r="I729" s="6">
        <f>IF(EVEN(ROUNDUP(E729/(H729*3/'Lifting System Input'!$B$11),0))=2,4,EVEN(ROUNDUP(E729/(H729*3/'Lifting System Input'!$B$11),0)))</f>
        <v>4</v>
      </c>
      <c r="J729" s="7">
        <f t="shared" si="67"/>
        <v>7860</v>
      </c>
      <c r="K729" s="6">
        <f t="shared" si="68"/>
        <v>4.3</v>
      </c>
      <c r="L729" s="4">
        <f>VLOOKUP(F729,Lists!A:B,2,0)*I729</f>
        <v>11536</v>
      </c>
      <c r="M729" s="6">
        <f t="shared" si="69"/>
        <v>2</v>
      </c>
      <c r="N729">
        <f t="shared" si="70"/>
        <v>3.3</v>
      </c>
      <c r="O729">
        <v>4</v>
      </c>
      <c r="P729" s="7">
        <f t="shared" si="71"/>
        <v>2757</v>
      </c>
      <c r="Q729" t="s">
        <v>54</v>
      </c>
      <c r="R729" t="s">
        <v>54</v>
      </c>
      <c r="S729">
        <v>15</v>
      </c>
    </row>
    <row r="730" spans="1:19" x14ac:dyDescent="0.25">
      <c r="A730" t="str">
        <f t="shared" si="66"/>
        <v>1-1/2"10'10'MLAY1000x6</v>
      </c>
      <c r="B730" s="5" t="s">
        <v>23</v>
      </c>
      <c r="C730" s="25" t="s">
        <v>14</v>
      </c>
      <c r="D730" s="6" t="s">
        <v>14</v>
      </c>
      <c r="E730" s="7">
        <v>6126</v>
      </c>
      <c r="F730" s="6" t="s">
        <v>32</v>
      </c>
      <c r="G730" s="7">
        <v>1965</v>
      </c>
      <c r="H730" s="7">
        <f>G730*(IFERROR(VLOOKUP('Lifting System Input'!$B$9,Lists!L:M,2,0),1)*IFERROR(VLOOKUP('Lifting System Input'!$B$10,Lists!O:P,2,0),1)*IFERROR(VLOOKUP('Lifting System Input'!$B$12,Lists!R:S,2,0),1))</f>
        <v>1965</v>
      </c>
      <c r="I730" s="6">
        <f>IF(EVEN(ROUNDUP(E730/(H730*3/'Lifting System Input'!$B$11),0))=2,4,EVEN(ROUNDUP(E730/(H730*3/'Lifting System Input'!$B$11),0)))</f>
        <v>4</v>
      </c>
      <c r="J730" s="7">
        <f t="shared" si="67"/>
        <v>7860</v>
      </c>
      <c r="K730" s="6">
        <f t="shared" si="68"/>
        <v>3.8</v>
      </c>
      <c r="L730" s="4">
        <f>VLOOKUP(F730,Lists!A:B,2,0)*I730</f>
        <v>11536</v>
      </c>
      <c r="M730" s="6">
        <f t="shared" si="69"/>
        <v>2</v>
      </c>
      <c r="N730">
        <f t="shared" si="70"/>
        <v>3.3</v>
      </c>
      <c r="O730">
        <v>4</v>
      </c>
      <c r="P730" s="7">
        <f t="shared" si="71"/>
        <v>3063</v>
      </c>
      <c r="Q730" t="s">
        <v>54</v>
      </c>
      <c r="R730" t="s">
        <v>54</v>
      </c>
      <c r="S730">
        <v>15</v>
      </c>
    </row>
    <row r="731" spans="1:19" x14ac:dyDescent="0.25">
      <c r="A731" t="str">
        <f t="shared" si="66"/>
        <v>1-1/2"6'20'MLAY1000x6</v>
      </c>
      <c r="B731" s="5" t="s">
        <v>23</v>
      </c>
      <c r="C731" s="8" t="s">
        <v>10</v>
      </c>
      <c r="D731" s="6" t="s">
        <v>16</v>
      </c>
      <c r="E731" s="7">
        <v>7351</v>
      </c>
      <c r="F731" s="6" t="s">
        <v>32</v>
      </c>
      <c r="G731" s="7">
        <v>1965</v>
      </c>
      <c r="H731" s="7">
        <f>G731*(IFERROR(VLOOKUP('Lifting System Input'!$B$9,Lists!L:M,2,0),1)*IFERROR(VLOOKUP('Lifting System Input'!$B$10,Lists!O:P,2,0),1)*IFERROR(VLOOKUP('Lifting System Input'!$B$12,Lists!R:S,2,0),1))</f>
        <v>1965</v>
      </c>
      <c r="I731" s="6">
        <f>IF(EVEN(ROUNDUP(E731/(H731*3/'Lifting System Input'!$B$11),0))=2,4,EVEN(ROUNDUP(E731/(H731*3/'Lifting System Input'!$B$11),0)))</f>
        <v>4</v>
      </c>
      <c r="J731" s="7">
        <f t="shared" si="67"/>
        <v>7860</v>
      </c>
      <c r="K731" s="6">
        <f t="shared" si="68"/>
        <v>3.2</v>
      </c>
      <c r="L731" s="4">
        <f>VLOOKUP(F731,Lists!A:B,2,0)*I731</f>
        <v>11536</v>
      </c>
      <c r="M731" s="6">
        <f t="shared" si="69"/>
        <v>2</v>
      </c>
      <c r="N731">
        <f t="shared" si="70"/>
        <v>6.7</v>
      </c>
      <c r="O731">
        <v>4</v>
      </c>
      <c r="P731" s="7">
        <f t="shared" si="71"/>
        <v>3676</v>
      </c>
      <c r="Q731" t="s">
        <v>54</v>
      </c>
      <c r="R731" t="s">
        <v>54</v>
      </c>
      <c r="S731">
        <v>15</v>
      </c>
    </row>
    <row r="732" spans="1:19" x14ac:dyDescent="0.25">
      <c r="A732" t="str">
        <f t="shared" si="66"/>
        <v>1-1/2"7'20'MLAY1000x6</v>
      </c>
      <c r="B732" s="5" t="s">
        <v>23</v>
      </c>
      <c r="C732" s="8" t="s">
        <v>11</v>
      </c>
      <c r="D732" s="6" t="s">
        <v>16</v>
      </c>
      <c r="E732" s="7">
        <v>8576</v>
      </c>
      <c r="F732" s="6" t="s">
        <v>32</v>
      </c>
      <c r="G732" s="7">
        <v>1965</v>
      </c>
      <c r="H732" s="7">
        <f>G732*(IFERROR(VLOOKUP('Lifting System Input'!$B$9,Lists!L:M,2,0),1)*IFERROR(VLOOKUP('Lifting System Input'!$B$10,Lists!O:P,2,0),1)*IFERROR(VLOOKUP('Lifting System Input'!$B$12,Lists!R:S,2,0),1))</f>
        <v>1965</v>
      </c>
      <c r="I732" s="6">
        <f>IF(EVEN(ROUNDUP(E732/(H732*3/'Lifting System Input'!$B$11),0))=2,4,EVEN(ROUNDUP(E732/(H732*3/'Lifting System Input'!$B$11),0)))</f>
        <v>6</v>
      </c>
      <c r="J732" s="7">
        <f t="shared" si="67"/>
        <v>11790</v>
      </c>
      <c r="K732" s="6">
        <f t="shared" si="68"/>
        <v>4.0999999999999996</v>
      </c>
      <c r="L732" s="4">
        <f>VLOOKUP(F732,Lists!A:B,2,0)*I732</f>
        <v>17304</v>
      </c>
      <c r="M732" s="6">
        <f t="shared" si="69"/>
        <v>3</v>
      </c>
      <c r="N732">
        <f t="shared" si="70"/>
        <v>5</v>
      </c>
      <c r="O732">
        <v>4</v>
      </c>
      <c r="P732" s="7">
        <f t="shared" si="71"/>
        <v>2859</v>
      </c>
      <c r="Q732" t="s">
        <v>54</v>
      </c>
      <c r="R732" t="s">
        <v>54</v>
      </c>
      <c r="S732">
        <v>15</v>
      </c>
    </row>
    <row r="733" spans="1:19" x14ac:dyDescent="0.25">
      <c r="A733" t="str">
        <f t="shared" si="66"/>
        <v>1-1/2"8'20'MLAY1000x6</v>
      </c>
      <c r="B733" s="5" t="s">
        <v>23</v>
      </c>
      <c r="C733" s="8" t="s">
        <v>12</v>
      </c>
      <c r="D733" s="6" t="s">
        <v>16</v>
      </c>
      <c r="E733" s="7">
        <v>9801</v>
      </c>
      <c r="F733" s="6" t="s">
        <v>32</v>
      </c>
      <c r="G733" s="7">
        <v>1965</v>
      </c>
      <c r="H733" s="7">
        <f>G733*(IFERROR(VLOOKUP('Lifting System Input'!$B$9,Lists!L:M,2,0),1)*IFERROR(VLOOKUP('Lifting System Input'!$B$10,Lists!O:P,2,0),1)*IFERROR(VLOOKUP('Lifting System Input'!$B$12,Lists!R:S,2,0),1))</f>
        <v>1965</v>
      </c>
      <c r="I733" s="6">
        <f>IF(EVEN(ROUNDUP(E733/(H733*3/'Lifting System Input'!$B$11),0))=2,4,EVEN(ROUNDUP(E733/(H733*3/'Lifting System Input'!$B$11),0)))</f>
        <v>6</v>
      </c>
      <c r="J733" s="7">
        <f t="shared" si="67"/>
        <v>11790</v>
      </c>
      <c r="K733" s="6">
        <f t="shared" si="68"/>
        <v>3.6</v>
      </c>
      <c r="L733" s="4">
        <f>VLOOKUP(F733,Lists!A:B,2,0)*I733</f>
        <v>17304</v>
      </c>
      <c r="M733" s="6">
        <f t="shared" si="69"/>
        <v>3</v>
      </c>
      <c r="N733">
        <f t="shared" si="70"/>
        <v>5</v>
      </c>
      <c r="O733">
        <v>4</v>
      </c>
      <c r="P733" s="7">
        <f t="shared" si="71"/>
        <v>3267</v>
      </c>
      <c r="Q733" t="s">
        <v>54</v>
      </c>
      <c r="R733" t="s">
        <v>54</v>
      </c>
      <c r="S733">
        <v>15</v>
      </c>
    </row>
    <row r="734" spans="1:19" x14ac:dyDescent="0.25">
      <c r="A734" t="str">
        <f t="shared" si="66"/>
        <v>1-1/2"9'20'MLAY1000x6</v>
      </c>
      <c r="B734" s="5" t="s">
        <v>23</v>
      </c>
      <c r="C734" s="8" t="s">
        <v>13</v>
      </c>
      <c r="D734" s="6" t="s">
        <v>16</v>
      </c>
      <c r="E734" s="7">
        <v>11026</v>
      </c>
      <c r="F734" s="6" t="s">
        <v>32</v>
      </c>
      <c r="G734" s="7">
        <v>1965</v>
      </c>
      <c r="H734" s="7">
        <f>G734*(IFERROR(VLOOKUP('Lifting System Input'!$B$9,Lists!L:M,2,0),1)*IFERROR(VLOOKUP('Lifting System Input'!$B$10,Lists!O:P,2,0),1)*IFERROR(VLOOKUP('Lifting System Input'!$B$12,Lists!R:S,2,0),1))</f>
        <v>1965</v>
      </c>
      <c r="I734" s="6">
        <f>IF(EVEN(ROUNDUP(E734/(H734*3/'Lifting System Input'!$B$11),0))=2,4,EVEN(ROUNDUP(E734/(H734*3/'Lifting System Input'!$B$11),0)))</f>
        <v>6</v>
      </c>
      <c r="J734" s="7">
        <f t="shared" si="67"/>
        <v>11790</v>
      </c>
      <c r="K734" s="6">
        <f t="shared" si="68"/>
        <v>3.2</v>
      </c>
      <c r="L734" s="4">
        <f>VLOOKUP(F734,Lists!A:B,2,0)*I734</f>
        <v>17304</v>
      </c>
      <c r="M734" s="6">
        <f t="shared" si="69"/>
        <v>3</v>
      </c>
      <c r="N734">
        <f t="shared" si="70"/>
        <v>5</v>
      </c>
      <c r="O734">
        <v>4</v>
      </c>
      <c r="P734" s="7">
        <f t="shared" si="71"/>
        <v>3675</v>
      </c>
      <c r="Q734" t="s">
        <v>54</v>
      </c>
      <c r="R734" t="s">
        <v>54</v>
      </c>
      <c r="S734">
        <v>15</v>
      </c>
    </row>
    <row r="735" spans="1:19" x14ac:dyDescent="0.25">
      <c r="A735" t="str">
        <f t="shared" si="66"/>
        <v>1-1/2"10'20'MLAY1000x6</v>
      </c>
      <c r="B735" s="5" t="s">
        <v>23</v>
      </c>
      <c r="C735" s="25" t="s">
        <v>14</v>
      </c>
      <c r="D735" s="6" t="s">
        <v>16</v>
      </c>
      <c r="E735" s="7">
        <v>12252</v>
      </c>
      <c r="F735" s="6" t="s">
        <v>32</v>
      </c>
      <c r="G735" s="7">
        <v>1965</v>
      </c>
      <c r="H735" s="7">
        <f>G735*(IFERROR(VLOOKUP('Lifting System Input'!$B$9,Lists!L:M,2,0),1)*IFERROR(VLOOKUP('Lifting System Input'!$B$10,Lists!O:P,2,0),1)*IFERROR(VLOOKUP('Lifting System Input'!$B$12,Lists!R:S,2,0),1))</f>
        <v>1965</v>
      </c>
      <c r="I735" s="6">
        <f>IF(EVEN(ROUNDUP(E735/(H735*3/'Lifting System Input'!$B$11),0))=2,4,EVEN(ROUNDUP(E735/(H735*3/'Lifting System Input'!$B$11),0)))</f>
        <v>8</v>
      </c>
      <c r="J735" s="7">
        <f t="shared" si="67"/>
        <v>15720</v>
      </c>
      <c r="K735" s="6">
        <f t="shared" si="68"/>
        <v>3.8</v>
      </c>
      <c r="L735" s="4">
        <f>VLOOKUP(F735,Lists!A:B,2,0)*I735</f>
        <v>23072</v>
      </c>
      <c r="M735" s="6">
        <f t="shared" si="69"/>
        <v>4</v>
      </c>
      <c r="N735">
        <f t="shared" si="70"/>
        <v>4</v>
      </c>
      <c r="O735">
        <v>4</v>
      </c>
      <c r="P735" s="7">
        <f t="shared" si="71"/>
        <v>3063</v>
      </c>
      <c r="Q735" t="s">
        <v>54</v>
      </c>
      <c r="R735" t="s">
        <v>54</v>
      </c>
      <c r="S735">
        <v>15</v>
      </c>
    </row>
    <row r="736" spans="1:19" x14ac:dyDescent="0.25">
      <c r="A736" t="str">
        <f t="shared" si="66"/>
        <v>1-1/2"6'40'MLAY1000x6</v>
      </c>
      <c r="B736" s="5" t="s">
        <v>23</v>
      </c>
      <c r="C736" s="8" t="s">
        <v>10</v>
      </c>
      <c r="D736" s="6" t="s">
        <v>26</v>
      </c>
      <c r="E736" s="7">
        <v>14702</v>
      </c>
      <c r="F736" s="6" t="s">
        <v>32</v>
      </c>
      <c r="G736" s="7">
        <v>1965</v>
      </c>
      <c r="H736" s="7">
        <f>G736*(IFERROR(VLOOKUP('Lifting System Input'!$B$9,Lists!L:M,2,0),1)*IFERROR(VLOOKUP('Lifting System Input'!$B$10,Lists!O:P,2,0),1)*IFERROR(VLOOKUP('Lifting System Input'!$B$12,Lists!R:S,2,0),1))</f>
        <v>1965</v>
      </c>
      <c r="I736" s="6">
        <f>IF(EVEN(ROUNDUP(E736/(H736*3/'Lifting System Input'!$B$11),0))=2,4,EVEN(ROUNDUP(E736/(H736*3/'Lifting System Input'!$B$11),0)))</f>
        <v>8</v>
      </c>
      <c r="J736" s="7">
        <f t="shared" si="67"/>
        <v>15720</v>
      </c>
      <c r="K736" s="6">
        <f t="shared" si="68"/>
        <v>3.2</v>
      </c>
      <c r="L736" s="4">
        <f>VLOOKUP(F736,Lists!A:B,2,0)*I736</f>
        <v>23072</v>
      </c>
      <c r="M736" s="6">
        <f t="shared" si="69"/>
        <v>4</v>
      </c>
      <c r="N736">
        <f t="shared" si="70"/>
        <v>8</v>
      </c>
      <c r="O736">
        <v>4</v>
      </c>
      <c r="P736" s="7">
        <f t="shared" si="71"/>
        <v>3676</v>
      </c>
      <c r="Q736" t="s">
        <v>54</v>
      </c>
      <c r="R736" t="s">
        <v>54</v>
      </c>
      <c r="S736">
        <v>15</v>
      </c>
    </row>
    <row r="737" spans="1:19" x14ac:dyDescent="0.25">
      <c r="A737" t="str">
        <f t="shared" si="66"/>
        <v>1-1/2"7'40'MLAY1000x6</v>
      </c>
      <c r="B737" s="5" t="s">
        <v>23</v>
      </c>
      <c r="C737" s="8" t="s">
        <v>11</v>
      </c>
      <c r="D737" s="6" t="s">
        <v>26</v>
      </c>
      <c r="E737" s="7">
        <v>17152</v>
      </c>
      <c r="F737" s="6" t="s">
        <v>32</v>
      </c>
      <c r="G737" s="7">
        <v>1965</v>
      </c>
      <c r="H737" s="7">
        <f>G737*(IFERROR(VLOOKUP('Lifting System Input'!$B$9,Lists!L:M,2,0),1)*IFERROR(VLOOKUP('Lifting System Input'!$B$10,Lists!O:P,2,0),1)*IFERROR(VLOOKUP('Lifting System Input'!$B$12,Lists!R:S,2,0),1))</f>
        <v>1965</v>
      </c>
      <c r="I737" s="6">
        <f>IF(EVEN(ROUNDUP(E737/(H737*3/'Lifting System Input'!$B$11),0))=2,4,EVEN(ROUNDUP(E737/(H737*3/'Lifting System Input'!$B$11),0)))</f>
        <v>10</v>
      </c>
      <c r="J737" s="7">
        <f t="shared" si="67"/>
        <v>19650</v>
      </c>
      <c r="K737" s="6">
        <f t="shared" si="68"/>
        <v>3.4</v>
      </c>
      <c r="L737" s="4">
        <f>VLOOKUP(F737,Lists!A:B,2,0)*I737</f>
        <v>28840</v>
      </c>
      <c r="M737" s="6">
        <f t="shared" si="69"/>
        <v>5</v>
      </c>
      <c r="N737">
        <f t="shared" si="70"/>
        <v>6.7</v>
      </c>
      <c r="O737">
        <v>4</v>
      </c>
      <c r="P737" s="7">
        <f t="shared" si="71"/>
        <v>3430</v>
      </c>
      <c r="Q737" t="s">
        <v>54</v>
      </c>
      <c r="R737" t="s">
        <v>54</v>
      </c>
      <c r="S737">
        <v>15</v>
      </c>
    </row>
    <row r="738" spans="1:19" x14ac:dyDescent="0.25">
      <c r="A738" t="str">
        <f t="shared" si="66"/>
        <v>1-1/2"8'40'MLAY1000x6</v>
      </c>
      <c r="B738" s="5" t="s">
        <v>23</v>
      </c>
      <c r="C738" s="8" t="s">
        <v>12</v>
      </c>
      <c r="D738" s="6" t="s">
        <v>26</v>
      </c>
      <c r="E738" s="7">
        <v>19602</v>
      </c>
      <c r="F738" s="6" t="s">
        <v>32</v>
      </c>
      <c r="G738" s="7">
        <v>1965</v>
      </c>
      <c r="H738" s="7">
        <f>G738*(IFERROR(VLOOKUP('Lifting System Input'!$B$9,Lists!L:M,2,0),1)*IFERROR(VLOOKUP('Lifting System Input'!$B$10,Lists!O:P,2,0),1)*IFERROR(VLOOKUP('Lifting System Input'!$B$12,Lists!R:S,2,0),1))</f>
        <v>1965</v>
      </c>
      <c r="I738" s="6">
        <f>IF(EVEN(ROUNDUP(E738/(H738*3/'Lifting System Input'!$B$11),0))=2,4,EVEN(ROUNDUP(E738/(H738*3/'Lifting System Input'!$B$11),0)))</f>
        <v>10</v>
      </c>
      <c r="J738" s="7">
        <f t="shared" si="67"/>
        <v>19650</v>
      </c>
      <c r="K738" s="6">
        <f t="shared" si="68"/>
        <v>3</v>
      </c>
      <c r="L738" s="4">
        <f>VLOOKUP(F738,Lists!A:B,2,0)*I738</f>
        <v>28840</v>
      </c>
      <c r="M738" s="6">
        <f t="shared" si="69"/>
        <v>5</v>
      </c>
      <c r="N738">
        <f t="shared" si="70"/>
        <v>6.7</v>
      </c>
      <c r="O738">
        <v>4</v>
      </c>
      <c r="P738" s="7">
        <f t="shared" si="71"/>
        <v>3920</v>
      </c>
      <c r="Q738" t="s">
        <v>54</v>
      </c>
      <c r="R738" t="s">
        <v>54</v>
      </c>
      <c r="S738">
        <v>15</v>
      </c>
    </row>
    <row r="739" spans="1:19" x14ac:dyDescent="0.25">
      <c r="A739" t="str">
        <f t="shared" si="66"/>
        <v>1-1/2"9'40'MLAY1000x6</v>
      </c>
      <c r="B739" s="5" t="s">
        <v>23</v>
      </c>
      <c r="C739" s="8" t="s">
        <v>13</v>
      </c>
      <c r="D739" s="6" t="s">
        <v>26</v>
      </c>
      <c r="E739" s="7">
        <v>22053</v>
      </c>
      <c r="F739" s="6" t="s">
        <v>32</v>
      </c>
      <c r="G739" s="7">
        <v>1965</v>
      </c>
      <c r="H739" s="7">
        <f>G739*(IFERROR(VLOOKUP('Lifting System Input'!$B$9,Lists!L:M,2,0),1)*IFERROR(VLOOKUP('Lifting System Input'!$B$10,Lists!O:P,2,0),1)*IFERROR(VLOOKUP('Lifting System Input'!$B$12,Lists!R:S,2,0),1))</f>
        <v>1965</v>
      </c>
      <c r="I739" s="6">
        <f>IF(EVEN(ROUNDUP(E739/(H739*3/'Lifting System Input'!$B$11),0))=2,4,EVEN(ROUNDUP(E739/(H739*3/'Lifting System Input'!$B$11),0)))</f>
        <v>12</v>
      </c>
      <c r="J739" s="7">
        <f t="shared" si="67"/>
        <v>23580</v>
      </c>
      <c r="K739" s="6">
        <f t="shared" si="68"/>
        <v>3.2</v>
      </c>
      <c r="L739" s="4">
        <f>VLOOKUP(F739,Lists!A:B,2,0)*I739</f>
        <v>34608</v>
      </c>
      <c r="M739" s="6">
        <f t="shared" si="69"/>
        <v>6</v>
      </c>
      <c r="N739">
        <f t="shared" si="70"/>
        <v>5.7</v>
      </c>
      <c r="O739">
        <v>4</v>
      </c>
      <c r="P739" s="7">
        <f t="shared" si="71"/>
        <v>3676</v>
      </c>
      <c r="Q739" t="s">
        <v>54</v>
      </c>
      <c r="R739" t="s">
        <v>54</v>
      </c>
      <c r="S739">
        <v>15</v>
      </c>
    </row>
    <row r="740" spans="1:19" x14ac:dyDescent="0.25">
      <c r="A740" t="str">
        <f t="shared" si="66"/>
        <v>1-1/2"10'40'MLAY1000x6</v>
      </c>
      <c r="B740" s="5" t="s">
        <v>23</v>
      </c>
      <c r="C740" s="25" t="s">
        <v>14</v>
      </c>
      <c r="D740" s="6" t="s">
        <v>26</v>
      </c>
      <c r="E740" s="7">
        <v>24503</v>
      </c>
      <c r="F740" s="6" t="s">
        <v>32</v>
      </c>
      <c r="G740" s="7">
        <v>1965</v>
      </c>
      <c r="H740" s="7">
        <f>G740*(IFERROR(VLOOKUP('Lifting System Input'!$B$9,Lists!L:M,2,0),1)*IFERROR(VLOOKUP('Lifting System Input'!$B$10,Lists!O:P,2,0),1)*IFERROR(VLOOKUP('Lifting System Input'!$B$12,Lists!R:S,2,0),1))</f>
        <v>1965</v>
      </c>
      <c r="I740" s="6">
        <f>IF(EVEN(ROUNDUP(E740/(H740*3/'Lifting System Input'!$B$11),0))=2,4,EVEN(ROUNDUP(E740/(H740*3/'Lifting System Input'!$B$11),0)))</f>
        <v>14</v>
      </c>
      <c r="J740" s="7">
        <f t="shared" si="67"/>
        <v>27510</v>
      </c>
      <c r="K740" s="6">
        <f t="shared" si="68"/>
        <v>3.4</v>
      </c>
      <c r="L740" s="4">
        <f>VLOOKUP(F740,Lists!A:B,2,0)*I740</f>
        <v>40376</v>
      </c>
      <c r="M740" s="6">
        <f t="shared" si="69"/>
        <v>7</v>
      </c>
      <c r="N740">
        <f t="shared" si="70"/>
        <v>5</v>
      </c>
      <c r="O740">
        <v>4</v>
      </c>
      <c r="P740" s="7">
        <f t="shared" si="71"/>
        <v>3500</v>
      </c>
      <c r="Q740" t="s">
        <v>54</v>
      </c>
      <c r="R740" t="s">
        <v>54</v>
      </c>
      <c r="S740">
        <v>15</v>
      </c>
    </row>
    <row r="741" spans="1:19" x14ac:dyDescent="0.25">
      <c r="A741" t="str">
        <f t="shared" si="66"/>
        <v>1-3/4"6'10'MLAY1000x6</v>
      </c>
      <c r="B741" s="5" t="s">
        <v>24</v>
      </c>
      <c r="C741" s="8" t="s">
        <v>10</v>
      </c>
      <c r="D741" s="6" t="s">
        <v>14</v>
      </c>
      <c r="E741" s="7">
        <v>4288</v>
      </c>
      <c r="F741" s="6" t="s">
        <v>32</v>
      </c>
      <c r="G741" s="7">
        <v>2100</v>
      </c>
      <c r="H741" s="7">
        <f>G741*(IFERROR(VLOOKUP('Lifting System Input'!$B$9,Lists!L:M,2,0),1)*IFERROR(VLOOKUP('Lifting System Input'!$B$10,Lists!O:P,2,0),1)*IFERROR(VLOOKUP('Lifting System Input'!$B$12,Lists!R:S,2,0),1))</f>
        <v>2100</v>
      </c>
      <c r="I741" s="6">
        <f>IF(EVEN(ROUNDUP(E741/(H741*3/'Lifting System Input'!$B$11),0))=2,4,EVEN(ROUNDUP(E741/(H741*3/'Lifting System Input'!$B$11),0)))</f>
        <v>4</v>
      </c>
      <c r="J741" s="7">
        <f t="shared" si="67"/>
        <v>8400</v>
      </c>
      <c r="K741" s="6">
        <f t="shared" si="68"/>
        <v>5.9</v>
      </c>
      <c r="L741" s="4">
        <f>VLOOKUP(F741,Lists!A:B,2,0)*I741</f>
        <v>11536</v>
      </c>
      <c r="M741" s="6">
        <f t="shared" si="69"/>
        <v>2</v>
      </c>
      <c r="N741">
        <f t="shared" si="70"/>
        <v>3.3</v>
      </c>
      <c r="O741">
        <v>4</v>
      </c>
      <c r="P741" s="7">
        <f t="shared" si="71"/>
        <v>2144</v>
      </c>
      <c r="Q741" t="s">
        <v>54</v>
      </c>
      <c r="R741" t="s">
        <v>54</v>
      </c>
      <c r="S741">
        <v>16</v>
      </c>
    </row>
    <row r="742" spans="1:19" x14ac:dyDescent="0.25">
      <c r="A742" t="str">
        <f t="shared" si="66"/>
        <v>1-3/4"7'10'MLAY1000x6</v>
      </c>
      <c r="B742" s="5" t="s">
        <v>24</v>
      </c>
      <c r="C742" s="8" t="s">
        <v>11</v>
      </c>
      <c r="D742" s="6" t="s">
        <v>14</v>
      </c>
      <c r="E742" s="7">
        <v>5003</v>
      </c>
      <c r="F742" s="6" t="s">
        <v>32</v>
      </c>
      <c r="G742" s="7">
        <v>2100</v>
      </c>
      <c r="H742" s="7">
        <f>G742*(IFERROR(VLOOKUP('Lifting System Input'!$B$9,Lists!L:M,2,0),1)*IFERROR(VLOOKUP('Lifting System Input'!$B$10,Lists!O:P,2,0),1)*IFERROR(VLOOKUP('Lifting System Input'!$B$12,Lists!R:S,2,0),1))</f>
        <v>2100</v>
      </c>
      <c r="I742" s="6">
        <f>IF(EVEN(ROUNDUP(E742/(H742*3/'Lifting System Input'!$B$11),0))=2,4,EVEN(ROUNDUP(E742/(H742*3/'Lifting System Input'!$B$11),0)))</f>
        <v>4</v>
      </c>
      <c r="J742" s="7">
        <f t="shared" si="67"/>
        <v>8400</v>
      </c>
      <c r="K742" s="6">
        <f t="shared" si="68"/>
        <v>5</v>
      </c>
      <c r="L742" s="4">
        <f>VLOOKUP(F742,Lists!A:B,2,0)*I742</f>
        <v>11536</v>
      </c>
      <c r="M742" s="6">
        <f t="shared" si="69"/>
        <v>2</v>
      </c>
      <c r="N742">
        <f t="shared" si="70"/>
        <v>3.3</v>
      </c>
      <c r="O742">
        <v>4</v>
      </c>
      <c r="P742" s="7">
        <f t="shared" si="71"/>
        <v>2502</v>
      </c>
      <c r="Q742" t="s">
        <v>54</v>
      </c>
      <c r="R742" t="s">
        <v>54</v>
      </c>
      <c r="S742">
        <v>16</v>
      </c>
    </row>
    <row r="743" spans="1:19" x14ac:dyDescent="0.25">
      <c r="A743" t="str">
        <f t="shared" si="66"/>
        <v>1-3/4"8'10'MLAY1000x6</v>
      </c>
      <c r="B743" s="5" t="s">
        <v>24</v>
      </c>
      <c r="C743" s="8" t="s">
        <v>12</v>
      </c>
      <c r="D743" s="6" t="s">
        <v>14</v>
      </c>
      <c r="E743" s="7">
        <v>5717</v>
      </c>
      <c r="F743" s="6" t="s">
        <v>32</v>
      </c>
      <c r="G743" s="7">
        <v>2100</v>
      </c>
      <c r="H743" s="7">
        <f>G743*(IFERROR(VLOOKUP('Lifting System Input'!$B$9,Lists!L:M,2,0),1)*IFERROR(VLOOKUP('Lifting System Input'!$B$10,Lists!O:P,2,0),1)*IFERROR(VLOOKUP('Lifting System Input'!$B$12,Lists!R:S,2,0),1))</f>
        <v>2100</v>
      </c>
      <c r="I743" s="6">
        <f>IF(EVEN(ROUNDUP(E743/(H743*3/'Lifting System Input'!$B$11),0))=2,4,EVEN(ROUNDUP(E743/(H743*3/'Lifting System Input'!$B$11),0)))</f>
        <v>4</v>
      </c>
      <c r="J743" s="7">
        <f t="shared" si="67"/>
        <v>8400</v>
      </c>
      <c r="K743" s="6">
        <f t="shared" si="68"/>
        <v>4.4000000000000004</v>
      </c>
      <c r="L743" s="4">
        <f>VLOOKUP(F743,Lists!A:B,2,0)*I743</f>
        <v>11536</v>
      </c>
      <c r="M743" s="6">
        <f t="shared" si="69"/>
        <v>2</v>
      </c>
      <c r="N743">
        <f t="shared" si="70"/>
        <v>3.3</v>
      </c>
      <c r="O743">
        <v>4</v>
      </c>
      <c r="P743" s="7">
        <f t="shared" si="71"/>
        <v>2859</v>
      </c>
      <c r="Q743" t="s">
        <v>54</v>
      </c>
      <c r="R743" t="s">
        <v>54</v>
      </c>
      <c r="S743">
        <v>16</v>
      </c>
    </row>
    <row r="744" spans="1:19" x14ac:dyDescent="0.25">
      <c r="A744" t="str">
        <f t="shared" si="66"/>
        <v>1-3/4"9'10'MLAY1000x6</v>
      </c>
      <c r="B744" s="5" t="s">
        <v>24</v>
      </c>
      <c r="C744" s="8" t="s">
        <v>13</v>
      </c>
      <c r="D744" s="6" t="s">
        <v>14</v>
      </c>
      <c r="E744" s="7">
        <v>6432</v>
      </c>
      <c r="F744" s="6" t="s">
        <v>32</v>
      </c>
      <c r="G744" s="7">
        <v>2100</v>
      </c>
      <c r="H744" s="7">
        <f>G744*(IFERROR(VLOOKUP('Lifting System Input'!$B$9,Lists!L:M,2,0),1)*IFERROR(VLOOKUP('Lifting System Input'!$B$10,Lists!O:P,2,0),1)*IFERROR(VLOOKUP('Lifting System Input'!$B$12,Lists!R:S,2,0),1))</f>
        <v>2100</v>
      </c>
      <c r="I744" s="6">
        <f>IF(EVEN(ROUNDUP(E744/(H744*3/'Lifting System Input'!$B$11),0))=2,4,EVEN(ROUNDUP(E744/(H744*3/'Lifting System Input'!$B$11),0)))</f>
        <v>4</v>
      </c>
      <c r="J744" s="7">
        <f t="shared" si="67"/>
        <v>8400</v>
      </c>
      <c r="K744" s="6">
        <f t="shared" si="68"/>
        <v>3.9</v>
      </c>
      <c r="L744" s="4">
        <f>VLOOKUP(F744,Lists!A:B,2,0)*I744</f>
        <v>11536</v>
      </c>
      <c r="M744" s="6">
        <f t="shared" si="69"/>
        <v>2</v>
      </c>
      <c r="N744">
        <f t="shared" si="70"/>
        <v>3.3</v>
      </c>
      <c r="O744">
        <v>4</v>
      </c>
      <c r="P744" s="7">
        <f t="shared" si="71"/>
        <v>3216</v>
      </c>
      <c r="Q744" t="s">
        <v>54</v>
      </c>
      <c r="R744" t="s">
        <v>54</v>
      </c>
      <c r="S744">
        <v>16</v>
      </c>
    </row>
    <row r="745" spans="1:19" x14ac:dyDescent="0.25">
      <c r="A745" t="str">
        <f t="shared" si="66"/>
        <v>1-3/4"10'10'MLAY1000x6</v>
      </c>
      <c r="B745" s="5" t="s">
        <v>24</v>
      </c>
      <c r="C745" s="24" t="s">
        <v>14</v>
      </c>
      <c r="D745" s="6" t="s">
        <v>14</v>
      </c>
      <c r="E745" s="7">
        <v>7147</v>
      </c>
      <c r="F745" s="6" t="s">
        <v>32</v>
      </c>
      <c r="G745" s="7">
        <v>2100</v>
      </c>
      <c r="H745" s="7">
        <f>G745*(IFERROR(VLOOKUP('Lifting System Input'!$B$9,Lists!L:M,2,0),1)*IFERROR(VLOOKUP('Lifting System Input'!$B$10,Lists!O:P,2,0),1)*IFERROR(VLOOKUP('Lifting System Input'!$B$12,Lists!R:S,2,0),1))</f>
        <v>2100</v>
      </c>
      <c r="I745" s="6">
        <f>IF(EVEN(ROUNDUP(E745/(H745*3/'Lifting System Input'!$B$11),0))=2,4,EVEN(ROUNDUP(E745/(H745*3/'Lifting System Input'!$B$11),0)))</f>
        <v>4</v>
      </c>
      <c r="J745" s="7">
        <f t="shared" si="67"/>
        <v>8400</v>
      </c>
      <c r="K745" s="6">
        <f t="shared" si="68"/>
        <v>3.5</v>
      </c>
      <c r="L745" s="4">
        <f>VLOOKUP(F745,Lists!A:B,2,0)*I745</f>
        <v>11536</v>
      </c>
      <c r="M745" s="6">
        <f t="shared" si="69"/>
        <v>2</v>
      </c>
      <c r="N745">
        <f t="shared" si="70"/>
        <v>3.3</v>
      </c>
      <c r="O745">
        <v>4</v>
      </c>
      <c r="P745" s="7">
        <f t="shared" si="71"/>
        <v>3574</v>
      </c>
      <c r="Q745" t="s">
        <v>54</v>
      </c>
      <c r="R745" t="s">
        <v>54</v>
      </c>
      <c r="S745">
        <v>16</v>
      </c>
    </row>
    <row r="746" spans="1:19" x14ac:dyDescent="0.25">
      <c r="A746" t="str">
        <f t="shared" si="66"/>
        <v>1-3/4"6'20'MLAY1000x6</v>
      </c>
      <c r="B746" s="5" t="s">
        <v>24</v>
      </c>
      <c r="C746" s="8" t="s">
        <v>10</v>
      </c>
      <c r="D746" s="6" t="s">
        <v>16</v>
      </c>
      <c r="E746" s="7">
        <v>8576</v>
      </c>
      <c r="F746" s="6" t="s">
        <v>32</v>
      </c>
      <c r="G746" s="7">
        <v>2100</v>
      </c>
      <c r="H746" s="7">
        <f>G746*(IFERROR(VLOOKUP('Lifting System Input'!$B$9,Lists!L:M,2,0),1)*IFERROR(VLOOKUP('Lifting System Input'!$B$10,Lists!O:P,2,0),1)*IFERROR(VLOOKUP('Lifting System Input'!$B$12,Lists!R:S,2,0),1))</f>
        <v>2100</v>
      </c>
      <c r="I746" s="6">
        <f>IF(EVEN(ROUNDUP(E746/(H746*3/'Lifting System Input'!$B$11),0))=2,4,EVEN(ROUNDUP(E746/(H746*3/'Lifting System Input'!$B$11),0)))</f>
        <v>6</v>
      </c>
      <c r="J746" s="7">
        <f t="shared" si="67"/>
        <v>12600</v>
      </c>
      <c r="K746" s="6">
        <f t="shared" si="68"/>
        <v>4.4000000000000004</v>
      </c>
      <c r="L746" s="4">
        <f>VLOOKUP(F746,Lists!A:B,2,0)*I746</f>
        <v>17304</v>
      </c>
      <c r="M746" s="6">
        <f t="shared" si="69"/>
        <v>3</v>
      </c>
      <c r="N746">
        <f t="shared" si="70"/>
        <v>5</v>
      </c>
      <c r="O746">
        <v>4</v>
      </c>
      <c r="P746" s="7">
        <f t="shared" si="71"/>
        <v>2859</v>
      </c>
      <c r="Q746" t="s">
        <v>54</v>
      </c>
      <c r="R746" t="s">
        <v>54</v>
      </c>
      <c r="S746">
        <v>16</v>
      </c>
    </row>
    <row r="747" spans="1:19" x14ac:dyDescent="0.25">
      <c r="A747" t="str">
        <f t="shared" si="66"/>
        <v>1-3/4"7'20'MLAY1000x6</v>
      </c>
      <c r="B747" s="5" t="s">
        <v>24</v>
      </c>
      <c r="C747" s="8" t="s">
        <v>11</v>
      </c>
      <c r="D747" s="6" t="s">
        <v>16</v>
      </c>
      <c r="E747" s="7">
        <v>10005</v>
      </c>
      <c r="F747" s="6" t="s">
        <v>32</v>
      </c>
      <c r="G747" s="7">
        <v>2100</v>
      </c>
      <c r="H747" s="7">
        <f>G747*(IFERROR(VLOOKUP('Lifting System Input'!$B$9,Lists!L:M,2,0),1)*IFERROR(VLOOKUP('Lifting System Input'!$B$10,Lists!O:P,2,0),1)*IFERROR(VLOOKUP('Lifting System Input'!$B$12,Lists!R:S,2,0),1))</f>
        <v>2100</v>
      </c>
      <c r="I747" s="6">
        <f>IF(EVEN(ROUNDUP(E747/(H747*3/'Lifting System Input'!$B$11),0))=2,4,EVEN(ROUNDUP(E747/(H747*3/'Lifting System Input'!$B$11),0)))</f>
        <v>6</v>
      </c>
      <c r="J747" s="7">
        <f t="shared" si="67"/>
        <v>12600</v>
      </c>
      <c r="K747" s="6">
        <f t="shared" si="68"/>
        <v>3.8</v>
      </c>
      <c r="L747" s="4">
        <f>VLOOKUP(F747,Lists!A:B,2,0)*I747</f>
        <v>17304</v>
      </c>
      <c r="M747" s="6">
        <f t="shared" si="69"/>
        <v>3</v>
      </c>
      <c r="N747">
        <f t="shared" si="70"/>
        <v>5</v>
      </c>
      <c r="O747">
        <v>4</v>
      </c>
      <c r="P747" s="7">
        <f t="shared" si="71"/>
        <v>3335</v>
      </c>
      <c r="Q747" t="s">
        <v>54</v>
      </c>
      <c r="R747" t="s">
        <v>54</v>
      </c>
      <c r="S747">
        <v>16</v>
      </c>
    </row>
    <row r="748" spans="1:19" x14ac:dyDescent="0.25">
      <c r="A748" t="str">
        <f t="shared" si="66"/>
        <v>1-3/4"8'20'MLAY1000x6</v>
      </c>
      <c r="B748" s="5" t="s">
        <v>24</v>
      </c>
      <c r="C748" s="8" t="s">
        <v>12</v>
      </c>
      <c r="D748" s="6" t="s">
        <v>16</v>
      </c>
      <c r="E748" s="7">
        <v>11435</v>
      </c>
      <c r="F748" s="6" t="s">
        <v>32</v>
      </c>
      <c r="G748" s="7">
        <v>2100</v>
      </c>
      <c r="H748" s="7">
        <f>G748*(IFERROR(VLOOKUP('Lifting System Input'!$B$9,Lists!L:M,2,0),1)*IFERROR(VLOOKUP('Lifting System Input'!$B$10,Lists!O:P,2,0),1)*IFERROR(VLOOKUP('Lifting System Input'!$B$12,Lists!R:S,2,0),1))</f>
        <v>2100</v>
      </c>
      <c r="I748" s="6">
        <f>IF(EVEN(ROUNDUP(E748/(H748*3/'Lifting System Input'!$B$11),0))=2,4,EVEN(ROUNDUP(E748/(H748*3/'Lifting System Input'!$B$11),0)))</f>
        <v>6</v>
      </c>
      <c r="J748" s="7">
        <f t="shared" si="67"/>
        <v>12600</v>
      </c>
      <c r="K748" s="6">
        <f t="shared" si="68"/>
        <v>3.3</v>
      </c>
      <c r="L748" s="4">
        <f>VLOOKUP(F748,Lists!A:B,2,0)*I748</f>
        <v>17304</v>
      </c>
      <c r="M748" s="6">
        <f t="shared" si="69"/>
        <v>3</v>
      </c>
      <c r="N748">
        <f t="shared" si="70"/>
        <v>5</v>
      </c>
      <c r="O748">
        <v>4</v>
      </c>
      <c r="P748" s="7">
        <f t="shared" si="71"/>
        <v>3812</v>
      </c>
      <c r="Q748" t="s">
        <v>54</v>
      </c>
      <c r="R748" t="s">
        <v>54</v>
      </c>
      <c r="S748">
        <v>16</v>
      </c>
    </row>
    <row r="749" spans="1:19" x14ac:dyDescent="0.25">
      <c r="A749" t="str">
        <f t="shared" si="66"/>
        <v>1-3/4"9'20'MLAY1000x6</v>
      </c>
      <c r="B749" s="5" t="s">
        <v>24</v>
      </c>
      <c r="C749" s="8" t="s">
        <v>13</v>
      </c>
      <c r="D749" s="6" t="s">
        <v>16</v>
      </c>
      <c r="E749" s="7">
        <v>12864</v>
      </c>
      <c r="F749" s="6" t="s">
        <v>32</v>
      </c>
      <c r="G749" s="7">
        <v>2100</v>
      </c>
      <c r="H749" s="7">
        <f>G749*(IFERROR(VLOOKUP('Lifting System Input'!$B$9,Lists!L:M,2,0),1)*IFERROR(VLOOKUP('Lifting System Input'!$B$10,Lists!O:P,2,0),1)*IFERROR(VLOOKUP('Lifting System Input'!$B$12,Lists!R:S,2,0),1))</f>
        <v>2100</v>
      </c>
      <c r="I749" s="6">
        <f>IF(EVEN(ROUNDUP(E749/(H749*3/'Lifting System Input'!$B$11),0))=2,4,EVEN(ROUNDUP(E749/(H749*3/'Lifting System Input'!$B$11),0)))</f>
        <v>8</v>
      </c>
      <c r="J749" s="7">
        <f t="shared" si="67"/>
        <v>16800</v>
      </c>
      <c r="K749" s="6">
        <f t="shared" si="68"/>
        <v>3.9</v>
      </c>
      <c r="L749" s="4">
        <f>VLOOKUP(F749,Lists!A:B,2,0)*I749</f>
        <v>23072</v>
      </c>
      <c r="M749" s="6">
        <f t="shared" si="69"/>
        <v>4</v>
      </c>
      <c r="N749">
        <f t="shared" si="70"/>
        <v>4</v>
      </c>
      <c r="O749">
        <v>4</v>
      </c>
      <c r="P749" s="7">
        <f t="shared" si="71"/>
        <v>3216</v>
      </c>
      <c r="Q749" t="s">
        <v>54</v>
      </c>
      <c r="R749" t="s">
        <v>54</v>
      </c>
      <c r="S749">
        <v>16</v>
      </c>
    </row>
    <row r="750" spans="1:19" x14ac:dyDescent="0.25">
      <c r="A750" t="str">
        <f t="shared" si="66"/>
        <v>1-3/4"10'20'MLAY1000x6</v>
      </c>
      <c r="B750" s="5" t="s">
        <v>24</v>
      </c>
      <c r="C750" s="25" t="s">
        <v>14</v>
      </c>
      <c r="D750" s="6" t="s">
        <v>16</v>
      </c>
      <c r="E750" s="7">
        <v>14293</v>
      </c>
      <c r="F750" s="6" t="s">
        <v>32</v>
      </c>
      <c r="G750" s="7">
        <v>2100</v>
      </c>
      <c r="H750" s="7">
        <f>G750*(IFERROR(VLOOKUP('Lifting System Input'!$B$9,Lists!L:M,2,0),1)*IFERROR(VLOOKUP('Lifting System Input'!$B$10,Lists!O:P,2,0),1)*IFERROR(VLOOKUP('Lifting System Input'!$B$12,Lists!R:S,2,0),1))</f>
        <v>2100</v>
      </c>
      <c r="I750" s="6">
        <f>IF(EVEN(ROUNDUP(E750/(H750*3/'Lifting System Input'!$B$11),0))=2,4,EVEN(ROUNDUP(E750/(H750*3/'Lifting System Input'!$B$11),0)))</f>
        <v>8</v>
      </c>
      <c r="J750" s="7">
        <f t="shared" si="67"/>
        <v>16800</v>
      </c>
      <c r="K750" s="6">
        <f t="shared" si="68"/>
        <v>3.5</v>
      </c>
      <c r="L750" s="4">
        <f>VLOOKUP(F750,Lists!A:B,2,0)*I750</f>
        <v>23072</v>
      </c>
      <c r="M750" s="6">
        <f t="shared" si="69"/>
        <v>4</v>
      </c>
      <c r="N750">
        <f t="shared" si="70"/>
        <v>4</v>
      </c>
      <c r="O750">
        <v>4</v>
      </c>
      <c r="P750" s="7">
        <f t="shared" si="71"/>
        <v>3573</v>
      </c>
      <c r="Q750" t="s">
        <v>54</v>
      </c>
      <c r="R750" t="s">
        <v>54</v>
      </c>
      <c r="S750">
        <v>16</v>
      </c>
    </row>
    <row r="751" spans="1:19" x14ac:dyDescent="0.25">
      <c r="A751" t="str">
        <f t="shared" si="66"/>
        <v>1-3/4"6'40'MLAY1000x6</v>
      </c>
      <c r="B751" s="5" t="s">
        <v>24</v>
      </c>
      <c r="C751" s="8" t="s">
        <v>10</v>
      </c>
      <c r="D751" s="6" t="s">
        <v>26</v>
      </c>
      <c r="E751" s="7">
        <v>17152</v>
      </c>
      <c r="F751" s="6" t="s">
        <v>32</v>
      </c>
      <c r="G751" s="7">
        <v>2100</v>
      </c>
      <c r="H751" s="7">
        <f>G751*(IFERROR(VLOOKUP('Lifting System Input'!$B$9,Lists!L:M,2,0),1)*IFERROR(VLOOKUP('Lifting System Input'!$B$10,Lists!O:P,2,0),1)*IFERROR(VLOOKUP('Lifting System Input'!$B$12,Lists!R:S,2,0),1))</f>
        <v>2100</v>
      </c>
      <c r="I751" s="6">
        <f>IF(EVEN(ROUNDUP(E751/(H751*3/'Lifting System Input'!$B$11),0))=2,4,EVEN(ROUNDUP(E751/(H751*3/'Lifting System Input'!$B$11),0)))</f>
        <v>10</v>
      </c>
      <c r="J751" s="7">
        <f t="shared" si="67"/>
        <v>21000</v>
      </c>
      <c r="K751" s="6">
        <f t="shared" si="68"/>
        <v>3.7</v>
      </c>
      <c r="L751" s="4">
        <f>VLOOKUP(F751,Lists!A:B,2,0)*I751</f>
        <v>28840</v>
      </c>
      <c r="M751" s="6">
        <f t="shared" si="69"/>
        <v>5</v>
      </c>
      <c r="N751">
        <f t="shared" si="70"/>
        <v>6.7</v>
      </c>
      <c r="O751">
        <v>4</v>
      </c>
      <c r="P751" s="7">
        <f t="shared" si="71"/>
        <v>3430</v>
      </c>
      <c r="Q751" t="s">
        <v>54</v>
      </c>
      <c r="R751" t="s">
        <v>54</v>
      </c>
      <c r="S751">
        <v>16</v>
      </c>
    </row>
    <row r="752" spans="1:19" x14ac:dyDescent="0.25">
      <c r="A752" t="str">
        <f t="shared" si="66"/>
        <v>1-3/4"7'40'MLAY1000x6</v>
      </c>
      <c r="B752" s="5" t="s">
        <v>24</v>
      </c>
      <c r="C752" s="8" t="s">
        <v>11</v>
      </c>
      <c r="D752" s="6" t="s">
        <v>26</v>
      </c>
      <c r="E752" s="7">
        <v>20011</v>
      </c>
      <c r="F752" s="6" t="s">
        <v>32</v>
      </c>
      <c r="G752" s="7">
        <v>2100</v>
      </c>
      <c r="H752" s="7">
        <f>G752*(IFERROR(VLOOKUP('Lifting System Input'!$B$9,Lists!L:M,2,0),1)*IFERROR(VLOOKUP('Lifting System Input'!$B$10,Lists!O:P,2,0),1)*IFERROR(VLOOKUP('Lifting System Input'!$B$12,Lists!R:S,2,0),1))</f>
        <v>2100</v>
      </c>
      <c r="I752" s="6">
        <f>IF(EVEN(ROUNDUP(E752/(H752*3/'Lifting System Input'!$B$11),0))=2,4,EVEN(ROUNDUP(E752/(H752*3/'Lifting System Input'!$B$11),0)))</f>
        <v>10</v>
      </c>
      <c r="J752" s="7">
        <f t="shared" si="67"/>
        <v>21000</v>
      </c>
      <c r="K752" s="6">
        <f t="shared" si="68"/>
        <v>3.1</v>
      </c>
      <c r="L752" s="4">
        <f>VLOOKUP(F752,Lists!A:B,2,0)*I752</f>
        <v>28840</v>
      </c>
      <c r="M752" s="6">
        <f t="shared" si="69"/>
        <v>5</v>
      </c>
      <c r="N752">
        <f t="shared" si="70"/>
        <v>6.7</v>
      </c>
      <c r="O752">
        <v>4</v>
      </c>
      <c r="P752" s="7">
        <f t="shared" si="71"/>
        <v>4002</v>
      </c>
      <c r="Q752" t="s">
        <v>54</v>
      </c>
      <c r="R752" t="s">
        <v>54</v>
      </c>
      <c r="S752">
        <v>16</v>
      </c>
    </row>
    <row r="753" spans="1:19" x14ac:dyDescent="0.25">
      <c r="A753" t="str">
        <f t="shared" si="66"/>
        <v>1-3/4"8'40'MLAY1000x6</v>
      </c>
      <c r="B753" s="5" t="s">
        <v>24</v>
      </c>
      <c r="C753" s="8" t="s">
        <v>12</v>
      </c>
      <c r="D753" s="6" t="s">
        <v>26</v>
      </c>
      <c r="E753" s="7">
        <v>22870</v>
      </c>
      <c r="F753" s="6" t="s">
        <v>32</v>
      </c>
      <c r="G753" s="7">
        <v>2100</v>
      </c>
      <c r="H753" s="7">
        <f>G753*(IFERROR(VLOOKUP('Lifting System Input'!$B$9,Lists!L:M,2,0),1)*IFERROR(VLOOKUP('Lifting System Input'!$B$10,Lists!O:P,2,0),1)*IFERROR(VLOOKUP('Lifting System Input'!$B$12,Lists!R:S,2,0),1))</f>
        <v>2100</v>
      </c>
      <c r="I753" s="6">
        <f>IF(EVEN(ROUNDUP(E753/(H753*3/'Lifting System Input'!$B$11),0))=2,4,EVEN(ROUNDUP(E753/(H753*3/'Lifting System Input'!$B$11),0)))</f>
        <v>12</v>
      </c>
      <c r="J753" s="7">
        <f t="shared" si="67"/>
        <v>25200</v>
      </c>
      <c r="K753" s="6">
        <f t="shared" si="68"/>
        <v>3.3</v>
      </c>
      <c r="L753" s="4">
        <f>VLOOKUP(F753,Lists!A:B,2,0)*I753</f>
        <v>34608</v>
      </c>
      <c r="M753" s="6">
        <f t="shared" si="69"/>
        <v>6</v>
      </c>
      <c r="N753">
        <f t="shared" si="70"/>
        <v>5.7</v>
      </c>
      <c r="O753">
        <v>4</v>
      </c>
      <c r="P753" s="7">
        <f t="shared" si="71"/>
        <v>3812</v>
      </c>
      <c r="Q753" t="s">
        <v>54</v>
      </c>
      <c r="R753" t="s">
        <v>54</v>
      </c>
      <c r="S753">
        <v>16</v>
      </c>
    </row>
    <row r="754" spans="1:19" x14ac:dyDescent="0.25">
      <c r="A754" t="str">
        <f t="shared" si="66"/>
        <v>1-3/4"9'40'MLAY1000x6</v>
      </c>
      <c r="B754" s="5" t="s">
        <v>24</v>
      </c>
      <c r="C754" s="8" t="s">
        <v>13</v>
      </c>
      <c r="D754" s="6" t="s">
        <v>26</v>
      </c>
      <c r="E754" s="7">
        <v>25728</v>
      </c>
      <c r="F754" s="6" t="s">
        <v>32</v>
      </c>
      <c r="G754" s="7">
        <v>2100</v>
      </c>
      <c r="H754" s="7">
        <f>G754*(IFERROR(VLOOKUP('Lifting System Input'!$B$9,Lists!L:M,2,0),1)*IFERROR(VLOOKUP('Lifting System Input'!$B$10,Lists!O:P,2,0),1)*IFERROR(VLOOKUP('Lifting System Input'!$B$12,Lists!R:S,2,0),1))</f>
        <v>2100</v>
      </c>
      <c r="I754" s="6">
        <f>IF(EVEN(ROUNDUP(E754/(H754*3/'Lifting System Input'!$B$11),0))=2,4,EVEN(ROUNDUP(E754/(H754*3/'Lifting System Input'!$B$11),0)))</f>
        <v>14</v>
      </c>
      <c r="J754" s="7">
        <f t="shared" si="67"/>
        <v>29400</v>
      </c>
      <c r="K754" s="6">
        <f t="shared" si="68"/>
        <v>3.4</v>
      </c>
      <c r="L754" s="4">
        <f>VLOOKUP(F754,Lists!A:B,2,0)*I754</f>
        <v>40376</v>
      </c>
      <c r="M754" s="6">
        <f t="shared" si="69"/>
        <v>7</v>
      </c>
      <c r="N754">
        <f t="shared" si="70"/>
        <v>5</v>
      </c>
      <c r="O754">
        <v>4</v>
      </c>
      <c r="P754" s="7">
        <f t="shared" si="71"/>
        <v>3675</v>
      </c>
      <c r="Q754" t="s">
        <v>54</v>
      </c>
      <c r="R754" t="s">
        <v>54</v>
      </c>
      <c r="S754">
        <v>16</v>
      </c>
    </row>
    <row r="755" spans="1:19" x14ac:dyDescent="0.25">
      <c r="A755" t="str">
        <f t="shared" si="66"/>
        <v>1-3/4"10'40'MLAY1000x6</v>
      </c>
      <c r="B755" s="5" t="s">
        <v>24</v>
      </c>
      <c r="C755" s="25" t="s">
        <v>14</v>
      </c>
      <c r="D755" s="6" t="s">
        <v>26</v>
      </c>
      <c r="E755" s="7">
        <v>28587</v>
      </c>
      <c r="F755" s="6" t="s">
        <v>32</v>
      </c>
      <c r="G755" s="7">
        <v>2100</v>
      </c>
      <c r="H755" s="7">
        <f>G755*(IFERROR(VLOOKUP('Lifting System Input'!$B$9,Lists!L:M,2,0),1)*IFERROR(VLOOKUP('Lifting System Input'!$B$10,Lists!O:P,2,0),1)*IFERROR(VLOOKUP('Lifting System Input'!$B$12,Lists!R:S,2,0),1))</f>
        <v>2100</v>
      </c>
      <c r="I755" s="6">
        <f>IF(EVEN(ROUNDUP(E755/(H755*3/'Lifting System Input'!$B$11),0))=2,4,EVEN(ROUNDUP(E755/(H755*3/'Lifting System Input'!$B$11),0)))</f>
        <v>14</v>
      </c>
      <c r="J755" s="7">
        <f t="shared" si="67"/>
        <v>29400</v>
      </c>
      <c r="K755" s="6">
        <f t="shared" si="68"/>
        <v>3.1</v>
      </c>
      <c r="L755" s="4">
        <f>VLOOKUP(F755,Lists!A:B,2,0)*I755</f>
        <v>40376</v>
      </c>
      <c r="M755" s="6">
        <f t="shared" si="69"/>
        <v>7</v>
      </c>
      <c r="N755">
        <f t="shared" si="70"/>
        <v>5</v>
      </c>
      <c r="O755">
        <v>4</v>
      </c>
      <c r="P755" s="7">
        <f t="shared" si="71"/>
        <v>4084</v>
      </c>
      <c r="Q755" t="s">
        <v>54</v>
      </c>
      <c r="R755" t="s">
        <v>54</v>
      </c>
      <c r="S755">
        <v>16</v>
      </c>
    </row>
    <row r="756" spans="1:19" x14ac:dyDescent="0.25">
      <c r="A756" t="str">
        <f t="shared" si="66"/>
        <v>2"6'10'MLAY1000x6</v>
      </c>
      <c r="B756" s="5" t="s">
        <v>25</v>
      </c>
      <c r="C756" s="8" t="s">
        <v>10</v>
      </c>
      <c r="D756" s="6" t="s">
        <v>14</v>
      </c>
      <c r="E756" s="7">
        <v>4901</v>
      </c>
      <c r="F756" s="6" t="s">
        <v>32</v>
      </c>
      <c r="G756" s="7">
        <v>2149</v>
      </c>
      <c r="H756" s="7">
        <f>G756*(IFERROR(VLOOKUP('Lifting System Input'!$B$9,Lists!L:M,2,0),1)*IFERROR(VLOOKUP('Lifting System Input'!$B$10,Lists!O:P,2,0),1)*IFERROR(VLOOKUP('Lifting System Input'!$B$12,Lists!R:S,2,0),1))</f>
        <v>2149</v>
      </c>
      <c r="I756" s="6">
        <f>IF(EVEN(ROUNDUP(E756/(H756*3/'Lifting System Input'!$B$11),0))=2,4,EVEN(ROUNDUP(E756/(H756*3/'Lifting System Input'!$B$11),0)))</f>
        <v>4</v>
      </c>
      <c r="J756" s="7">
        <f t="shared" si="67"/>
        <v>8596</v>
      </c>
      <c r="K756" s="6">
        <f t="shared" si="68"/>
        <v>5.3</v>
      </c>
      <c r="L756" s="4">
        <f>VLOOKUP(F756,Lists!A:B,2,0)*I756</f>
        <v>11536</v>
      </c>
      <c r="M756" s="6">
        <f t="shared" si="69"/>
        <v>2</v>
      </c>
      <c r="N756">
        <f t="shared" si="70"/>
        <v>3.3</v>
      </c>
      <c r="O756">
        <v>4</v>
      </c>
      <c r="P756" s="7">
        <f t="shared" si="71"/>
        <v>2451</v>
      </c>
      <c r="Q756" t="s">
        <v>54</v>
      </c>
      <c r="R756" t="s">
        <v>54</v>
      </c>
      <c r="S756">
        <v>17</v>
      </c>
    </row>
    <row r="757" spans="1:19" x14ac:dyDescent="0.25">
      <c r="A757" t="str">
        <f t="shared" si="66"/>
        <v>2"7'10'MLAY1000x6</v>
      </c>
      <c r="B757" s="5" t="s">
        <v>25</v>
      </c>
      <c r="C757" s="8" t="s">
        <v>11</v>
      </c>
      <c r="D757" s="6" t="s">
        <v>14</v>
      </c>
      <c r="E757" s="7">
        <v>5717</v>
      </c>
      <c r="F757" s="6" t="s">
        <v>32</v>
      </c>
      <c r="G757" s="7">
        <v>2149</v>
      </c>
      <c r="H757" s="7">
        <f>G757*(IFERROR(VLOOKUP('Lifting System Input'!$B$9,Lists!L:M,2,0),1)*IFERROR(VLOOKUP('Lifting System Input'!$B$10,Lists!O:P,2,0),1)*IFERROR(VLOOKUP('Lifting System Input'!$B$12,Lists!R:S,2,0),1))</f>
        <v>2149</v>
      </c>
      <c r="I757" s="6">
        <f>IF(EVEN(ROUNDUP(E757/(H757*3/'Lifting System Input'!$B$11),0))=2,4,EVEN(ROUNDUP(E757/(H757*3/'Lifting System Input'!$B$11),0)))</f>
        <v>4</v>
      </c>
      <c r="J757" s="7">
        <f t="shared" si="67"/>
        <v>8596</v>
      </c>
      <c r="K757" s="6">
        <f t="shared" si="68"/>
        <v>4.5</v>
      </c>
      <c r="L757" s="4">
        <f>VLOOKUP(F757,Lists!A:B,2,0)*I757</f>
        <v>11536</v>
      </c>
      <c r="M757" s="6">
        <f t="shared" si="69"/>
        <v>2</v>
      </c>
      <c r="N757">
        <f t="shared" si="70"/>
        <v>3.3</v>
      </c>
      <c r="O757">
        <v>4</v>
      </c>
      <c r="P757" s="7">
        <f t="shared" si="71"/>
        <v>2859</v>
      </c>
      <c r="Q757" t="s">
        <v>54</v>
      </c>
      <c r="R757" t="s">
        <v>54</v>
      </c>
      <c r="S757">
        <v>17</v>
      </c>
    </row>
    <row r="758" spans="1:19" x14ac:dyDescent="0.25">
      <c r="A758" t="str">
        <f t="shared" si="66"/>
        <v>2"8'10'MLAY1000x6</v>
      </c>
      <c r="B758" s="5" t="s">
        <v>25</v>
      </c>
      <c r="C758" s="8" t="s">
        <v>12</v>
      </c>
      <c r="D758" s="6" t="s">
        <v>14</v>
      </c>
      <c r="E758" s="7">
        <v>6534</v>
      </c>
      <c r="F758" s="6" t="s">
        <v>32</v>
      </c>
      <c r="G758" s="7">
        <v>2149</v>
      </c>
      <c r="H758" s="7">
        <f>G758*(IFERROR(VLOOKUP('Lifting System Input'!$B$9,Lists!L:M,2,0),1)*IFERROR(VLOOKUP('Lifting System Input'!$B$10,Lists!O:P,2,0),1)*IFERROR(VLOOKUP('Lifting System Input'!$B$12,Lists!R:S,2,0),1))</f>
        <v>2149</v>
      </c>
      <c r="I758" s="6">
        <f>IF(EVEN(ROUNDUP(E758/(H758*3/'Lifting System Input'!$B$11),0))=2,4,EVEN(ROUNDUP(E758/(H758*3/'Lifting System Input'!$B$11),0)))</f>
        <v>4</v>
      </c>
      <c r="J758" s="7">
        <f t="shared" si="67"/>
        <v>8596</v>
      </c>
      <c r="K758" s="6">
        <f t="shared" si="68"/>
        <v>3.9</v>
      </c>
      <c r="L758" s="4">
        <f>VLOOKUP(F758,Lists!A:B,2,0)*I758</f>
        <v>11536</v>
      </c>
      <c r="M758" s="6">
        <f t="shared" si="69"/>
        <v>2</v>
      </c>
      <c r="N758">
        <f t="shared" si="70"/>
        <v>3.3</v>
      </c>
      <c r="O758">
        <v>4</v>
      </c>
      <c r="P758" s="7">
        <f t="shared" si="71"/>
        <v>3267</v>
      </c>
      <c r="Q758" t="s">
        <v>54</v>
      </c>
      <c r="R758" t="s">
        <v>54</v>
      </c>
      <c r="S758">
        <v>17</v>
      </c>
    </row>
    <row r="759" spans="1:19" x14ac:dyDescent="0.25">
      <c r="A759" t="str">
        <f t="shared" si="66"/>
        <v>2"9'10'MLAY1000x6</v>
      </c>
      <c r="B759" s="5" t="s">
        <v>25</v>
      </c>
      <c r="C759" s="8" t="s">
        <v>13</v>
      </c>
      <c r="D759" s="6" t="s">
        <v>14</v>
      </c>
      <c r="E759" s="7">
        <v>7351</v>
      </c>
      <c r="F759" s="6" t="s">
        <v>32</v>
      </c>
      <c r="G759" s="7">
        <v>2149</v>
      </c>
      <c r="H759" s="7">
        <f>G759*(IFERROR(VLOOKUP('Lifting System Input'!$B$9,Lists!L:M,2,0),1)*IFERROR(VLOOKUP('Lifting System Input'!$B$10,Lists!O:P,2,0),1)*IFERROR(VLOOKUP('Lifting System Input'!$B$12,Lists!R:S,2,0),1))</f>
        <v>2149</v>
      </c>
      <c r="I759" s="6">
        <f>IF(EVEN(ROUNDUP(E759/(H759*3/'Lifting System Input'!$B$11),0))=2,4,EVEN(ROUNDUP(E759/(H759*3/'Lifting System Input'!$B$11),0)))</f>
        <v>4</v>
      </c>
      <c r="J759" s="7">
        <f t="shared" si="67"/>
        <v>8596</v>
      </c>
      <c r="K759" s="6">
        <f t="shared" si="68"/>
        <v>3.5</v>
      </c>
      <c r="L759" s="4">
        <f>VLOOKUP(F759,Lists!A:B,2,0)*I759</f>
        <v>11536</v>
      </c>
      <c r="M759" s="6">
        <f t="shared" si="69"/>
        <v>2</v>
      </c>
      <c r="N759">
        <f t="shared" si="70"/>
        <v>3.3</v>
      </c>
      <c r="O759">
        <v>4</v>
      </c>
      <c r="P759" s="7">
        <f t="shared" si="71"/>
        <v>3676</v>
      </c>
      <c r="Q759" t="s">
        <v>54</v>
      </c>
      <c r="R759" t="s">
        <v>54</v>
      </c>
      <c r="S759">
        <v>17</v>
      </c>
    </row>
    <row r="760" spans="1:19" x14ac:dyDescent="0.25">
      <c r="A760" t="str">
        <f t="shared" si="66"/>
        <v>2"10'10'MLAY1000x6</v>
      </c>
      <c r="B760" s="5" t="s">
        <v>25</v>
      </c>
      <c r="C760" s="25" t="s">
        <v>14</v>
      </c>
      <c r="D760" s="6" t="s">
        <v>14</v>
      </c>
      <c r="E760" s="7">
        <v>8168</v>
      </c>
      <c r="F760" s="6" t="s">
        <v>32</v>
      </c>
      <c r="G760" s="7">
        <v>2149</v>
      </c>
      <c r="H760" s="7">
        <f>G760*(IFERROR(VLOOKUP('Lifting System Input'!$B$9,Lists!L:M,2,0),1)*IFERROR(VLOOKUP('Lifting System Input'!$B$10,Lists!O:P,2,0),1)*IFERROR(VLOOKUP('Lifting System Input'!$B$12,Lists!R:S,2,0),1))</f>
        <v>2149</v>
      </c>
      <c r="I760" s="6">
        <f>IF(EVEN(ROUNDUP(E760/(H760*3/'Lifting System Input'!$B$11),0))=2,4,EVEN(ROUNDUP(E760/(H760*3/'Lifting System Input'!$B$11),0)))</f>
        <v>4</v>
      </c>
      <c r="J760" s="7">
        <f t="shared" si="67"/>
        <v>8596</v>
      </c>
      <c r="K760" s="6">
        <f t="shared" si="68"/>
        <v>3.2</v>
      </c>
      <c r="L760" s="4">
        <f>VLOOKUP(F760,Lists!A:B,2,0)*I760</f>
        <v>11536</v>
      </c>
      <c r="M760" s="6">
        <f t="shared" si="69"/>
        <v>2</v>
      </c>
      <c r="N760">
        <f t="shared" si="70"/>
        <v>3.3</v>
      </c>
      <c r="O760">
        <v>4</v>
      </c>
      <c r="P760" s="7">
        <f t="shared" si="71"/>
        <v>4084</v>
      </c>
      <c r="Q760" t="s">
        <v>54</v>
      </c>
      <c r="R760" t="s">
        <v>54</v>
      </c>
      <c r="S760">
        <v>17</v>
      </c>
    </row>
    <row r="761" spans="1:19" x14ac:dyDescent="0.25">
      <c r="A761" t="str">
        <f t="shared" si="66"/>
        <v>2"6'20'MLAY1000x6</v>
      </c>
      <c r="B761" s="5" t="s">
        <v>25</v>
      </c>
      <c r="C761" s="8" t="s">
        <v>10</v>
      </c>
      <c r="D761" s="6" t="s">
        <v>16</v>
      </c>
      <c r="E761" s="7">
        <v>9801</v>
      </c>
      <c r="F761" s="6" t="s">
        <v>32</v>
      </c>
      <c r="G761" s="7">
        <v>2149</v>
      </c>
      <c r="H761" s="7">
        <f>G761*(IFERROR(VLOOKUP('Lifting System Input'!$B$9,Lists!L:M,2,0),1)*IFERROR(VLOOKUP('Lifting System Input'!$B$10,Lists!O:P,2,0),1)*IFERROR(VLOOKUP('Lifting System Input'!$B$12,Lists!R:S,2,0),1))</f>
        <v>2149</v>
      </c>
      <c r="I761" s="6">
        <f>IF(EVEN(ROUNDUP(E761/(H761*3/'Lifting System Input'!$B$11),0))=2,4,EVEN(ROUNDUP(E761/(H761*3/'Lifting System Input'!$B$11),0)))</f>
        <v>6</v>
      </c>
      <c r="J761" s="7">
        <f t="shared" si="67"/>
        <v>12894</v>
      </c>
      <c r="K761" s="6">
        <f t="shared" si="68"/>
        <v>3.9</v>
      </c>
      <c r="L761" s="4">
        <f>VLOOKUP(F761,Lists!A:B,2,0)*I761</f>
        <v>17304</v>
      </c>
      <c r="M761" s="6">
        <f t="shared" si="69"/>
        <v>3</v>
      </c>
      <c r="N761">
        <f t="shared" si="70"/>
        <v>5</v>
      </c>
      <c r="O761">
        <v>4</v>
      </c>
      <c r="P761" s="7">
        <f t="shared" si="71"/>
        <v>3267</v>
      </c>
      <c r="Q761" t="s">
        <v>54</v>
      </c>
      <c r="R761" t="s">
        <v>54</v>
      </c>
      <c r="S761">
        <v>17</v>
      </c>
    </row>
    <row r="762" spans="1:19" x14ac:dyDescent="0.25">
      <c r="A762" t="str">
        <f t="shared" si="66"/>
        <v>2"7'20'MLAY1000x6</v>
      </c>
      <c r="B762" s="5" t="s">
        <v>25</v>
      </c>
      <c r="C762" s="8" t="s">
        <v>11</v>
      </c>
      <c r="D762" s="6" t="s">
        <v>16</v>
      </c>
      <c r="E762" s="7">
        <v>11435</v>
      </c>
      <c r="F762" s="6" t="s">
        <v>32</v>
      </c>
      <c r="G762" s="7">
        <v>2149</v>
      </c>
      <c r="H762" s="7">
        <f>G762*(IFERROR(VLOOKUP('Lifting System Input'!$B$9,Lists!L:M,2,0),1)*IFERROR(VLOOKUP('Lifting System Input'!$B$10,Lists!O:P,2,0),1)*IFERROR(VLOOKUP('Lifting System Input'!$B$12,Lists!R:S,2,0),1))</f>
        <v>2149</v>
      </c>
      <c r="I762" s="6">
        <f>IF(EVEN(ROUNDUP(E762/(H762*3/'Lifting System Input'!$B$11),0))=2,4,EVEN(ROUNDUP(E762/(H762*3/'Lifting System Input'!$B$11),0)))</f>
        <v>6</v>
      </c>
      <c r="J762" s="7">
        <f t="shared" si="67"/>
        <v>12894</v>
      </c>
      <c r="K762" s="6">
        <f t="shared" si="68"/>
        <v>3.4</v>
      </c>
      <c r="L762" s="4">
        <f>VLOOKUP(F762,Lists!A:B,2,0)*I762</f>
        <v>17304</v>
      </c>
      <c r="M762" s="6">
        <f t="shared" si="69"/>
        <v>3</v>
      </c>
      <c r="N762">
        <f t="shared" si="70"/>
        <v>5</v>
      </c>
      <c r="O762">
        <v>4</v>
      </c>
      <c r="P762" s="7">
        <f t="shared" si="71"/>
        <v>3812</v>
      </c>
      <c r="Q762" t="s">
        <v>54</v>
      </c>
      <c r="R762" t="s">
        <v>54</v>
      </c>
      <c r="S762">
        <v>17</v>
      </c>
    </row>
    <row r="763" spans="1:19" x14ac:dyDescent="0.25">
      <c r="A763" t="str">
        <f t="shared" si="66"/>
        <v>2"8'20'MLAY1000x6</v>
      </c>
      <c r="B763" s="5" t="s">
        <v>25</v>
      </c>
      <c r="C763" s="8" t="s">
        <v>12</v>
      </c>
      <c r="D763" s="6" t="s">
        <v>16</v>
      </c>
      <c r="E763" s="7">
        <v>13068</v>
      </c>
      <c r="F763" s="6" t="s">
        <v>32</v>
      </c>
      <c r="G763" s="7">
        <v>2149</v>
      </c>
      <c r="H763" s="7">
        <f>G763*(IFERROR(VLOOKUP('Lifting System Input'!$B$9,Lists!L:M,2,0),1)*IFERROR(VLOOKUP('Lifting System Input'!$B$10,Lists!O:P,2,0),1)*IFERROR(VLOOKUP('Lifting System Input'!$B$12,Lists!R:S,2,0),1))</f>
        <v>2149</v>
      </c>
      <c r="I763" s="6">
        <f>IF(EVEN(ROUNDUP(E763/(H763*3/'Lifting System Input'!$B$11),0))=2,4,EVEN(ROUNDUP(E763/(H763*3/'Lifting System Input'!$B$11),0)))</f>
        <v>8</v>
      </c>
      <c r="J763" s="7">
        <f t="shared" si="67"/>
        <v>17192</v>
      </c>
      <c r="K763" s="6">
        <f t="shared" si="68"/>
        <v>3.9</v>
      </c>
      <c r="L763" s="4">
        <f>VLOOKUP(F763,Lists!A:B,2,0)*I763</f>
        <v>23072</v>
      </c>
      <c r="M763" s="6">
        <f t="shared" si="69"/>
        <v>4</v>
      </c>
      <c r="N763">
        <f t="shared" si="70"/>
        <v>4</v>
      </c>
      <c r="O763">
        <v>4</v>
      </c>
      <c r="P763" s="7">
        <f t="shared" si="71"/>
        <v>3267</v>
      </c>
      <c r="Q763" t="s">
        <v>54</v>
      </c>
      <c r="R763" t="s">
        <v>54</v>
      </c>
      <c r="S763">
        <v>17</v>
      </c>
    </row>
    <row r="764" spans="1:19" x14ac:dyDescent="0.25">
      <c r="A764" t="str">
        <f t="shared" si="66"/>
        <v>2"9'20'MLAY1000x6</v>
      </c>
      <c r="B764" s="5" t="s">
        <v>25</v>
      </c>
      <c r="C764" s="8" t="s">
        <v>13</v>
      </c>
      <c r="D764" s="6" t="s">
        <v>16</v>
      </c>
      <c r="E764" s="7">
        <v>14702</v>
      </c>
      <c r="F764" s="6" t="s">
        <v>32</v>
      </c>
      <c r="G764" s="7">
        <v>2149</v>
      </c>
      <c r="H764" s="7">
        <f>G764*(IFERROR(VLOOKUP('Lifting System Input'!$B$9,Lists!L:M,2,0),1)*IFERROR(VLOOKUP('Lifting System Input'!$B$10,Lists!O:P,2,0),1)*IFERROR(VLOOKUP('Lifting System Input'!$B$12,Lists!R:S,2,0),1))</f>
        <v>2149</v>
      </c>
      <c r="I764" s="6">
        <f>IF(EVEN(ROUNDUP(E764/(H764*3/'Lifting System Input'!$B$11),0))=2,4,EVEN(ROUNDUP(E764/(H764*3/'Lifting System Input'!$B$11),0)))</f>
        <v>8</v>
      </c>
      <c r="J764" s="7">
        <f t="shared" si="67"/>
        <v>17192</v>
      </c>
      <c r="K764" s="6">
        <f t="shared" si="68"/>
        <v>3.5</v>
      </c>
      <c r="L764" s="4">
        <f>VLOOKUP(F764,Lists!A:B,2,0)*I764</f>
        <v>23072</v>
      </c>
      <c r="M764" s="6">
        <f t="shared" si="69"/>
        <v>4</v>
      </c>
      <c r="N764">
        <f t="shared" si="70"/>
        <v>4</v>
      </c>
      <c r="O764">
        <v>4</v>
      </c>
      <c r="P764" s="7">
        <f t="shared" si="71"/>
        <v>3676</v>
      </c>
      <c r="Q764" t="s">
        <v>54</v>
      </c>
      <c r="R764" t="s">
        <v>54</v>
      </c>
      <c r="S764">
        <v>17</v>
      </c>
    </row>
    <row r="765" spans="1:19" x14ac:dyDescent="0.25">
      <c r="A765" t="str">
        <f t="shared" si="66"/>
        <v>2"10'20'MLAY1000x6</v>
      </c>
      <c r="B765" s="5" t="s">
        <v>25</v>
      </c>
      <c r="C765" s="24" t="s">
        <v>14</v>
      </c>
      <c r="D765" s="6" t="s">
        <v>16</v>
      </c>
      <c r="E765" s="7">
        <v>16335</v>
      </c>
      <c r="F765" s="6" t="s">
        <v>32</v>
      </c>
      <c r="G765" s="7">
        <v>2149</v>
      </c>
      <c r="H765" s="7">
        <f>G765*(IFERROR(VLOOKUP('Lifting System Input'!$B$9,Lists!L:M,2,0),1)*IFERROR(VLOOKUP('Lifting System Input'!$B$10,Lists!O:P,2,0),1)*IFERROR(VLOOKUP('Lifting System Input'!$B$12,Lists!R:S,2,0),1))</f>
        <v>2149</v>
      </c>
      <c r="I765" s="6">
        <f>IF(EVEN(ROUNDUP(E765/(H765*3/'Lifting System Input'!$B$11),0))=2,4,EVEN(ROUNDUP(E765/(H765*3/'Lifting System Input'!$B$11),0)))</f>
        <v>8</v>
      </c>
      <c r="J765" s="7">
        <f t="shared" si="67"/>
        <v>17192</v>
      </c>
      <c r="K765" s="6">
        <f t="shared" si="68"/>
        <v>3.2</v>
      </c>
      <c r="L765" s="4">
        <f>VLOOKUP(F765,Lists!A:B,2,0)*I765</f>
        <v>23072</v>
      </c>
      <c r="M765" s="6">
        <f t="shared" si="69"/>
        <v>4</v>
      </c>
      <c r="N765">
        <f t="shared" si="70"/>
        <v>4</v>
      </c>
      <c r="O765">
        <v>4</v>
      </c>
      <c r="P765" s="7">
        <f t="shared" si="71"/>
        <v>4084</v>
      </c>
      <c r="Q765" t="s">
        <v>54</v>
      </c>
      <c r="R765" t="s">
        <v>54</v>
      </c>
      <c r="S765">
        <v>17</v>
      </c>
    </row>
    <row r="766" spans="1:19" x14ac:dyDescent="0.25">
      <c r="A766" t="str">
        <f t="shared" si="66"/>
        <v>2"6'40'MLAY1000x6</v>
      </c>
      <c r="B766" s="5" t="s">
        <v>25</v>
      </c>
      <c r="C766" s="8" t="s">
        <v>10</v>
      </c>
      <c r="D766" s="6" t="s">
        <v>26</v>
      </c>
      <c r="E766" s="7">
        <v>19602</v>
      </c>
      <c r="F766" s="6" t="s">
        <v>32</v>
      </c>
      <c r="G766" s="7">
        <v>2149</v>
      </c>
      <c r="H766" s="7">
        <f>G766*(IFERROR(VLOOKUP('Lifting System Input'!$B$9,Lists!L:M,2,0),1)*IFERROR(VLOOKUP('Lifting System Input'!$B$10,Lists!O:P,2,0),1)*IFERROR(VLOOKUP('Lifting System Input'!$B$12,Lists!R:S,2,0),1))</f>
        <v>2149</v>
      </c>
      <c r="I766" s="6">
        <f>IF(EVEN(ROUNDUP(E766/(H766*3/'Lifting System Input'!$B$11),0))=2,4,EVEN(ROUNDUP(E766/(H766*3/'Lifting System Input'!$B$11),0)))</f>
        <v>10</v>
      </c>
      <c r="J766" s="7">
        <f t="shared" si="67"/>
        <v>21490</v>
      </c>
      <c r="K766" s="6">
        <f t="shared" si="68"/>
        <v>3.3</v>
      </c>
      <c r="L766" s="4">
        <f>VLOOKUP(F766,Lists!A:B,2,0)*I766</f>
        <v>28840</v>
      </c>
      <c r="M766" s="6">
        <f t="shared" si="69"/>
        <v>5</v>
      </c>
      <c r="N766">
        <f t="shared" si="70"/>
        <v>6.7</v>
      </c>
      <c r="O766">
        <v>4</v>
      </c>
      <c r="P766" s="7">
        <f t="shared" si="71"/>
        <v>3920</v>
      </c>
      <c r="Q766" t="s">
        <v>54</v>
      </c>
      <c r="R766" t="s">
        <v>54</v>
      </c>
      <c r="S766">
        <v>17</v>
      </c>
    </row>
    <row r="767" spans="1:19" x14ac:dyDescent="0.25">
      <c r="A767" t="str">
        <f t="shared" si="66"/>
        <v>2"7'40'MLAY1000x6</v>
      </c>
      <c r="B767" s="5" t="s">
        <v>25</v>
      </c>
      <c r="C767" s="8" t="s">
        <v>11</v>
      </c>
      <c r="D767" s="6" t="s">
        <v>26</v>
      </c>
      <c r="E767" s="7">
        <v>22870</v>
      </c>
      <c r="F767" s="6" t="s">
        <v>32</v>
      </c>
      <c r="G767" s="7">
        <v>2149</v>
      </c>
      <c r="H767" s="7">
        <f>G767*(IFERROR(VLOOKUP('Lifting System Input'!$B$9,Lists!L:M,2,0),1)*IFERROR(VLOOKUP('Lifting System Input'!$B$10,Lists!O:P,2,0),1)*IFERROR(VLOOKUP('Lifting System Input'!$B$12,Lists!R:S,2,0),1))</f>
        <v>2149</v>
      </c>
      <c r="I767" s="6">
        <f>IF(EVEN(ROUNDUP(E767/(H767*3/'Lifting System Input'!$B$11),0))=2,4,EVEN(ROUNDUP(E767/(H767*3/'Lifting System Input'!$B$11),0)))</f>
        <v>12</v>
      </c>
      <c r="J767" s="7">
        <f t="shared" si="67"/>
        <v>25788</v>
      </c>
      <c r="K767" s="6">
        <f t="shared" si="68"/>
        <v>3.4</v>
      </c>
      <c r="L767" s="4">
        <f>VLOOKUP(F767,Lists!A:B,2,0)*I767</f>
        <v>34608</v>
      </c>
      <c r="M767" s="6">
        <f t="shared" si="69"/>
        <v>6</v>
      </c>
      <c r="N767">
        <f t="shared" si="70"/>
        <v>5.7</v>
      </c>
      <c r="O767">
        <v>4</v>
      </c>
      <c r="P767" s="7">
        <f t="shared" si="71"/>
        <v>3812</v>
      </c>
      <c r="Q767" t="s">
        <v>54</v>
      </c>
      <c r="R767" t="s">
        <v>54</v>
      </c>
      <c r="S767">
        <v>17</v>
      </c>
    </row>
    <row r="768" spans="1:19" x14ac:dyDescent="0.25">
      <c r="A768" t="str">
        <f t="shared" si="66"/>
        <v>2"8'40'MLAY1000x6</v>
      </c>
      <c r="B768" s="5" t="s">
        <v>25</v>
      </c>
      <c r="C768" s="8" t="s">
        <v>12</v>
      </c>
      <c r="D768" s="6" t="s">
        <v>26</v>
      </c>
      <c r="E768" s="7">
        <v>26137</v>
      </c>
      <c r="F768" s="6" t="s">
        <v>32</v>
      </c>
      <c r="G768" s="7">
        <v>2149</v>
      </c>
      <c r="H768" s="7">
        <f>G768*(IFERROR(VLOOKUP('Lifting System Input'!$B$9,Lists!L:M,2,0),1)*IFERROR(VLOOKUP('Lifting System Input'!$B$10,Lists!O:P,2,0),1)*IFERROR(VLOOKUP('Lifting System Input'!$B$12,Lists!R:S,2,0),1))</f>
        <v>2149</v>
      </c>
      <c r="I768" s="6">
        <f>IF(EVEN(ROUNDUP(E768/(H768*3/'Lifting System Input'!$B$11),0))=2,4,EVEN(ROUNDUP(E768/(H768*3/'Lifting System Input'!$B$11),0)))</f>
        <v>14</v>
      </c>
      <c r="J768" s="7">
        <f t="shared" si="67"/>
        <v>30086</v>
      </c>
      <c r="K768" s="6">
        <f t="shared" si="68"/>
        <v>3.5</v>
      </c>
      <c r="L768" s="4">
        <f>VLOOKUP(F768,Lists!A:B,2,0)*I768</f>
        <v>40376</v>
      </c>
      <c r="M768" s="6">
        <f t="shared" si="69"/>
        <v>7</v>
      </c>
      <c r="N768">
        <f t="shared" si="70"/>
        <v>5</v>
      </c>
      <c r="O768">
        <v>4</v>
      </c>
      <c r="P768" s="7">
        <f t="shared" si="71"/>
        <v>3734</v>
      </c>
      <c r="Q768" t="s">
        <v>54</v>
      </c>
      <c r="R768" t="s">
        <v>54</v>
      </c>
      <c r="S768">
        <v>17</v>
      </c>
    </row>
    <row r="769" spans="1:19" x14ac:dyDescent="0.25">
      <c r="A769" t="str">
        <f t="shared" si="66"/>
        <v>2"9'40'MLAY1000x6</v>
      </c>
      <c r="B769" s="5" t="s">
        <v>25</v>
      </c>
      <c r="C769" s="8" t="s">
        <v>13</v>
      </c>
      <c r="D769" s="6" t="s">
        <v>26</v>
      </c>
      <c r="E769" s="7">
        <v>29404</v>
      </c>
      <c r="F769" s="6" t="s">
        <v>32</v>
      </c>
      <c r="G769" s="7">
        <v>2149</v>
      </c>
      <c r="H769" s="7">
        <f>G769*(IFERROR(VLOOKUP('Lifting System Input'!$B$9,Lists!L:M,2,0),1)*IFERROR(VLOOKUP('Lifting System Input'!$B$10,Lists!O:P,2,0),1)*IFERROR(VLOOKUP('Lifting System Input'!$B$12,Lists!R:S,2,0),1))</f>
        <v>2149</v>
      </c>
      <c r="I769" s="6">
        <f>IF(EVEN(ROUNDUP(E769/(H769*3/'Lifting System Input'!$B$11),0))=2,4,EVEN(ROUNDUP(E769/(H769*3/'Lifting System Input'!$B$11),0)))</f>
        <v>14</v>
      </c>
      <c r="J769" s="7">
        <f t="shared" si="67"/>
        <v>30086</v>
      </c>
      <c r="K769" s="6">
        <f t="shared" si="68"/>
        <v>3.1</v>
      </c>
      <c r="L769" s="4">
        <f>VLOOKUP(F769,Lists!A:B,2,0)*I769</f>
        <v>40376</v>
      </c>
      <c r="M769" s="6">
        <f t="shared" si="69"/>
        <v>7</v>
      </c>
      <c r="N769">
        <f t="shared" si="70"/>
        <v>5</v>
      </c>
      <c r="O769">
        <v>4</v>
      </c>
      <c r="P769" s="7">
        <f t="shared" si="71"/>
        <v>4201</v>
      </c>
      <c r="Q769" t="s">
        <v>54</v>
      </c>
      <c r="R769" t="s">
        <v>54</v>
      </c>
      <c r="S769">
        <v>17</v>
      </c>
    </row>
    <row r="770" spans="1:19" x14ac:dyDescent="0.25">
      <c r="A770" t="str">
        <f t="shared" si="66"/>
        <v>2"10'40'MLAY1000x6</v>
      </c>
      <c r="B770" s="5" t="s">
        <v>25</v>
      </c>
      <c r="C770" s="25" t="s">
        <v>14</v>
      </c>
      <c r="D770" s="6" t="s">
        <v>26</v>
      </c>
      <c r="E770" s="7">
        <v>32671</v>
      </c>
      <c r="F770" s="6" t="s">
        <v>32</v>
      </c>
      <c r="G770" s="7">
        <v>2149</v>
      </c>
      <c r="H770" s="7">
        <f>G770*(IFERROR(VLOOKUP('Lifting System Input'!$B$9,Lists!L:M,2,0),1)*IFERROR(VLOOKUP('Lifting System Input'!$B$10,Lists!O:P,2,0),1)*IFERROR(VLOOKUP('Lifting System Input'!$B$12,Lists!R:S,2,0),1))</f>
        <v>2149</v>
      </c>
      <c r="I770" s="6">
        <f>IF(EVEN(ROUNDUP(E770/(H770*3/'Lifting System Input'!$B$11),0))=2,4,EVEN(ROUNDUP(E770/(H770*3/'Lifting System Input'!$B$11),0)))</f>
        <v>16</v>
      </c>
      <c r="J770" s="7">
        <f t="shared" si="67"/>
        <v>34384</v>
      </c>
      <c r="K770" s="6">
        <f t="shared" si="68"/>
        <v>3.2</v>
      </c>
      <c r="L770" s="4">
        <f>VLOOKUP(F770,Lists!A:B,2,0)*I770</f>
        <v>46144</v>
      </c>
      <c r="M770" s="6">
        <f t="shared" si="69"/>
        <v>8</v>
      </c>
      <c r="N770">
        <f t="shared" si="70"/>
        <v>4.4000000000000004</v>
      </c>
      <c r="O770">
        <v>4</v>
      </c>
      <c r="P770" s="7">
        <f t="shared" si="71"/>
        <v>4084</v>
      </c>
      <c r="Q770" t="s">
        <v>54</v>
      </c>
      <c r="R770" t="s">
        <v>54</v>
      </c>
      <c r="S770">
        <v>17</v>
      </c>
    </row>
    <row r="771" spans="1:19" x14ac:dyDescent="0.25">
      <c r="A771" t="str">
        <f t="shared" si="66"/>
        <v>1/8"6'10'MLAY600x4</v>
      </c>
      <c r="B771" s="20" t="s">
        <v>59</v>
      </c>
      <c r="C771" s="8" t="s">
        <v>10</v>
      </c>
      <c r="D771" s="6" t="s">
        <v>14</v>
      </c>
      <c r="E771" s="7">
        <v>306</v>
      </c>
      <c r="F771" s="6" t="s">
        <v>30</v>
      </c>
      <c r="G771" s="7">
        <v>142</v>
      </c>
      <c r="H771" s="7">
        <f>G771*(IFERROR(VLOOKUP('Lifting System Input'!$B$9,Lists!L:M,2,0),1)*IFERROR(VLOOKUP('Lifting System Input'!$B$10,Lists!O:P,2,0),1)*IFERROR(VLOOKUP('Lifting System Input'!$B$12,Lists!R:S,2,0),1))</f>
        <v>142</v>
      </c>
      <c r="I771" s="6">
        <f>IF(EVEN(ROUNDUP(E771/(H771*3/'Lifting System Input'!$B$11),0))=2,4,EVEN(ROUNDUP(E771/(H771*3/'Lifting System Input'!$B$11),0)))</f>
        <v>4</v>
      </c>
      <c r="J771" s="7">
        <f t="shared" si="67"/>
        <v>568</v>
      </c>
      <c r="K771" s="6">
        <f t="shared" si="68"/>
        <v>5.6</v>
      </c>
      <c r="L771" s="4">
        <f>VLOOKUP(F771,Lists!A:B,2,0)*I771</f>
        <v>4328</v>
      </c>
      <c r="M771" s="6">
        <f t="shared" si="69"/>
        <v>2</v>
      </c>
      <c r="N771">
        <f t="shared" si="70"/>
        <v>3.3</v>
      </c>
      <c r="O771">
        <v>4</v>
      </c>
      <c r="P771" s="7">
        <f t="shared" si="71"/>
        <v>153</v>
      </c>
      <c r="Q771" t="s">
        <v>54</v>
      </c>
      <c r="R771" t="s">
        <v>54</v>
      </c>
      <c r="S771">
        <v>1</v>
      </c>
    </row>
    <row r="772" spans="1:19" x14ac:dyDescent="0.25">
      <c r="A772" t="str">
        <f t="shared" si="66"/>
        <v>1/8"7'10'MLAY600x4</v>
      </c>
      <c r="B772" s="20" t="s">
        <v>59</v>
      </c>
      <c r="C772" s="8" t="s">
        <v>11</v>
      </c>
      <c r="D772" s="6" t="s">
        <v>14</v>
      </c>
      <c r="E772" s="7">
        <v>357</v>
      </c>
      <c r="F772" s="6" t="s">
        <v>30</v>
      </c>
      <c r="G772" s="7">
        <v>142</v>
      </c>
      <c r="H772" s="7">
        <f>G772*(IFERROR(VLOOKUP('Lifting System Input'!$B$9,Lists!L:M,2,0),1)*IFERROR(VLOOKUP('Lifting System Input'!$B$10,Lists!O:P,2,0),1)*IFERROR(VLOOKUP('Lifting System Input'!$B$12,Lists!R:S,2,0),1))</f>
        <v>142</v>
      </c>
      <c r="I772" s="6">
        <f>IF(EVEN(ROUNDUP(E772/(H772*3/'Lifting System Input'!$B$11),0))=2,4,EVEN(ROUNDUP(E772/(H772*3/'Lifting System Input'!$B$11),0)))</f>
        <v>4</v>
      </c>
      <c r="J772" s="7">
        <f t="shared" si="67"/>
        <v>568</v>
      </c>
      <c r="K772" s="6">
        <f t="shared" si="68"/>
        <v>4.8</v>
      </c>
      <c r="L772" s="4">
        <f>VLOOKUP(F772,Lists!A:B,2,0)*I772</f>
        <v>4328</v>
      </c>
      <c r="M772" s="6">
        <f t="shared" si="69"/>
        <v>2</v>
      </c>
      <c r="N772">
        <f t="shared" si="70"/>
        <v>3.3</v>
      </c>
      <c r="O772">
        <v>4</v>
      </c>
      <c r="P772" s="7">
        <f t="shared" si="71"/>
        <v>179</v>
      </c>
      <c r="Q772" t="s">
        <v>54</v>
      </c>
      <c r="R772" t="s">
        <v>54</v>
      </c>
      <c r="S772">
        <v>1</v>
      </c>
    </row>
    <row r="773" spans="1:19" x14ac:dyDescent="0.25">
      <c r="A773" t="str">
        <f t="shared" si="66"/>
        <v>1/8"8'10'MLAY600x4</v>
      </c>
      <c r="B773" s="20" t="s">
        <v>59</v>
      </c>
      <c r="C773" s="8" t="s">
        <v>12</v>
      </c>
      <c r="D773" s="6" t="s">
        <v>14</v>
      </c>
      <c r="E773" s="7">
        <v>408</v>
      </c>
      <c r="F773" s="6" t="s">
        <v>30</v>
      </c>
      <c r="G773" s="7">
        <v>142</v>
      </c>
      <c r="H773" s="7">
        <f>G773*(IFERROR(VLOOKUP('Lifting System Input'!$B$9,Lists!L:M,2,0),1)*IFERROR(VLOOKUP('Lifting System Input'!$B$10,Lists!O:P,2,0),1)*IFERROR(VLOOKUP('Lifting System Input'!$B$12,Lists!R:S,2,0),1))</f>
        <v>142</v>
      </c>
      <c r="I773" s="6">
        <f>IF(EVEN(ROUNDUP(E773/(H773*3/'Lifting System Input'!$B$11),0))=2,4,EVEN(ROUNDUP(E773/(H773*3/'Lifting System Input'!$B$11),0)))</f>
        <v>4</v>
      </c>
      <c r="J773" s="7">
        <f t="shared" si="67"/>
        <v>568</v>
      </c>
      <c r="K773" s="6">
        <f t="shared" si="68"/>
        <v>4.2</v>
      </c>
      <c r="L773" s="4">
        <f>VLOOKUP(F773,Lists!A:B,2,0)*I773</f>
        <v>4328</v>
      </c>
      <c r="M773" s="6">
        <f t="shared" si="69"/>
        <v>2</v>
      </c>
      <c r="N773">
        <f t="shared" si="70"/>
        <v>3.3</v>
      </c>
      <c r="O773">
        <v>4</v>
      </c>
      <c r="P773" s="7">
        <f t="shared" si="71"/>
        <v>204</v>
      </c>
      <c r="Q773" t="s">
        <v>54</v>
      </c>
      <c r="R773" t="s">
        <v>54</v>
      </c>
      <c r="S773">
        <v>1</v>
      </c>
    </row>
    <row r="774" spans="1:19" x14ac:dyDescent="0.25">
      <c r="A774" t="str">
        <f t="shared" ref="A774:A837" si="72">B774&amp;C774&amp;D774&amp;F774</f>
        <v>1/8"9'10'MLAY600x4</v>
      </c>
      <c r="B774" s="20" t="s">
        <v>59</v>
      </c>
      <c r="C774" s="8" t="s">
        <v>13</v>
      </c>
      <c r="D774" s="6" t="s">
        <v>14</v>
      </c>
      <c r="E774" s="7">
        <v>459</v>
      </c>
      <c r="F774" s="6" t="s">
        <v>30</v>
      </c>
      <c r="G774" s="7">
        <v>142</v>
      </c>
      <c r="H774" s="7">
        <f>G774*(IFERROR(VLOOKUP('Lifting System Input'!$B$9,Lists!L:M,2,0),1)*IFERROR(VLOOKUP('Lifting System Input'!$B$10,Lists!O:P,2,0),1)*IFERROR(VLOOKUP('Lifting System Input'!$B$12,Lists!R:S,2,0),1))</f>
        <v>142</v>
      </c>
      <c r="I774" s="6">
        <f>IF(EVEN(ROUNDUP(E774/(H774*3/'Lifting System Input'!$B$11),0))=2,4,EVEN(ROUNDUP(E774/(H774*3/'Lifting System Input'!$B$11),0)))</f>
        <v>4</v>
      </c>
      <c r="J774" s="7">
        <f t="shared" ref="J774:J837" si="73">I774*H774</f>
        <v>568</v>
      </c>
      <c r="K774" s="6">
        <f t="shared" ref="K774:K837" si="74">ROUND(J774*3/E774,1)</f>
        <v>3.7</v>
      </c>
      <c r="L774" s="4">
        <f>VLOOKUP(F774,Lists!A:B,2,0)*I774</f>
        <v>4328</v>
      </c>
      <c r="M774" s="6">
        <f t="shared" ref="M774:M837" si="75">I774/2</f>
        <v>2</v>
      </c>
      <c r="N774">
        <f t="shared" ref="N774:N837" si="76">ROUND(LEFT(D774,2)/(M774+1),1)</f>
        <v>3.3</v>
      </c>
      <c r="O774">
        <v>4</v>
      </c>
      <c r="P774" s="7">
        <f t="shared" ref="P774:P837" si="77">ROUND(E774/M774,0)</f>
        <v>230</v>
      </c>
      <c r="Q774" t="s">
        <v>54</v>
      </c>
      <c r="R774" t="s">
        <v>54</v>
      </c>
      <c r="S774">
        <v>1</v>
      </c>
    </row>
    <row r="775" spans="1:19" x14ac:dyDescent="0.25">
      <c r="A775" t="str">
        <f t="shared" si="72"/>
        <v>1/8"10'10'MLAY600x4</v>
      </c>
      <c r="B775" s="20" t="s">
        <v>59</v>
      </c>
      <c r="C775" s="25" t="s">
        <v>14</v>
      </c>
      <c r="D775" s="6" t="s">
        <v>14</v>
      </c>
      <c r="E775" s="7">
        <v>510</v>
      </c>
      <c r="F775" s="6" t="s">
        <v>30</v>
      </c>
      <c r="G775" s="7">
        <v>142</v>
      </c>
      <c r="H775" s="7">
        <f>G775*(IFERROR(VLOOKUP('Lifting System Input'!$B$9,Lists!L:M,2,0),1)*IFERROR(VLOOKUP('Lifting System Input'!$B$10,Lists!O:P,2,0),1)*IFERROR(VLOOKUP('Lifting System Input'!$B$12,Lists!R:S,2,0),1))</f>
        <v>142</v>
      </c>
      <c r="I775" s="6">
        <f>IF(EVEN(ROUNDUP(E775/(H775*3/'Lifting System Input'!$B$11),0))=2,4,EVEN(ROUNDUP(E775/(H775*3/'Lifting System Input'!$B$11),0)))</f>
        <v>4</v>
      </c>
      <c r="J775" s="7">
        <f t="shared" si="73"/>
        <v>568</v>
      </c>
      <c r="K775" s="6">
        <f t="shared" si="74"/>
        <v>3.3</v>
      </c>
      <c r="L775" s="4">
        <f>VLOOKUP(F775,Lists!A:B,2,0)*I775</f>
        <v>4328</v>
      </c>
      <c r="M775" s="6">
        <f t="shared" si="75"/>
        <v>2</v>
      </c>
      <c r="N775">
        <f t="shared" si="76"/>
        <v>3.3</v>
      </c>
      <c r="O775">
        <v>4</v>
      </c>
      <c r="P775" s="7">
        <f t="shared" si="77"/>
        <v>255</v>
      </c>
      <c r="Q775" t="s">
        <v>54</v>
      </c>
      <c r="R775" t="s">
        <v>54</v>
      </c>
      <c r="S775">
        <v>1</v>
      </c>
    </row>
    <row r="776" spans="1:19" x14ac:dyDescent="0.25">
      <c r="A776" t="str">
        <f t="shared" si="72"/>
        <v>1/8"6'20'MLAY600x4</v>
      </c>
      <c r="B776" s="20" t="s">
        <v>59</v>
      </c>
      <c r="C776" s="8" t="s">
        <v>10</v>
      </c>
      <c r="D776" s="6" t="s">
        <v>16</v>
      </c>
      <c r="E776" s="7">
        <v>613</v>
      </c>
      <c r="F776" s="6" t="s">
        <v>30</v>
      </c>
      <c r="G776" s="7">
        <v>142</v>
      </c>
      <c r="H776" s="7">
        <f>G776*(IFERROR(VLOOKUP('Lifting System Input'!$B$9,Lists!L:M,2,0),1)*IFERROR(VLOOKUP('Lifting System Input'!$B$10,Lists!O:P,2,0),1)*IFERROR(VLOOKUP('Lifting System Input'!$B$12,Lists!R:S,2,0),1))</f>
        <v>142</v>
      </c>
      <c r="I776" s="6">
        <f>IF(EVEN(ROUNDUP(E776/(H776*3/'Lifting System Input'!$B$11),0))=2,4,EVEN(ROUNDUP(E776/(H776*3/'Lifting System Input'!$B$11),0)))</f>
        <v>6</v>
      </c>
      <c r="J776" s="7">
        <f t="shared" si="73"/>
        <v>852</v>
      </c>
      <c r="K776" s="6">
        <f t="shared" si="74"/>
        <v>4.2</v>
      </c>
      <c r="L776" s="4">
        <f>VLOOKUP(F776,Lists!A:B,2,0)*I776</f>
        <v>6492</v>
      </c>
      <c r="M776" s="6">
        <f t="shared" si="75"/>
        <v>3</v>
      </c>
      <c r="N776">
        <f t="shared" si="76"/>
        <v>5</v>
      </c>
      <c r="O776">
        <v>4</v>
      </c>
      <c r="P776" s="7">
        <f t="shared" si="77"/>
        <v>204</v>
      </c>
      <c r="Q776" t="s">
        <v>54</v>
      </c>
      <c r="R776" t="s">
        <v>54</v>
      </c>
      <c r="S776">
        <v>1</v>
      </c>
    </row>
    <row r="777" spans="1:19" x14ac:dyDescent="0.25">
      <c r="A777" t="str">
        <f t="shared" si="72"/>
        <v>1/8"7'20'MLAY600x4</v>
      </c>
      <c r="B777" s="20" t="s">
        <v>59</v>
      </c>
      <c r="C777" s="8" t="s">
        <v>11</v>
      </c>
      <c r="D777" s="6" t="s">
        <v>16</v>
      </c>
      <c r="E777" s="7">
        <v>715</v>
      </c>
      <c r="F777" s="6" t="s">
        <v>30</v>
      </c>
      <c r="G777" s="7">
        <v>142</v>
      </c>
      <c r="H777" s="7">
        <f>G777*(IFERROR(VLOOKUP('Lifting System Input'!$B$9,Lists!L:M,2,0),1)*IFERROR(VLOOKUP('Lifting System Input'!$B$10,Lists!O:P,2,0),1)*IFERROR(VLOOKUP('Lifting System Input'!$B$12,Lists!R:S,2,0),1))</f>
        <v>142</v>
      </c>
      <c r="I777" s="6">
        <f>IF(EVEN(ROUNDUP(E777/(H777*3/'Lifting System Input'!$B$11),0))=2,4,EVEN(ROUNDUP(E777/(H777*3/'Lifting System Input'!$B$11),0)))</f>
        <v>6</v>
      </c>
      <c r="J777" s="7">
        <f t="shared" si="73"/>
        <v>852</v>
      </c>
      <c r="K777" s="6">
        <f t="shared" si="74"/>
        <v>3.6</v>
      </c>
      <c r="L777" s="4">
        <f>VLOOKUP(F777,Lists!A:B,2,0)*I777</f>
        <v>6492</v>
      </c>
      <c r="M777" s="6">
        <f t="shared" si="75"/>
        <v>3</v>
      </c>
      <c r="N777">
        <f t="shared" si="76"/>
        <v>5</v>
      </c>
      <c r="O777">
        <v>4</v>
      </c>
      <c r="P777" s="7">
        <f t="shared" si="77"/>
        <v>238</v>
      </c>
      <c r="Q777" t="s">
        <v>54</v>
      </c>
      <c r="R777" t="s">
        <v>54</v>
      </c>
      <c r="S777">
        <v>1</v>
      </c>
    </row>
    <row r="778" spans="1:19" x14ac:dyDescent="0.25">
      <c r="A778" t="str">
        <f t="shared" si="72"/>
        <v>1/8"8'20'MLAY600x4</v>
      </c>
      <c r="B778" s="20" t="s">
        <v>59</v>
      </c>
      <c r="C778" s="8" t="s">
        <v>12</v>
      </c>
      <c r="D778" s="6" t="s">
        <v>16</v>
      </c>
      <c r="E778" s="7">
        <v>817</v>
      </c>
      <c r="F778" s="6" t="s">
        <v>30</v>
      </c>
      <c r="G778" s="7">
        <v>142</v>
      </c>
      <c r="H778" s="7">
        <f>G778*(IFERROR(VLOOKUP('Lifting System Input'!$B$9,Lists!L:M,2,0),1)*IFERROR(VLOOKUP('Lifting System Input'!$B$10,Lists!O:P,2,0),1)*IFERROR(VLOOKUP('Lifting System Input'!$B$12,Lists!R:S,2,0),1))</f>
        <v>142</v>
      </c>
      <c r="I778" s="6">
        <f>IF(EVEN(ROUNDUP(E778/(H778*3/'Lifting System Input'!$B$11),0))=2,4,EVEN(ROUNDUP(E778/(H778*3/'Lifting System Input'!$B$11),0)))</f>
        <v>6</v>
      </c>
      <c r="J778" s="7">
        <f t="shared" si="73"/>
        <v>852</v>
      </c>
      <c r="K778" s="6">
        <f t="shared" si="74"/>
        <v>3.1</v>
      </c>
      <c r="L778" s="4">
        <f>VLOOKUP(F778,Lists!A:B,2,0)*I778</f>
        <v>6492</v>
      </c>
      <c r="M778" s="6">
        <f t="shared" si="75"/>
        <v>3</v>
      </c>
      <c r="N778">
        <f t="shared" si="76"/>
        <v>5</v>
      </c>
      <c r="O778">
        <v>4</v>
      </c>
      <c r="P778" s="7">
        <f t="shared" si="77"/>
        <v>272</v>
      </c>
      <c r="Q778" t="s">
        <v>54</v>
      </c>
      <c r="R778" t="s">
        <v>54</v>
      </c>
      <c r="S778">
        <v>1</v>
      </c>
    </row>
    <row r="779" spans="1:19" x14ac:dyDescent="0.25">
      <c r="A779" t="str">
        <f t="shared" si="72"/>
        <v>1/8"9'20'MLAY600x4</v>
      </c>
      <c r="B779" s="20" t="s">
        <v>59</v>
      </c>
      <c r="C779" s="8" t="s">
        <v>13</v>
      </c>
      <c r="D779" s="6" t="s">
        <v>16</v>
      </c>
      <c r="E779" s="7">
        <v>919</v>
      </c>
      <c r="F779" s="6" t="s">
        <v>30</v>
      </c>
      <c r="G779" s="7">
        <v>142</v>
      </c>
      <c r="H779" s="7">
        <f>G779*(IFERROR(VLOOKUP('Lifting System Input'!$B$9,Lists!L:M,2,0),1)*IFERROR(VLOOKUP('Lifting System Input'!$B$10,Lists!O:P,2,0),1)*IFERROR(VLOOKUP('Lifting System Input'!$B$12,Lists!R:S,2,0),1))</f>
        <v>142</v>
      </c>
      <c r="I779" s="6">
        <f>IF(EVEN(ROUNDUP(E779/(H779*3/'Lifting System Input'!$B$11),0))=2,4,EVEN(ROUNDUP(E779/(H779*3/'Lifting System Input'!$B$11),0)))</f>
        <v>8</v>
      </c>
      <c r="J779" s="7">
        <f t="shared" si="73"/>
        <v>1136</v>
      </c>
      <c r="K779" s="6">
        <f t="shared" si="74"/>
        <v>3.7</v>
      </c>
      <c r="L779" s="4">
        <f>VLOOKUP(F779,Lists!A:B,2,0)*I779</f>
        <v>8656</v>
      </c>
      <c r="M779" s="6">
        <f t="shared" si="75"/>
        <v>4</v>
      </c>
      <c r="N779">
        <f t="shared" si="76"/>
        <v>4</v>
      </c>
      <c r="O779">
        <v>4</v>
      </c>
      <c r="P779" s="7">
        <f t="shared" si="77"/>
        <v>230</v>
      </c>
      <c r="Q779" t="s">
        <v>54</v>
      </c>
      <c r="R779" t="s">
        <v>54</v>
      </c>
      <c r="S779">
        <v>1</v>
      </c>
    </row>
    <row r="780" spans="1:19" x14ac:dyDescent="0.25">
      <c r="A780" t="str">
        <f t="shared" si="72"/>
        <v>1/8"10'20'MLAY600x4</v>
      </c>
      <c r="B780" s="20" t="s">
        <v>59</v>
      </c>
      <c r="C780" s="25" t="s">
        <v>14</v>
      </c>
      <c r="D780" s="6" t="s">
        <v>16</v>
      </c>
      <c r="E780" s="7">
        <v>1021</v>
      </c>
      <c r="F780" s="6" t="s">
        <v>30</v>
      </c>
      <c r="G780" s="7">
        <v>142</v>
      </c>
      <c r="H780" s="7">
        <f>G780*(IFERROR(VLOOKUP('Lifting System Input'!$B$9,Lists!L:M,2,0),1)*IFERROR(VLOOKUP('Lifting System Input'!$B$10,Lists!O:P,2,0),1)*IFERROR(VLOOKUP('Lifting System Input'!$B$12,Lists!R:S,2,0),1))</f>
        <v>142</v>
      </c>
      <c r="I780" s="6">
        <f>IF(EVEN(ROUNDUP(E780/(H780*3/'Lifting System Input'!$B$11),0))=2,4,EVEN(ROUNDUP(E780/(H780*3/'Lifting System Input'!$B$11),0)))</f>
        <v>8</v>
      </c>
      <c r="J780" s="7">
        <f t="shared" si="73"/>
        <v>1136</v>
      </c>
      <c r="K780" s="6">
        <f t="shared" si="74"/>
        <v>3.3</v>
      </c>
      <c r="L780" s="4">
        <f>VLOOKUP(F780,Lists!A:B,2,0)*I780</f>
        <v>8656</v>
      </c>
      <c r="M780" s="6">
        <f t="shared" si="75"/>
        <v>4</v>
      </c>
      <c r="N780">
        <f t="shared" si="76"/>
        <v>4</v>
      </c>
      <c r="O780">
        <v>4</v>
      </c>
      <c r="P780" s="7">
        <f t="shared" si="77"/>
        <v>255</v>
      </c>
      <c r="Q780" t="s">
        <v>54</v>
      </c>
      <c r="R780" t="s">
        <v>54</v>
      </c>
      <c r="S780">
        <v>1</v>
      </c>
    </row>
    <row r="781" spans="1:19" x14ac:dyDescent="0.25">
      <c r="A781" t="str">
        <f t="shared" si="72"/>
        <v>1/8"6'40'MLAY600x4</v>
      </c>
      <c r="B781" s="20" t="s">
        <v>59</v>
      </c>
      <c r="C781" s="8" t="s">
        <v>10</v>
      </c>
      <c r="D781" s="6" t="s">
        <v>26</v>
      </c>
      <c r="E781" s="7">
        <v>1225</v>
      </c>
      <c r="F781" s="6" t="s">
        <v>30</v>
      </c>
      <c r="G781" s="7">
        <v>142</v>
      </c>
      <c r="H781" s="7">
        <f>G781*(IFERROR(VLOOKUP('Lifting System Input'!$B$9,Lists!L:M,2,0),1)*IFERROR(VLOOKUP('Lifting System Input'!$B$10,Lists!O:P,2,0),1)*IFERROR(VLOOKUP('Lifting System Input'!$B$12,Lists!R:S,2,0),1))</f>
        <v>142</v>
      </c>
      <c r="I781" s="6">
        <f>IF(EVEN(ROUNDUP(E781/(H781*3/'Lifting System Input'!$B$11),0))=2,4,EVEN(ROUNDUP(E781/(H781*3/'Lifting System Input'!$B$11),0)))</f>
        <v>10</v>
      </c>
      <c r="J781" s="7">
        <f t="shared" si="73"/>
        <v>1420</v>
      </c>
      <c r="K781" s="6">
        <f t="shared" si="74"/>
        <v>3.5</v>
      </c>
      <c r="L781" s="4">
        <f>VLOOKUP(F781,Lists!A:B,2,0)*I781</f>
        <v>10820</v>
      </c>
      <c r="M781" s="6">
        <f t="shared" si="75"/>
        <v>5</v>
      </c>
      <c r="N781">
        <f t="shared" si="76"/>
        <v>6.7</v>
      </c>
      <c r="O781">
        <v>4</v>
      </c>
      <c r="P781" s="7">
        <f t="shared" si="77"/>
        <v>245</v>
      </c>
      <c r="Q781" t="s">
        <v>54</v>
      </c>
      <c r="R781" t="s">
        <v>54</v>
      </c>
      <c r="S781">
        <v>1</v>
      </c>
    </row>
    <row r="782" spans="1:19" x14ac:dyDescent="0.25">
      <c r="A782" t="str">
        <f t="shared" si="72"/>
        <v>1/8"7'40'MLAY600x4</v>
      </c>
      <c r="B782" s="20" t="s">
        <v>59</v>
      </c>
      <c r="C782" s="8" t="s">
        <v>11</v>
      </c>
      <c r="D782" s="6" t="s">
        <v>26</v>
      </c>
      <c r="E782" s="7">
        <v>1429</v>
      </c>
      <c r="F782" s="6" t="s">
        <v>30</v>
      </c>
      <c r="G782" s="7">
        <v>142</v>
      </c>
      <c r="H782" s="7">
        <f>G782*(IFERROR(VLOOKUP('Lifting System Input'!$B$9,Lists!L:M,2,0),1)*IFERROR(VLOOKUP('Lifting System Input'!$B$10,Lists!O:P,2,0),1)*IFERROR(VLOOKUP('Lifting System Input'!$B$12,Lists!R:S,2,0),1))</f>
        <v>142</v>
      </c>
      <c r="I782" s="6">
        <f>IF(EVEN(ROUNDUP(E782/(H782*3/'Lifting System Input'!$B$11),0))=2,4,EVEN(ROUNDUP(E782/(H782*3/'Lifting System Input'!$B$11),0)))</f>
        <v>12</v>
      </c>
      <c r="J782" s="7">
        <f t="shared" si="73"/>
        <v>1704</v>
      </c>
      <c r="K782" s="6">
        <f t="shared" si="74"/>
        <v>3.6</v>
      </c>
      <c r="L782" s="4">
        <f>VLOOKUP(F782,Lists!A:B,2,0)*I782</f>
        <v>12984</v>
      </c>
      <c r="M782" s="6">
        <f t="shared" si="75"/>
        <v>6</v>
      </c>
      <c r="N782">
        <f t="shared" si="76"/>
        <v>5.7</v>
      </c>
      <c r="O782">
        <v>4</v>
      </c>
      <c r="P782" s="7">
        <f t="shared" si="77"/>
        <v>238</v>
      </c>
      <c r="Q782" t="s">
        <v>54</v>
      </c>
      <c r="R782" t="s">
        <v>54</v>
      </c>
      <c r="S782">
        <v>1</v>
      </c>
    </row>
    <row r="783" spans="1:19" x14ac:dyDescent="0.25">
      <c r="A783" t="str">
        <f t="shared" si="72"/>
        <v>1/8"8'40'MLAY600x4</v>
      </c>
      <c r="B783" s="20" t="s">
        <v>59</v>
      </c>
      <c r="C783" s="8" t="s">
        <v>12</v>
      </c>
      <c r="D783" s="6" t="s">
        <v>26</v>
      </c>
      <c r="E783" s="7">
        <v>1634</v>
      </c>
      <c r="F783" s="6" t="s">
        <v>30</v>
      </c>
      <c r="G783" s="7">
        <v>142</v>
      </c>
      <c r="H783" s="7">
        <f>G783*(IFERROR(VLOOKUP('Lifting System Input'!$B$9,Lists!L:M,2,0),1)*IFERROR(VLOOKUP('Lifting System Input'!$B$10,Lists!O:P,2,0),1)*IFERROR(VLOOKUP('Lifting System Input'!$B$12,Lists!R:S,2,0),1))</f>
        <v>142</v>
      </c>
      <c r="I783" s="6">
        <f>IF(EVEN(ROUNDUP(E783/(H783*3/'Lifting System Input'!$B$11),0))=2,4,EVEN(ROUNDUP(E783/(H783*3/'Lifting System Input'!$B$11),0)))</f>
        <v>12</v>
      </c>
      <c r="J783" s="7">
        <f t="shared" si="73"/>
        <v>1704</v>
      </c>
      <c r="K783" s="6">
        <f t="shared" si="74"/>
        <v>3.1</v>
      </c>
      <c r="L783" s="4">
        <f>VLOOKUP(F783,Lists!A:B,2,0)*I783</f>
        <v>12984</v>
      </c>
      <c r="M783" s="6">
        <f t="shared" si="75"/>
        <v>6</v>
      </c>
      <c r="N783">
        <f t="shared" si="76"/>
        <v>5.7</v>
      </c>
      <c r="O783">
        <v>4</v>
      </c>
      <c r="P783" s="7">
        <f t="shared" si="77"/>
        <v>272</v>
      </c>
      <c r="Q783" t="s">
        <v>54</v>
      </c>
      <c r="R783" t="s">
        <v>54</v>
      </c>
      <c r="S783">
        <v>1</v>
      </c>
    </row>
    <row r="784" spans="1:19" x14ac:dyDescent="0.25">
      <c r="A784" t="str">
        <f t="shared" si="72"/>
        <v>1/8"9'40'MLAY600x4</v>
      </c>
      <c r="B784" s="20" t="s">
        <v>59</v>
      </c>
      <c r="C784" s="8" t="s">
        <v>13</v>
      </c>
      <c r="D784" s="6" t="s">
        <v>26</v>
      </c>
      <c r="E784" s="7">
        <v>1838</v>
      </c>
      <c r="F784" s="6" t="s">
        <v>30</v>
      </c>
      <c r="G784" s="7">
        <v>142</v>
      </c>
      <c r="H784" s="7">
        <f>G784*(IFERROR(VLOOKUP('Lifting System Input'!$B$9,Lists!L:M,2,0),1)*IFERROR(VLOOKUP('Lifting System Input'!$B$10,Lists!O:P,2,0),1)*IFERROR(VLOOKUP('Lifting System Input'!$B$12,Lists!R:S,2,0),1))</f>
        <v>142</v>
      </c>
      <c r="I784" s="6">
        <f>IF(EVEN(ROUNDUP(E784/(H784*3/'Lifting System Input'!$B$11),0))=2,4,EVEN(ROUNDUP(E784/(H784*3/'Lifting System Input'!$B$11),0)))</f>
        <v>14</v>
      </c>
      <c r="J784" s="7">
        <f t="shared" si="73"/>
        <v>1988</v>
      </c>
      <c r="K784" s="6">
        <f t="shared" si="74"/>
        <v>3.2</v>
      </c>
      <c r="L784" s="4">
        <f>VLOOKUP(F784,Lists!A:B,2,0)*I784</f>
        <v>15148</v>
      </c>
      <c r="M784" s="6">
        <f t="shared" si="75"/>
        <v>7</v>
      </c>
      <c r="N784">
        <f t="shared" si="76"/>
        <v>5</v>
      </c>
      <c r="O784">
        <v>4</v>
      </c>
      <c r="P784" s="7">
        <f t="shared" si="77"/>
        <v>263</v>
      </c>
      <c r="Q784" t="s">
        <v>54</v>
      </c>
      <c r="R784" t="s">
        <v>54</v>
      </c>
      <c r="S784">
        <v>1</v>
      </c>
    </row>
    <row r="785" spans="1:19" x14ac:dyDescent="0.25">
      <c r="A785" t="str">
        <f t="shared" si="72"/>
        <v>1/8"10'40'MLAY600x4</v>
      </c>
      <c r="B785" s="20" t="s">
        <v>59</v>
      </c>
      <c r="C785" s="24" t="s">
        <v>14</v>
      </c>
      <c r="D785" s="6" t="s">
        <v>26</v>
      </c>
      <c r="E785" s="7">
        <v>2042</v>
      </c>
      <c r="F785" s="6" t="s">
        <v>30</v>
      </c>
      <c r="G785" s="7">
        <v>142</v>
      </c>
      <c r="H785" s="7">
        <f>G785*(IFERROR(VLOOKUP('Lifting System Input'!$B$9,Lists!L:M,2,0),1)*IFERROR(VLOOKUP('Lifting System Input'!$B$10,Lists!O:P,2,0),1)*IFERROR(VLOOKUP('Lifting System Input'!$B$12,Lists!R:S,2,0),1))</f>
        <v>142</v>
      </c>
      <c r="I785" s="6">
        <f>IF(EVEN(ROUNDUP(E785/(H785*3/'Lifting System Input'!$B$11),0))=2,4,EVEN(ROUNDUP(E785/(H785*3/'Lifting System Input'!$B$11),0)))</f>
        <v>16</v>
      </c>
      <c r="J785" s="7">
        <f t="shared" si="73"/>
        <v>2272</v>
      </c>
      <c r="K785" s="6">
        <f t="shared" si="74"/>
        <v>3.3</v>
      </c>
      <c r="L785" s="4">
        <f>VLOOKUP(F785,Lists!A:B,2,0)*I785</f>
        <v>17312</v>
      </c>
      <c r="M785" s="6">
        <f t="shared" si="75"/>
        <v>8</v>
      </c>
      <c r="N785">
        <f t="shared" si="76"/>
        <v>4.4000000000000004</v>
      </c>
      <c r="O785">
        <v>4</v>
      </c>
      <c r="P785" s="7">
        <f t="shared" si="77"/>
        <v>255</v>
      </c>
      <c r="Q785" t="s">
        <v>54</v>
      </c>
      <c r="R785" t="s">
        <v>54</v>
      </c>
      <c r="S785">
        <v>1</v>
      </c>
    </row>
    <row r="786" spans="1:19" x14ac:dyDescent="0.25">
      <c r="A786" t="str">
        <f t="shared" si="72"/>
        <v>3/16"6'10'MLAY600x4</v>
      </c>
      <c r="B786" s="5" t="s">
        <v>17</v>
      </c>
      <c r="C786" s="8" t="s">
        <v>10</v>
      </c>
      <c r="D786" s="6" t="s">
        <v>14</v>
      </c>
      <c r="E786" s="7">
        <v>459</v>
      </c>
      <c r="F786" s="6" t="s">
        <v>30</v>
      </c>
      <c r="G786" s="7">
        <v>313</v>
      </c>
      <c r="H786" s="7">
        <f>G786*(IFERROR(VLOOKUP('Lifting System Input'!$B$9,Lists!L:M,2,0),1)*IFERROR(VLOOKUP('Lifting System Input'!$B$10,Lists!O:P,2,0),1)*IFERROR(VLOOKUP('Lifting System Input'!$B$12,Lists!R:S,2,0),1))</f>
        <v>313</v>
      </c>
      <c r="I786" s="6">
        <f>IF(EVEN(ROUNDUP(E786/(H786*3/'Lifting System Input'!$B$11),0))=2,4,EVEN(ROUNDUP(E786/(H786*3/'Lifting System Input'!$B$11),0)))</f>
        <v>4</v>
      </c>
      <c r="J786" s="7">
        <f t="shared" si="73"/>
        <v>1252</v>
      </c>
      <c r="K786" s="6">
        <f t="shared" si="74"/>
        <v>8.1999999999999993</v>
      </c>
      <c r="L786" s="4">
        <f>VLOOKUP(F786,Lists!A:B,2,0)*I786</f>
        <v>4328</v>
      </c>
      <c r="M786" s="6">
        <f t="shared" si="75"/>
        <v>2</v>
      </c>
      <c r="N786">
        <f t="shared" si="76"/>
        <v>3.3</v>
      </c>
      <c r="O786">
        <v>4</v>
      </c>
      <c r="P786" s="7">
        <f t="shared" si="77"/>
        <v>230</v>
      </c>
      <c r="Q786" t="s">
        <v>54</v>
      </c>
      <c r="R786" t="s">
        <v>54</v>
      </c>
      <c r="S786">
        <v>2</v>
      </c>
    </row>
    <row r="787" spans="1:19" x14ac:dyDescent="0.25">
      <c r="A787" t="str">
        <f t="shared" si="72"/>
        <v>3/16"7'10'MLAY600x4</v>
      </c>
      <c r="B787" s="5" t="s">
        <v>17</v>
      </c>
      <c r="C787" s="8" t="s">
        <v>11</v>
      </c>
      <c r="D787" s="6" t="s">
        <v>14</v>
      </c>
      <c r="E787" s="7">
        <v>536</v>
      </c>
      <c r="F787" s="6" t="s">
        <v>30</v>
      </c>
      <c r="G787" s="7">
        <v>313</v>
      </c>
      <c r="H787" s="7">
        <f>G787*(IFERROR(VLOOKUP('Lifting System Input'!$B$9,Lists!L:M,2,0),1)*IFERROR(VLOOKUP('Lifting System Input'!$B$10,Lists!O:P,2,0),1)*IFERROR(VLOOKUP('Lifting System Input'!$B$12,Lists!R:S,2,0),1))</f>
        <v>313</v>
      </c>
      <c r="I787" s="6">
        <f>IF(EVEN(ROUNDUP(E787/(H787*3/'Lifting System Input'!$B$11),0))=2,4,EVEN(ROUNDUP(E787/(H787*3/'Lifting System Input'!$B$11),0)))</f>
        <v>4</v>
      </c>
      <c r="J787" s="7">
        <f t="shared" si="73"/>
        <v>1252</v>
      </c>
      <c r="K787" s="6">
        <f t="shared" si="74"/>
        <v>7</v>
      </c>
      <c r="L787" s="4">
        <f>VLOOKUP(F787,Lists!A:B,2,0)*I787</f>
        <v>4328</v>
      </c>
      <c r="M787" s="6">
        <f t="shared" si="75"/>
        <v>2</v>
      </c>
      <c r="N787">
        <f t="shared" si="76"/>
        <v>3.3</v>
      </c>
      <c r="O787">
        <v>4</v>
      </c>
      <c r="P787" s="7">
        <f t="shared" si="77"/>
        <v>268</v>
      </c>
      <c r="Q787" t="s">
        <v>54</v>
      </c>
      <c r="R787" t="s">
        <v>54</v>
      </c>
      <c r="S787">
        <v>2</v>
      </c>
    </row>
    <row r="788" spans="1:19" x14ac:dyDescent="0.25">
      <c r="A788" t="str">
        <f t="shared" si="72"/>
        <v>3/16"8'10'MLAY600x4</v>
      </c>
      <c r="B788" s="5" t="s">
        <v>17</v>
      </c>
      <c r="C788" s="8" t="s">
        <v>12</v>
      </c>
      <c r="D788" s="6" t="s">
        <v>14</v>
      </c>
      <c r="E788" s="7">
        <v>613</v>
      </c>
      <c r="F788" s="6" t="s">
        <v>30</v>
      </c>
      <c r="G788" s="7">
        <v>313</v>
      </c>
      <c r="H788" s="7">
        <f>G788*(IFERROR(VLOOKUP('Lifting System Input'!$B$9,Lists!L:M,2,0),1)*IFERROR(VLOOKUP('Lifting System Input'!$B$10,Lists!O:P,2,0),1)*IFERROR(VLOOKUP('Lifting System Input'!$B$12,Lists!R:S,2,0),1))</f>
        <v>313</v>
      </c>
      <c r="I788" s="6">
        <f>IF(EVEN(ROUNDUP(E788/(H788*3/'Lifting System Input'!$B$11),0))=2,4,EVEN(ROUNDUP(E788/(H788*3/'Lifting System Input'!$B$11),0)))</f>
        <v>4</v>
      </c>
      <c r="J788" s="7">
        <f t="shared" si="73"/>
        <v>1252</v>
      </c>
      <c r="K788" s="6">
        <f t="shared" si="74"/>
        <v>6.1</v>
      </c>
      <c r="L788" s="4">
        <f>VLOOKUP(F788,Lists!A:B,2,0)*I788</f>
        <v>4328</v>
      </c>
      <c r="M788" s="6">
        <f t="shared" si="75"/>
        <v>2</v>
      </c>
      <c r="N788">
        <f t="shared" si="76"/>
        <v>3.3</v>
      </c>
      <c r="O788">
        <v>4</v>
      </c>
      <c r="P788" s="7">
        <f t="shared" si="77"/>
        <v>307</v>
      </c>
      <c r="Q788" t="s">
        <v>54</v>
      </c>
      <c r="R788" t="s">
        <v>54</v>
      </c>
      <c r="S788">
        <v>2</v>
      </c>
    </row>
    <row r="789" spans="1:19" x14ac:dyDescent="0.25">
      <c r="A789" t="str">
        <f t="shared" si="72"/>
        <v>3/16"9'10'MLAY600x4</v>
      </c>
      <c r="B789" s="5" t="s">
        <v>17</v>
      </c>
      <c r="C789" s="8" t="s">
        <v>13</v>
      </c>
      <c r="D789" s="6" t="s">
        <v>14</v>
      </c>
      <c r="E789" s="7">
        <v>689</v>
      </c>
      <c r="F789" s="6" t="s">
        <v>30</v>
      </c>
      <c r="G789" s="7">
        <v>313</v>
      </c>
      <c r="H789" s="7">
        <f>G789*(IFERROR(VLOOKUP('Lifting System Input'!$B$9,Lists!L:M,2,0),1)*IFERROR(VLOOKUP('Lifting System Input'!$B$10,Lists!O:P,2,0),1)*IFERROR(VLOOKUP('Lifting System Input'!$B$12,Lists!R:S,2,0),1))</f>
        <v>313</v>
      </c>
      <c r="I789" s="6">
        <f>IF(EVEN(ROUNDUP(E789/(H789*3/'Lifting System Input'!$B$11),0))=2,4,EVEN(ROUNDUP(E789/(H789*3/'Lifting System Input'!$B$11),0)))</f>
        <v>4</v>
      </c>
      <c r="J789" s="7">
        <f t="shared" si="73"/>
        <v>1252</v>
      </c>
      <c r="K789" s="6">
        <f t="shared" si="74"/>
        <v>5.5</v>
      </c>
      <c r="L789" s="4">
        <f>VLOOKUP(F789,Lists!A:B,2,0)*I789</f>
        <v>4328</v>
      </c>
      <c r="M789" s="6">
        <f t="shared" si="75"/>
        <v>2</v>
      </c>
      <c r="N789">
        <f t="shared" si="76"/>
        <v>3.3</v>
      </c>
      <c r="O789">
        <v>4</v>
      </c>
      <c r="P789" s="7">
        <f t="shared" si="77"/>
        <v>345</v>
      </c>
      <c r="Q789" t="s">
        <v>54</v>
      </c>
      <c r="R789" t="s">
        <v>54</v>
      </c>
      <c r="S789">
        <v>2</v>
      </c>
    </row>
    <row r="790" spans="1:19" x14ac:dyDescent="0.25">
      <c r="A790" t="str">
        <f t="shared" si="72"/>
        <v>3/16"10'10'MLAY600x4</v>
      </c>
      <c r="B790" s="5" t="s">
        <v>17</v>
      </c>
      <c r="C790" s="25" t="s">
        <v>14</v>
      </c>
      <c r="D790" s="6" t="s">
        <v>14</v>
      </c>
      <c r="E790" s="7">
        <v>766</v>
      </c>
      <c r="F790" s="6" t="s">
        <v>30</v>
      </c>
      <c r="G790" s="7">
        <v>313</v>
      </c>
      <c r="H790" s="7">
        <f>G790*(IFERROR(VLOOKUP('Lifting System Input'!$B$9,Lists!L:M,2,0),1)*IFERROR(VLOOKUP('Lifting System Input'!$B$10,Lists!O:P,2,0),1)*IFERROR(VLOOKUP('Lifting System Input'!$B$12,Lists!R:S,2,0),1))</f>
        <v>313</v>
      </c>
      <c r="I790" s="6">
        <f>IF(EVEN(ROUNDUP(E790/(H790*3/'Lifting System Input'!$B$11),0))=2,4,EVEN(ROUNDUP(E790/(H790*3/'Lifting System Input'!$B$11),0)))</f>
        <v>4</v>
      </c>
      <c r="J790" s="7">
        <f t="shared" si="73"/>
        <v>1252</v>
      </c>
      <c r="K790" s="6">
        <f t="shared" si="74"/>
        <v>4.9000000000000004</v>
      </c>
      <c r="L790" s="4">
        <f>VLOOKUP(F790,Lists!A:B,2,0)*I790</f>
        <v>4328</v>
      </c>
      <c r="M790" s="6">
        <f t="shared" si="75"/>
        <v>2</v>
      </c>
      <c r="N790">
        <f t="shared" si="76"/>
        <v>3.3</v>
      </c>
      <c r="O790">
        <v>4</v>
      </c>
      <c r="P790" s="7">
        <f t="shared" si="77"/>
        <v>383</v>
      </c>
      <c r="Q790" t="s">
        <v>54</v>
      </c>
      <c r="R790" t="s">
        <v>54</v>
      </c>
      <c r="S790">
        <v>2</v>
      </c>
    </row>
    <row r="791" spans="1:19" x14ac:dyDescent="0.25">
      <c r="A791" t="str">
        <f t="shared" si="72"/>
        <v>3/16"6'20'MLAY600x4</v>
      </c>
      <c r="B791" s="5" t="s">
        <v>17</v>
      </c>
      <c r="C791" s="8" t="s">
        <v>10</v>
      </c>
      <c r="D791" s="6" t="s">
        <v>16</v>
      </c>
      <c r="E791" s="7">
        <v>919</v>
      </c>
      <c r="F791" s="6" t="s">
        <v>30</v>
      </c>
      <c r="G791" s="7">
        <v>313</v>
      </c>
      <c r="H791" s="7">
        <f>G791*(IFERROR(VLOOKUP('Lifting System Input'!$B$9,Lists!L:M,2,0),1)*IFERROR(VLOOKUP('Lifting System Input'!$B$10,Lists!O:P,2,0),1)*IFERROR(VLOOKUP('Lifting System Input'!$B$12,Lists!R:S,2,0),1))</f>
        <v>313</v>
      </c>
      <c r="I791" s="6">
        <f>IF(EVEN(ROUNDUP(E791/(H791*3/'Lifting System Input'!$B$11),0))=2,4,EVEN(ROUNDUP(E791/(H791*3/'Lifting System Input'!$B$11),0)))</f>
        <v>4</v>
      </c>
      <c r="J791" s="7">
        <f t="shared" si="73"/>
        <v>1252</v>
      </c>
      <c r="K791" s="6">
        <f t="shared" si="74"/>
        <v>4.0999999999999996</v>
      </c>
      <c r="L791" s="4">
        <f>VLOOKUP(F791,Lists!A:B,2,0)*I791</f>
        <v>4328</v>
      </c>
      <c r="M791" s="6">
        <f t="shared" si="75"/>
        <v>2</v>
      </c>
      <c r="N791">
        <f t="shared" si="76"/>
        <v>6.7</v>
      </c>
      <c r="O791">
        <v>4</v>
      </c>
      <c r="P791" s="7">
        <f t="shared" si="77"/>
        <v>460</v>
      </c>
      <c r="Q791" t="s">
        <v>54</v>
      </c>
      <c r="R791" t="s">
        <v>54</v>
      </c>
      <c r="S791">
        <v>2</v>
      </c>
    </row>
    <row r="792" spans="1:19" x14ac:dyDescent="0.25">
      <c r="A792" t="str">
        <f t="shared" si="72"/>
        <v>3/16"7'20'MLAY600x4</v>
      </c>
      <c r="B792" s="5" t="s">
        <v>17</v>
      </c>
      <c r="C792" s="8" t="s">
        <v>11</v>
      </c>
      <c r="D792" s="6" t="s">
        <v>16</v>
      </c>
      <c r="E792" s="7">
        <v>1072</v>
      </c>
      <c r="F792" s="6" t="s">
        <v>30</v>
      </c>
      <c r="G792" s="7">
        <v>313</v>
      </c>
      <c r="H792" s="7">
        <f>G792*(IFERROR(VLOOKUP('Lifting System Input'!$B$9,Lists!L:M,2,0),1)*IFERROR(VLOOKUP('Lifting System Input'!$B$10,Lists!O:P,2,0),1)*IFERROR(VLOOKUP('Lifting System Input'!$B$12,Lists!R:S,2,0),1))</f>
        <v>313</v>
      </c>
      <c r="I792" s="6">
        <f>IF(EVEN(ROUNDUP(E792/(H792*3/'Lifting System Input'!$B$11),0))=2,4,EVEN(ROUNDUP(E792/(H792*3/'Lifting System Input'!$B$11),0)))</f>
        <v>4</v>
      </c>
      <c r="J792" s="7">
        <f t="shared" si="73"/>
        <v>1252</v>
      </c>
      <c r="K792" s="6">
        <f t="shared" si="74"/>
        <v>3.5</v>
      </c>
      <c r="L792" s="4">
        <f>VLOOKUP(F792,Lists!A:B,2,0)*I792</f>
        <v>4328</v>
      </c>
      <c r="M792" s="6">
        <f t="shared" si="75"/>
        <v>2</v>
      </c>
      <c r="N792">
        <f t="shared" si="76"/>
        <v>6.7</v>
      </c>
      <c r="O792">
        <v>4</v>
      </c>
      <c r="P792" s="7">
        <f t="shared" si="77"/>
        <v>536</v>
      </c>
      <c r="Q792" t="s">
        <v>54</v>
      </c>
      <c r="R792" t="s">
        <v>54</v>
      </c>
      <c r="S792">
        <v>2</v>
      </c>
    </row>
    <row r="793" spans="1:19" x14ac:dyDescent="0.25">
      <c r="A793" t="str">
        <f t="shared" si="72"/>
        <v>3/16"8'20'MLAY600x4</v>
      </c>
      <c r="B793" s="5" t="s">
        <v>17</v>
      </c>
      <c r="C793" s="8" t="s">
        <v>12</v>
      </c>
      <c r="D793" s="6" t="s">
        <v>16</v>
      </c>
      <c r="E793" s="7">
        <v>1225</v>
      </c>
      <c r="F793" s="6" t="s">
        <v>30</v>
      </c>
      <c r="G793" s="7">
        <v>313</v>
      </c>
      <c r="H793" s="7">
        <f>G793*(IFERROR(VLOOKUP('Lifting System Input'!$B$9,Lists!L:M,2,0),1)*IFERROR(VLOOKUP('Lifting System Input'!$B$10,Lists!O:P,2,0),1)*IFERROR(VLOOKUP('Lifting System Input'!$B$12,Lists!R:S,2,0),1))</f>
        <v>313</v>
      </c>
      <c r="I793" s="6">
        <f>IF(EVEN(ROUNDUP(E793/(H793*3/'Lifting System Input'!$B$11),0))=2,4,EVEN(ROUNDUP(E793/(H793*3/'Lifting System Input'!$B$11),0)))</f>
        <v>4</v>
      </c>
      <c r="J793" s="7">
        <f t="shared" si="73"/>
        <v>1252</v>
      </c>
      <c r="K793" s="6">
        <f t="shared" si="74"/>
        <v>3.1</v>
      </c>
      <c r="L793" s="4">
        <f>VLOOKUP(F793,Lists!A:B,2,0)*I793</f>
        <v>4328</v>
      </c>
      <c r="M793" s="6">
        <f t="shared" si="75"/>
        <v>2</v>
      </c>
      <c r="N793">
        <f t="shared" si="76"/>
        <v>6.7</v>
      </c>
      <c r="O793">
        <v>4</v>
      </c>
      <c r="P793" s="7">
        <f t="shared" si="77"/>
        <v>613</v>
      </c>
      <c r="Q793" t="s">
        <v>54</v>
      </c>
      <c r="R793" t="s">
        <v>54</v>
      </c>
      <c r="S793">
        <v>2</v>
      </c>
    </row>
    <row r="794" spans="1:19" x14ac:dyDescent="0.25">
      <c r="A794" t="str">
        <f t="shared" si="72"/>
        <v>3/16"9'20'MLAY600x4</v>
      </c>
      <c r="B794" s="5" t="s">
        <v>17</v>
      </c>
      <c r="C794" s="8" t="s">
        <v>13</v>
      </c>
      <c r="D794" s="6" t="s">
        <v>16</v>
      </c>
      <c r="E794" s="7">
        <v>1378</v>
      </c>
      <c r="F794" s="6" t="s">
        <v>30</v>
      </c>
      <c r="G794" s="7">
        <v>313</v>
      </c>
      <c r="H794" s="7">
        <f>G794*(IFERROR(VLOOKUP('Lifting System Input'!$B$9,Lists!L:M,2,0),1)*IFERROR(VLOOKUP('Lifting System Input'!$B$10,Lists!O:P,2,0),1)*IFERROR(VLOOKUP('Lifting System Input'!$B$12,Lists!R:S,2,0),1))</f>
        <v>313</v>
      </c>
      <c r="I794" s="6">
        <f>IF(EVEN(ROUNDUP(E794/(H794*3/'Lifting System Input'!$B$11),0))=2,4,EVEN(ROUNDUP(E794/(H794*3/'Lifting System Input'!$B$11),0)))</f>
        <v>6</v>
      </c>
      <c r="J794" s="7">
        <f t="shared" si="73"/>
        <v>1878</v>
      </c>
      <c r="K794" s="6">
        <f t="shared" si="74"/>
        <v>4.0999999999999996</v>
      </c>
      <c r="L794" s="4">
        <f>VLOOKUP(F794,Lists!A:B,2,0)*I794</f>
        <v>6492</v>
      </c>
      <c r="M794" s="6">
        <f t="shared" si="75"/>
        <v>3</v>
      </c>
      <c r="N794">
        <f t="shared" si="76"/>
        <v>5</v>
      </c>
      <c r="O794">
        <v>4</v>
      </c>
      <c r="P794" s="7">
        <f t="shared" si="77"/>
        <v>459</v>
      </c>
      <c r="Q794" t="s">
        <v>54</v>
      </c>
      <c r="R794" t="s">
        <v>54</v>
      </c>
      <c r="S794">
        <v>2</v>
      </c>
    </row>
    <row r="795" spans="1:19" x14ac:dyDescent="0.25">
      <c r="A795" t="str">
        <f t="shared" si="72"/>
        <v>3/16"10'20'MLAY600x4</v>
      </c>
      <c r="B795" s="5" t="s">
        <v>17</v>
      </c>
      <c r="C795" s="25" t="s">
        <v>14</v>
      </c>
      <c r="D795" s="6" t="s">
        <v>16</v>
      </c>
      <c r="E795" s="7">
        <v>1531</v>
      </c>
      <c r="F795" s="6" t="s">
        <v>30</v>
      </c>
      <c r="G795" s="7">
        <v>313</v>
      </c>
      <c r="H795" s="7">
        <f>G795*(IFERROR(VLOOKUP('Lifting System Input'!$B$9,Lists!L:M,2,0),1)*IFERROR(VLOOKUP('Lifting System Input'!$B$10,Lists!O:P,2,0),1)*IFERROR(VLOOKUP('Lifting System Input'!$B$12,Lists!R:S,2,0),1))</f>
        <v>313</v>
      </c>
      <c r="I795" s="6">
        <f>IF(EVEN(ROUNDUP(E795/(H795*3/'Lifting System Input'!$B$11),0))=2,4,EVEN(ROUNDUP(E795/(H795*3/'Lifting System Input'!$B$11),0)))</f>
        <v>6</v>
      </c>
      <c r="J795" s="7">
        <f t="shared" si="73"/>
        <v>1878</v>
      </c>
      <c r="K795" s="6">
        <f t="shared" si="74"/>
        <v>3.7</v>
      </c>
      <c r="L795" s="4">
        <f>VLOOKUP(F795,Lists!A:B,2,0)*I795</f>
        <v>6492</v>
      </c>
      <c r="M795" s="6">
        <f t="shared" si="75"/>
        <v>3</v>
      </c>
      <c r="N795">
        <f t="shared" si="76"/>
        <v>5</v>
      </c>
      <c r="O795">
        <v>4</v>
      </c>
      <c r="P795" s="7">
        <f t="shared" si="77"/>
        <v>510</v>
      </c>
      <c r="Q795" t="s">
        <v>54</v>
      </c>
      <c r="R795" t="s">
        <v>54</v>
      </c>
      <c r="S795">
        <v>2</v>
      </c>
    </row>
    <row r="796" spans="1:19" x14ac:dyDescent="0.25">
      <c r="A796" t="str">
        <f t="shared" si="72"/>
        <v>3/16"6'40'MLAY600x4</v>
      </c>
      <c r="B796" s="5" t="s">
        <v>17</v>
      </c>
      <c r="C796" s="8" t="s">
        <v>10</v>
      </c>
      <c r="D796" s="6" t="s">
        <v>26</v>
      </c>
      <c r="E796" s="7">
        <v>1838</v>
      </c>
      <c r="F796" s="6" t="s">
        <v>30</v>
      </c>
      <c r="G796" s="7">
        <v>313</v>
      </c>
      <c r="H796" s="7">
        <f>G796*(IFERROR(VLOOKUP('Lifting System Input'!$B$9,Lists!L:M,2,0),1)*IFERROR(VLOOKUP('Lifting System Input'!$B$10,Lists!O:P,2,0),1)*IFERROR(VLOOKUP('Lifting System Input'!$B$12,Lists!R:S,2,0),1))</f>
        <v>313</v>
      </c>
      <c r="I796" s="6">
        <f>IF(EVEN(ROUNDUP(E796/(H796*3/'Lifting System Input'!$B$11),0))=2,4,EVEN(ROUNDUP(E796/(H796*3/'Lifting System Input'!$B$11),0)))</f>
        <v>6</v>
      </c>
      <c r="J796" s="7">
        <f t="shared" si="73"/>
        <v>1878</v>
      </c>
      <c r="K796" s="6">
        <f t="shared" si="74"/>
        <v>3.1</v>
      </c>
      <c r="L796" s="4">
        <f>VLOOKUP(F796,Lists!A:B,2,0)*I796</f>
        <v>6492</v>
      </c>
      <c r="M796" s="6">
        <f t="shared" si="75"/>
        <v>3</v>
      </c>
      <c r="N796">
        <f t="shared" si="76"/>
        <v>10</v>
      </c>
      <c r="O796">
        <v>4</v>
      </c>
      <c r="P796" s="7">
        <f t="shared" si="77"/>
        <v>613</v>
      </c>
      <c r="Q796" t="s">
        <v>54</v>
      </c>
      <c r="R796" t="s">
        <v>54</v>
      </c>
      <c r="S796">
        <v>2</v>
      </c>
    </row>
    <row r="797" spans="1:19" x14ac:dyDescent="0.25">
      <c r="A797" t="str">
        <f t="shared" si="72"/>
        <v>3/16"7'40'MLAY600x4</v>
      </c>
      <c r="B797" s="5" t="s">
        <v>17</v>
      </c>
      <c r="C797" s="8" t="s">
        <v>11</v>
      </c>
      <c r="D797" s="6" t="s">
        <v>26</v>
      </c>
      <c r="E797" s="7">
        <v>2144</v>
      </c>
      <c r="F797" s="6" t="s">
        <v>30</v>
      </c>
      <c r="G797" s="7">
        <v>313</v>
      </c>
      <c r="H797" s="7">
        <f>G797*(IFERROR(VLOOKUP('Lifting System Input'!$B$9,Lists!L:M,2,0),1)*IFERROR(VLOOKUP('Lifting System Input'!$B$10,Lists!O:P,2,0),1)*IFERROR(VLOOKUP('Lifting System Input'!$B$12,Lists!R:S,2,0),1))</f>
        <v>313</v>
      </c>
      <c r="I797" s="6">
        <f>IF(EVEN(ROUNDUP(E797/(H797*3/'Lifting System Input'!$B$11),0))=2,4,EVEN(ROUNDUP(E797/(H797*3/'Lifting System Input'!$B$11),0)))</f>
        <v>8</v>
      </c>
      <c r="J797" s="7">
        <f t="shared" si="73"/>
        <v>2504</v>
      </c>
      <c r="K797" s="6">
        <f t="shared" si="74"/>
        <v>3.5</v>
      </c>
      <c r="L797" s="4">
        <f>VLOOKUP(F797,Lists!A:B,2,0)*I797</f>
        <v>8656</v>
      </c>
      <c r="M797" s="6">
        <f t="shared" si="75"/>
        <v>4</v>
      </c>
      <c r="N797">
        <f t="shared" si="76"/>
        <v>8</v>
      </c>
      <c r="O797">
        <v>4</v>
      </c>
      <c r="P797" s="7">
        <f t="shared" si="77"/>
        <v>536</v>
      </c>
      <c r="Q797" t="s">
        <v>54</v>
      </c>
      <c r="R797" t="s">
        <v>54</v>
      </c>
      <c r="S797">
        <v>2</v>
      </c>
    </row>
    <row r="798" spans="1:19" x14ac:dyDescent="0.25">
      <c r="A798" t="str">
        <f t="shared" si="72"/>
        <v>3/16"8'40'MLAY600x4</v>
      </c>
      <c r="B798" s="5" t="s">
        <v>17</v>
      </c>
      <c r="C798" s="8" t="s">
        <v>12</v>
      </c>
      <c r="D798" s="6" t="s">
        <v>26</v>
      </c>
      <c r="E798" s="7">
        <v>2450</v>
      </c>
      <c r="F798" s="6" t="s">
        <v>30</v>
      </c>
      <c r="G798" s="7">
        <v>313</v>
      </c>
      <c r="H798" s="7">
        <f>G798*(IFERROR(VLOOKUP('Lifting System Input'!$B$9,Lists!L:M,2,0),1)*IFERROR(VLOOKUP('Lifting System Input'!$B$10,Lists!O:P,2,0),1)*IFERROR(VLOOKUP('Lifting System Input'!$B$12,Lists!R:S,2,0),1))</f>
        <v>313</v>
      </c>
      <c r="I798" s="6">
        <f>IF(EVEN(ROUNDUP(E798/(H798*3/'Lifting System Input'!$B$11),0))=2,4,EVEN(ROUNDUP(E798/(H798*3/'Lifting System Input'!$B$11),0)))</f>
        <v>8</v>
      </c>
      <c r="J798" s="7">
        <f t="shared" si="73"/>
        <v>2504</v>
      </c>
      <c r="K798" s="6">
        <f t="shared" si="74"/>
        <v>3.1</v>
      </c>
      <c r="L798" s="4">
        <f>VLOOKUP(F798,Lists!A:B,2,0)*I798</f>
        <v>8656</v>
      </c>
      <c r="M798" s="6">
        <f t="shared" si="75"/>
        <v>4</v>
      </c>
      <c r="N798">
        <f t="shared" si="76"/>
        <v>8</v>
      </c>
      <c r="O798">
        <v>4</v>
      </c>
      <c r="P798" s="7">
        <f t="shared" si="77"/>
        <v>613</v>
      </c>
      <c r="Q798" t="s">
        <v>54</v>
      </c>
      <c r="R798" t="s">
        <v>54</v>
      </c>
      <c r="S798">
        <v>2</v>
      </c>
    </row>
    <row r="799" spans="1:19" x14ac:dyDescent="0.25">
      <c r="A799" t="str">
        <f t="shared" si="72"/>
        <v>3/16"9'40'MLAY600x4</v>
      </c>
      <c r="B799" s="5" t="s">
        <v>17</v>
      </c>
      <c r="C799" s="8" t="s">
        <v>13</v>
      </c>
      <c r="D799" s="6" t="s">
        <v>26</v>
      </c>
      <c r="E799" s="7">
        <v>2757</v>
      </c>
      <c r="F799" s="6" t="s">
        <v>30</v>
      </c>
      <c r="G799" s="7">
        <v>313</v>
      </c>
      <c r="H799" s="7">
        <f>G799*(IFERROR(VLOOKUP('Lifting System Input'!$B$9,Lists!L:M,2,0),1)*IFERROR(VLOOKUP('Lifting System Input'!$B$10,Lists!O:P,2,0),1)*IFERROR(VLOOKUP('Lifting System Input'!$B$12,Lists!R:S,2,0),1))</f>
        <v>313</v>
      </c>
      <c r="I799" s="6">
        <f>IF(EVEN(ROUNDUP(E799/(H799*3/'Lifting System Input'!$B$11),0))=2,4,EVEN(ROUNDUP(E799/(H799*3/'Lifting System Input'!$B$11),0)))</f>
        <v>10</v>
      </c>
      <c r="J799" s="7">
        <f t="shared" si="73"/>
        <v>3130</v>
      </c>
      <c r="K799" s="6">
        <f t="shared" si="74"/>
        <v>3.4</v>
      </c>
      <c r="L799" s="4">
        <f>VLOOKUP(F799,Lists!A:B,2,0)*I799</f>
        <v>10820</v>
      </c>
      <c r="M799" s="6">
        <f t="shared" si="75"/>
        <v>5</v>
      </c>
      <c r="N799">
        <f t="shared" si="76"/>
        <v>6.7</v>
      </c>
      <c r="O799">
        <v>4</v>
      </c>
      <c r="P799" s="7">
        <f t="shared" si="77"/>
        <v>551</v>
      </c>
      <c r="Q799" t="s">
        <v>54</v>
      </c>
      <c r="R799" t="s">
        <v>54</v>
      </c>
      <c r="S799">
        <v>2</v>
      </c>
    </row>
    <row r="800" spans="1:19" x14ac:dyDescent="0.25">
      <c r="A800" t="str">
        <f t="shared" si="72"/>
        <v>3/16"10'40'MLAY600x4</v>
      </c>
      <c r="B800" s="5" t="s">
        <v>17</v>
      </c>
      <c r="C800" s="25" t="s">
        <v>14</v>
      </c>
      <c r="D800" s="6" t="s">
        <v>26</v>
      </c>
      <c r="E800" s="7">
        <v>3063</v>
      </c>
      <c r="F800" s="6" t="s">
        <v>30</v>
      </c>
      <c r="G800" s="7">
        <v>313</v>
      </c>
      <c r="H800" s="7">
        <f>G800*(IFERROR(VLOOKUP('Lifting System Input'!$B$9,Lists!L:M,2,0),1)*IFERROR(VLOOKUP('Lifting System Input'!$B$10,Lists!O:P,2,0),1)*IFERROR(VLOOKUP('Lifting System Input'!$B$12,Lists!R:S,2,0),1))</f>
        <v>313</v>
      </c>
      <c r="I800" s="6">
        <f>IF(EVEN(ROUNDUP(E800/(H800*3/'Lifting System Input'!$B$11),0))=2,4,EVEN(ROUNDUP(E800/(H800*3/'Lifting System Input'!$B$11),0)))</f>
        <v>10</v>
      </c>
      <c r="J800" s="7">
        <f t="shared" si="73"/>
        <v>3130</v>
      </c>
      <c r="K800" s="6">
        <f t="shared" si="74"/>
        <v>3.1</v>
      </c>
      <c r="L800" s="4">
        <f>VLOOKUP(F800,Lists!A:B,2,0)*I800</f>
        <v>10820</v>
      </c>
      <c r="M800" s="6">
        <f t="shared" si="75"/>
        <v>5</v>
      </c>
      <c r="N800">
        <f t="shared" si="76"/>
        <v>6.7</v>
      </c>
      <c r="O800">
        <v>4</v>
      </c>
      <c r="P800" s="7">
        <f t="shared" si="77"/>
        <v>613</v>
      </c>
      <c r="Q800" t="s">
        <v>54</v>
      </c>
      <c r="R800" t="s">
        <v>54</v>
      </c>
      <c r="S800">
        <v>2</v>
      </c>
    </row>
    <row r="801" spans="1:19" x14ac:dyDescent="0.25">
      <c r="A801" t="str">
        <f t="shared" si="72"/>
        <v>1/4"6'10'MLAY600x4</v>
      </c>
      <c r="B801" s="5" t="s">
        <v>5</v>
      </c>
      <c r="C801" s="8" t="s">
        <v>10</v>
      </c>
      <c r="D801" s="6" t="s">
        <v>14</v>
      </c>
      <c r="E801" s="7">
        <v>613</v>
      </c>
      <c r="F801" s="6" t="s">
        <v>30</v>
      </c>
      <c r="G801" s="7">
        <v>517</v>
      </c>
      <c r="H801" s="7">
        <f>G801*(IFERROR(VLOOKUP('Lifting System Input'!$B$9,Lists!L:M,2,0),1)*IFERROR(VLOOKUP('Lifting System Input'!$B$10,Lists!O:P,2,0),1)*IFERROR(VLOOKUP('Lifting System Input'!$B$12,Lists!R:S,2,0),1))</f>
        <v>517</v>
      </c>
      <c r="I801" s="6">
        <f>IF(EVEN(ROUNDUP(E801/(H801*3/'Lifting System Input'!$B$11),0))=2,4,EVEN(ROUNDUP(E801/(H801*3/'Lifting System Input'!$B$11),0)))</f>
        <v>4</v>
      </c>
      <c r="J801" s="7">
        <f t="shared" si="73"/>
        <v>2068</v>
      </c>
      <c r="K801" s="6">
        <f t="shared" si="74"/>
        <v>10.1</v>
      </c>
      <c r="L801" s="4">
        <f>VLOOKUP(F801,Lists!A:B,2,0)*I801</f>
        <v>4328</v>
      </c>
      <c r="M801" s="6">
        <f t="shared" si="75"/>
        <v>2</v>
      </c>
      <c r="N801">
        <f t="shared" si="76"/>
        <v>3.3</v>
      </c>
      <c r="O801">
        <v>4</v>
      </c>
      <c r="P801" s="7">
        <f t="shared" si="77"/>
        <v>307</v>
      </c>
      <c r="Q801" t="s">
        <v>54</v>
      </c>
      <c r="R801" t="s">
        <v>54</v>
      </c>
      <c r="S801">
        <v>3</v>
      </c>
    </row>
    <row r="802" spans="1:19" x14ac:dyDescent="0.25">
      <c r="A802" t="str">
        <f t="shared" si="72"/>
        <v>1/4"7'10'MLAY600x4</v>
      </c>
      <c r="B802" s="5" t="s">
        <v>5</v>
      </c>
      <c r="C802" s="8" t="s">
        <v>11</v>
      </c>
      <c r="D802" s="6" t="s">
        <v>14</v>
      </c>
      <c r="E802" s="7">
        <v>715</v>
      </c>
      <c r="F802" s="6" t="s">
        <v>30</v>
      </c>
      <c r="G802" s="7">
        <v>517</v>
      </c>
      <c r="H802" s="7">
        <f>G802*(IFERROR(VLOOKUP('Lifting System Input'!$B$9,Lists!L:M,2,0),1)*IFERROR(VLOOKUP('Lifting System Input'!$B$10,Lists!O:P,2,0),1)*IFERROR(VLOOKUP('Lifting System Input'!$B$12,Lists!R:S,2,0),1))</f>
        <v>517</v>
      </c>
      <c r="I802" s="6">
        <f>IF(EVEN(ROUNDUP(E802/(H802*3/'Lifting System Input'!$B$11),0))=2,4,EVEN(ROUNDUP(E802/(H802*3/'Lifting System Input'!$B$11),0)))</f>
        <v>4</v>
      </c>
      <c r="J802" s="7">
        <f t="shared" si="73"/>
        <v>2068</v>
      </c>
      <c r="K802" s="6">
        <f t="shared" si="74"/>
        <v>8.6999999999999993</v>
      </c>
      <c r="L802" s="4">
        <f>VLOOKUP(F802,Lists!A:B,2,0)*I802</f>
        <v>4328</v>
      </c>
      <c r="M802" s="6">
        <f t="shared" si="75"/>
        <v>2</v>
      </c>
      <c r="N802">
        <f t="shared" si="76"/>
        <v>3.3</v>
      </c>
      <c r="O802">
        <v>4</v>
      </c>
      <c r="P802" s="7">
        <f t="shared" si="77"/>
        <v>358</v>
      </c>
      <c r="Q802" t="s">
        <v>54</v>
      </c>
      <c r="R802" t="s">
        <v>54</v>
      </c>
      <c r="S802">
        <v>3</v>
      </c>
    </row>
    <row r="803" spans="1:19" x14ac:dyDescent="0.25">
      <c r="A803" t="str">
        <f t="shared" si="72"/>
        <v>1/4"8'10'MLAY600x4</v>
      </c>
      <c r="B803" s="5" t="s">
        <v>5</v>
      </c>
      <c r="C803" s="8" t="s">
        <v>12</v>
      </c>
      <c r="D803" s="6" t="s">
        <v>14</v>
      </c>
      <c r="E803" s="7">
        <v>817</v>
      </c>
      <c r="F803" s="6" t="s">
        <v>30</v>
      </c>
      <c r="G803" s="7">
        <v>517</v>
      </c>
      <c r="H803" s="7">
        <f>G803*(IFERROR(VLOOKUP('Lifting System Input'!$B$9,Lists!L:M,2,0),1)*IFERROR(VLOOKUP('Lifting System Input'!$B$10,Lists!O:P,2,0),1)*IFERROR(VLOOKUP('Lifting System Input'!$B$12,Lists!R:S,2,0),1))</f>
        <v>517</v>
      </c>
      <c r="I803" s="6">
        <f>IF(EVEN(ROUNDUP(E803/(H803*3/'Lifting System Input'!$B$11),0))=2,4,EVEN(ROUNDUP(E803/(H803*3/'Lifting System Input'!$B$11),0)))</f>
        <v>4</v>
      </c>
      <c r="J803" s="7">
        <f t="shared" si="73"/>
        <v>2068</v>
      </c>
      <c r="K803" s="6">
        <f t="shared" si="74"/>
        <v>7.6</v>
      </c>
      <c r="L803" s="4">
        <f>VLOOKUP(F803,Lists!A:B,2,0)*I803</f>
        <v>4328</v>
      </c>
      <c r="M803" s="6">
        <f t="shared" si="75"/>
        <v>2</v>
      </c>
      <c r="N803">
        <f t="shared" si="76"/>
        <v>3.3</v>
      </c>
      <c r="O803">
        <v>4</v>
      </c>
      <c r="P803" s="7">
        <f t="shared" si="77"/>
        <v>409</v>
      </c>
      <c r="Q803" t="s">
        <v>54</v>
      </c>
      <c r="R803" t="s">
        <v>54</v>
      </c>
      <c r="S803">
        <v>3</v>
      </c>
    </row>
    <row r="804" spans="1:19" x14ac:dyDescent="0.25">
      <c r="A804" t="str">
        <f t="shared" si="72"/>
        <v>1/4"9'10'MLAY600x4</v>
      </c>
      <c r="B804" s="5" t="s">
        <v>5</v>
      </c>
      <c r="C804" s="8" t="s">
        <v>13</v>
      </c>
      <c r="D804" s="6" t="s">
        <v>14</v>
      </c>
      <c r="E804" s="7">
        <v>919</v>
      </c>
      <c r="F804" s="6" t="s">
        <v>30</v>
      </c>
      <c r="G804" s="7">
        <v>517</v>
      </c>
      <c r="H804" s="7">
        <f>G804*(IFERROR(VLOOKUP('Lifting System Input'!$B$9,Lists!L:M,2,0),1)*IFERROR(VLOOKUP('Lifting System Input'!$B$10,Lists!O:P,2,0),1)*IFERROR(VLOOKUP('Lifting System Input'!$B$12,Lists!R:S,2,0),1))</f>
        <v>517</v>
      </c>
      <c r="I804" s="6">
        <f>IF(EVEN(ROUNDUP(E804/(H804*3/'Lifting System Input'!$B$11),0))=2,4,EVEN(ROUNDUP(E804/(H804*3/'Lifting System Input'!$B$11),0)))</f>
        <v>4</v>
      </c>
      <c r="J804" s="7">
        <f t="shared" si="73"/>
        <v>2068</v>
      </c>
      <c r="K804" s="6">
        <f t="shared" si="74"/>
        <v>6.8</v>
      </c>
      <c r="L804" s="4">
        <f>VLOOKUP(F804,Lists!A:B,2,0)*I804</f>
        <v>4328</v>
      </c>
      <c r="M804" s="6">
        <f t="shared" si="75"/>
        <v>2</v>
      </c>
      <c r="N804">
        <f t="shared" si="76"/>
        <v>3.3</v>
      </c>
      <c r="O804">
        <v>4</v>
      </c>
      <c r="P804" s="7">
        <f t="shared" si="77"/>
        <v>460</v>
      </c>
      <c r="Q804" t="s">
        <v>54</v>
      </c>
      <c r="R804" t="s">
        <v>54</v>
      </c>
      <c r="S804">
        <v>3</v>
      </c>
    </row>
    <row r="805" spans="1:19" x14ac:dyDescent="0.25">
      <c r="A805" t="str">
        <f t="shared" si="72"/>
        <v>1/4"10'10'MLAY600x4</v>
      </c>
      <c r="B805" s="5" t="s">
        <v>5</v>
      </c>
      <c r="C805" s="24" t="s">
        <v>14</v>
      </c>
      <c r="D805" s="6" t="s">
        <v>14</v>
      </c>
      <c r="E805" s="7">
        <v>1021</v>
      </c>
      <c r="F805" s="6" t="s">
        <v>30</v>
      </c>
      <c r="G805" s="7">
        <v>517</v>
      </c>
      <c r="H805" s="7">
        <f>G805*(IFERROR(VLOOKUP('Lifting System Input'!$B$9,Lists!L:M,2,0),1)*IFERROR(VLOOKUP('Lifting System Input'!$B$10,Lists!O:P,2,0),1)*IFERROR(VLOOKUP('Lifting System Input'!$B$12,Lists!R:S,2,0),1))</f>
        <v>517</v>
      </c>
      <c r="I805" s="6">
        <f>IF(EVEN(ROUNDUP(E805/(H805*3/'Lifting System Input'!$B$11),0))=2,4,EVEN(ROUNDUP(E805/(H805*3/'Lifting System Input'!$B$11),0)))</f>
        <v>4</v>
      </c>
      <c r="J805" s="7">
        <f t="shared" si="73"/>
        <v>2068</v>
      </c>
      <c r="K805" s="6">
        <f t="shared" si="74"/>
        <v>6.1</v>
      </c>
      <c r="L805" s="4">
        <f>VLOOKUP(F805,Lists!A:B,2,0)*I805</f>
        <v>4328</v>
      </c>
      <c r="M805" s="6">
        <f t="shared" si="75"/>
        <v>2</v>
      </c>
      <c r="N805">
        <f t="shared" si="76"/>
        <v>3.3</v>
      </c>
      <c r="O805">
        <v>4</v>
      </c>
      <c r="P805" s="7">
        <f t="shared" si="77"/>
        <v>511</v>
      </c>
      <c r="Q805" t="s">
        <v>54</v>
      </c>
      <c r="R805" t="s">
        <v>54</v>
      </c>
      <c r="S805">
        <v>3</v>
      </c>
    </row>
    <row r="806" spans="1:19" x14ac:dyDescent="0.25">
      <c r="A806" t="str">
        <f t="shared" si="72"/>
        <v>1/4"6'20'MLAY600x4</v>
      </c>
      <c r="B806" s="5" t="s">
        <v>5</v>
      </c>
      <c r="C806" s="8" t="s">
        <v>10</v>
      </c>
      <c r="D806" s="6" t="s">
        <v>16</v>
      </c>
      <c r="E806" s="7">
        <v>1225</v>
      </c>
      <c r="F806" s="6" t="s">
        <v>30</v>
      </c>
      <c r="G806" s="7">
        <v>517</v>
      </c>
      <c r="H806" s="7">
        <f>G806*(IFERROR(VLOOKUP('Lifting System Input'!$B$9,Lists!L:M,2,0),1)*IFERROR(VLOOKUP('Lifting System Input'!$B$10,Lists!O:P,2,0),1)*IFERROR(VLOOKUP('Lifting System Input'!$B$12,Lists!R:S,2,0),1))</f>
        <v>517</v>
      </c>
      <c r="I806" s="6">
        <f>IF(EVEN(ROUNDUP(E806/(H806*3/'Lifting System Input'!$B$11),0))=2,4,EVEN(ROUNDUP(E806/(H806*3/'Lifting System Input'!$B$11),0)))</f>
        <v>4</v>
      </c>
      <c r="J806" s="7">
        <f t="shared" si="73"/>
        <v>2068</v>
      </c>
      <c r="K806" s="6">
        <f t="shared" si="74"/>
        <v>5.0999999999999996</v>
      </c>
      <c r="L806" s="4">
        <f>VLOOKUP(F806,Lists!A:B,2,0)*I806</f>
        <v>4328</v>
      </c>
      <c r="M806" s="6">
        <f t="shared" si="75"/>
        <v>2</v>
      </c>
      <c r="N806">
        <f t="shared" si="76"/>
        <v>6.7</v>
      </c>
      <c r="O806">
        <v>4</v>
      </c>
      <c r="P806" s="7">
        <f t="shared" si="77"/>
        <v>613</v>
      </c>
      <c r="Q806" t="s">
        <v>54</v>
      </c>
      <c r="R806" t="s">
        <v>54</v>
      </c>
      <c r="S806">
        <v>3</v>
      </c>
    </row>
    <row r="807" spans="1:19" x14ac:dyDescent="0.25">
      <c r="A807" t="str">
        <f t="shared" si="72"/>
        <v>1/4"7'20'MLAY600x4</v>
      </c>
      <c r="B807" s="5" t="s">
        <v>5</v>
      </c>
      <c r="C807" s="8" t="s">
        <v>11</v>
      </c>
      <c r="D807" s="6" t="s">
        <v>16</v>
      </c>
      <c r="E807" s="7">
        <v>1429</v>
      </c>
      <c r="F807" s="6" t="s">
        <v>30</v>
      </c>
      <c r="G807" s="7">
        <v>517</v>
      </c>
      <c r="H807" s="7">
        <f>G807*(IFERROR(VLOOKUP('Lifting System Input'!$B$9,Lists!L:M,2,0),1)*IFERROR(VLOOKUP('Lifting System Input'!$B$10,Lists!O:P,2,0),1)*IFERROR(VLOOKUP('Lifting System Input'!$B$12,Lists!R:S,2,0),1))</f>
        <v>517</v>
      </c>
      <c r="I807" s="6">
        <f>IF(EVEN(ROUNDUP(E807/(H807*3/'Lifting System Input'!$B$11),0))=2,4,EVEN(ROUNDUP(E807/(H807*3/'Lifting System Input'!$B$11),0)))</f>
        <v>4</v>
      </c>
      <c r="J807" s="7">
        <f t="shared" si="73"/>
        <v>2068</v>
      </c>
      <c r="K807" s="6">
        <f t="shared" si="74"/>
        <v>4.3</v>
      </c>
      <c r="L807" s="4">
        <f>VLOOKUP(F807,Lists!A:B,2,0)*I807</f>
        <v>4328</v>
      </c>
      <c r="M807" s="6">
        <f t="shared" si="75"/>
        <v>2</v>
      </c>
      <c r="N807">
        <f t="shared" si="76"/>
        <v>6.7</v>
      </c>
      <c r="O807">
        <v>4</v>
      </c>
      <c r="P807" s="7">
        <f t="shared" si="77"/>
        <v>715</v>
      </c>
      <c r="Q807" t="s">
        <v>54</v>
      </c>
      <c r="R807" t="s">
        <v>54</v>
      </c>
      <c r="S807">
        <v>3</v>
      </c>
    </row>
    <row r="808" spans="1:19" x14ac:dyDescent="0.25">
      <c r="A808" t="str">
        <f t="shared" si="72"/>
        <v>1/4"8'20'MLAY600x4</v>
      </c>
      <c r="B808" s="5" t="s">
        <v>5</v>
      </c>
      <c r="C808" s="8" t="s">
        <v>12</v>
      </c>
      <c r="D808" s="6" t="s">
        <v>16</v>
      </c>
      <c r="E808" s="7">
        <v>1634</v>
      </c>
      <c r="F808" s="6" t="s">
        <v>30</v>
      </c>
      <c r="G808" s="7">
        <v>517</v>
      </c>
      <c r="H808" s="7">
        <f>G808*(IFERROR(VLOOKUP('Lifting System Input'!$B$9,Lists!L:M,2,0),1)*IFERROR(VLOOKUP('Lifting System Input'!$B$10,Lists!O:P,2,0),1)*IFERROR(VLOOKUP('Lifting System Input'!$B$12,Lists!R:S,2,0),1))</f>
        <v>517</v>
      </c>
      <c r="I808" s="6">
        <f>IF(EVEN(ROUNDUP(E808/(H808*3/'Lifting System Input'!$B$11),0))=2,4,EVEN(ROUNDUP(E808/(H808*3/'Lifting System Input'!$B$11),0)))</f>
        <v>4</v>
      </c>
      <c r="J808" s="7">
        <f t="shared" si="73"/>
        <v>2068</v>
      </c>
      <c r="K808" s="6">
        <f t="shared" si="74"/>
        <v>3.8</v>
      </c>
      <c r="L808" s="4">
        <f>VLOOKUP(F808,Lists!A:B,2,0)*I808</f>
        <v>4328</v>
      </c>
      <c r="M808" s="6">
        <f t="shared" si="75"/>
        <v>2</v>
      </c>
      <c r="N808">
        <f t="shared" si="76"/>
        <v>6.7</v>
      </c>
      <c r="O808">
        <v>4</v>
      </c>
      <c r="P808" s="7">
        <f t="shared" si="77"/>
        <v>817</v>
      </c>
      <c r="Q808" t="s">
        <v>54</v>
      </c>
      <c r="R808" t="s">
        <v>54</v>
      </c>
      <c r="S808">
        <v>3</v>
      </c>
    </row>
    <row r="809" spans="1:19" x14ac:dyDescent="0.25">
      <c r="A809" t="str">
        <f t="shared" si="72"/>
        <v>1/4"9'20'MLAY600x4</v>
      </c>
      <c r="B809" s="5" t="s">
        <v>5</v>
      </c>
      <c r="C809" s="8" t="s">
        <v>13</v>
      </c>
      <c r="D809" s="6" t="s">
        <v>16</v>
      </c>
      <c r="E809" s="7">
        <v>1838</v>
      </c>
      <c r="F809" s="6" t="s">
        <v>30</v>
      </c>
      <c r="G809" s="7">
        <v>517</v>
      </c>
      <c r="H809" s="7">
        <f>G809*(IFERROR(VLOOKUP('Lifting System Input'!$B$9,Lists!L:M,2,0),1)*IFERROR(VLOOKUP('Lifting System Input'!$B$10,Lists!O:P,2,0),1)*IFERROR(VLOOKUP('Lifting System Input'!$B$12,Lists!R:S,2,0),1))</f>
        <v>517</v>
      </c>
      <c r="I809" s="6">
        <f>IF(EVEN(ROUNDUP(E809/(H809*3/'Lifting System Input'!$B$11),0))=2,4,EVEN(ROUNDUP(E809/(H809*3/'Lifting System Input'!$B$11),0)))</f>
        <v>4</v>
      </c>
      <c r="J809" s="7">
        <f t="shared" si="73"/>
        <v>2068</v>
      </c>
      <c r="K809" s="6">
        <f t="shared" si="74"/>
        <v>3.4</v>
      </c>
      <c r="L809" s="4">
        <f>VLOOKUP(F809,Lists!A:B,2,0)*I809</f>
        <v>4328</v>
      </c>
      <c r="M809" s="6">
        <f t="shared" si="75"/>
        <v>2</v>
      </c>
      <c r="N809">
        <f t="shared" si="76"/>
        <v>6.7</v>
      </c>
      <c r="O809">
        <v>4</v>
      </c>
      <c r="P809" s="7">
        <f t="shared" si="77"/>
        <v>919</v>
      </c>
      <c r="Q809" t="s">
        <v>54</v>
      </c>
      <c r="R809" t="s">
        <v>54</v>
      </c>
      <c r="S809">
        <v>3</v>
      </c>
    </row>
    <row r="810" spans="1:19" x14ac:dyDescent="0.25">
      <c r="A810" t="str">
        <f t="shared" si="72"/>
        <v>1/4"10'20'MLAY600x4</v>
      </c>
      <c r="B810" s="5" t="s">
        <v>5</v>
      </c>
      <c r="C810" s="25" t="s">
        <v>14</v>
      </c>
      <c r="D810" s="6" t="s">
        <v>16</v>
      </c>
      <c r="E810" s="7">
        <v>2042</v>
      </c>
      <c r="F810" s="6" t="s">
        <v>30</v>
      </c>
      <c r="G810" s="7">
        <v>517</v>
      </c>
      <c r="H810" s="7">
        <f>G810*(IFERROR(VLOOKUP('Lifting System Input'!$B$9,Lists!L:M,2,0),1)*IFERROR(VLOOKUP('Lifting System Input'!$B$10,Lists!O:P,2,0),1)*IFERROR(VLOOKUP('Lifting System Input'!$B$12,Lists!R:S,2,0),1))</f>
        <v>517</v>
      </c>
      <c r="I810" s="6">
        <f>IF(EVEN(ROUNDUP(E810/(H810*3/'Lifting System Input'!$B$11),0))=2,4,EVEN(ROUNDUP(E810/(H810*3/'Lifting System Input'!$B$11),0)))</f>
        <v>4</v>
      </c>
      <c r="J810" s="7">
        <f t="shared" si="73"/>
        <v>2068</v>
      </c>
      <c r="K810" s="6">
        <f t="shared" si="74"/>
        <v>3</v>
      </c>
      <c r="L810" s="4">
        <f>VLOOKUP(F810,Lists!A:B,2,0)*I810</f>
        <v>4328</v>
      </c>
      <c r="M810" s="6">
        <f t="shared" si="75"/>
        <v>2</v>
      </c>
      <c r="N810">
        <f t="shared" si="76"/>
        <v>6.7</v>
      </c>
      <c r="O810">
        <v>4</v>
      </c>
      <c r="P810" s="7">
        <f t="shared" si="77"/>
        <v>1021</v>
      </c>
      <c r="Q810" t="s">
        <v>54</v>
      </c>
      <c r="R810" t="s">
        <v>54</v>
      </c>
      <c r="S810">
        <v>3</v>
      </c>
    </row>
    <row r="811" spans="1:19" x14ac:dyDescent="0.25">
      <c r="A811" t="str">
        <f t="shared" si="72"/>
        <v>1/4"6'40'MLAY600x4</v>
      </c>
      <c r="B811" s="5" t="s">
        <v>5</v>
      </c>
      <c r="C811" s="8" t="s">
        <v>10</v>
      </c>
      <c r="D811" s="6" t="s">
        <v>26</v>
      </c>
      <c r="E811" s="7">
        <v>2450</v>
      </c>
      <c r="F811" s="6" t="s">
        <v>30</v>
      </c>
      <c r="G811" s="7">
        <v>517</v>
      </c>
      <c r="H811" s="7">
        <f>G811*(IFERROR(VLOOKUP('Lifting System Input'!$B$9,Lists!L:M,2,0),1)*IFERROR(VLOOKUP('Lifting System Input'!$B$10,Lists!O:P,2,0),1)*IFERROR(VLOOKUP('Lifting System Input'!$B$12,Lists!R:S,2,0),1))</f>
        <v>517</v>
      </c>
      <c r="I811" s="6">
        <f>IF(EVEN(ROUNDUP(E811/(H811*3/'Lifting System Input'!$B$11),0))=2,4,EVEN(ROUNDUP(E811/(H811*3/'Lifting System Input'!$B$11),0)))</f>
        <v>6</v>
      </c>
      <c r="J811" s="7">
        <f t="shared" si="73"/>
        <v>3102</v>
      </c>
      <c r="K811" s="6">
        <f t="shared" si="74"/>
        <v>3.8</v>
      </c>
      <c r="L811" s="4">
        <f>VLOOKUP(F811,Lists!A:B,2,0)*I811</f>
        <v>6492</v>
      </c>
      <c r="M811" s="6">
        <f t="shared" si="75"/>
        <v>3</v>
      </c>
      <c r="N811">
        <f t="shared" si="76"/>
        <v>10</v>
      </c>
      <c r="O811">
        <v>4</v>
      </c>
      <c r="P811" s="7">
        <f t="shared" si="77"/>
        <v>817</v>
      </c>
      <c r="Q811" t="s">
        <v>54</v>
      </c>
      <c r="R811" t="s">
        <v>54</v>
      </c>
      <c r="S811">
        <v>3</v>
      </c>
    </row>
    <row r="812" spans="1:19" x14ac:dyDescent="0.25">
      <c r="A812" t="str">
        <f t="shared" si="72"/>
        <v>1/4"7'40'MLAY600x4</v>
      </c>
      <c r="B812" s="5" t="s">
        <v>5</v>
      </c>
      <c r="C812" s="8" t="s">
        <v>11</v>
      </c>
      <c r="D812" s="6" t="s">
        <v>26</v>
      </c>
      <c r="E812" s="7">
        <v>2859</v>
      </c>
      <c r="F812" s="6" t="s">
        <v>30</v>
      </c>
      <c r="G812" s="7">
        <v>517</v>
      </c>
      <c r="H812" s="7">
        <f>G812*(IFERROR(VLOOKUP('Lifting System Input'!$B$9,Lists!L:M,2,0),1)*IFERROR(VLOOKUP('Lifting System Input'!$B$10,Lists!O:P,2,0),1)*IFERROR(VLOOKUP('Lifting System Input'!$B$12,Lists!R:S,2,0),1))</f>
        <v>517</v>
      </c>
      <c r="I812" s="6">
        <f>IF(EVEN(ROUNDUP(E812/(H812*3/'Lifting System Input'!$B$11),0))=2,4,EVEN(ROUNDUP(E812/(H812*3/'Lifting System Input'!$B$11),0)))</f>
        <v>6</v>
      </c>
      <c r="J812" s="7">
        <f t="shared" si="73"/>
        <v>3102</v>
      </c>
      <c r="K812" s="6">
        <f t="shared" si="74"/>
        <v>3.3</v>
      </c>
      <c r="L812" s="4">
        <f>VLOOKUP(F812,Lists!A:B,2,0)*I812</f>
        <v>6492</v>
      </c>
      <c r="M812" s="6">
        <f t="shared" si="75"/>
        <v>3</v>
      </c>
      <c r="N812">
        <f t="shared" si="76"/>
        <v>10</v>
      </c>
      <c r="O812">
        <v>4</v>
      </c>
      <c r="P812" s="7">
        <f t="shared" si="77"/>
        <v>953</v>
      </c>
      <c r="Q812" t="s">
        <v>54</v>
      </c>
      <c r="R812" t="s">
        <v>54</v>
      </c>
      <c r="S812">
        <v>3</v>
      </c>
    </row>
    <row r="813" spans="1:19" x14ac:dyDescent="0.25">
      <c r="A813" t="str">
        <f t="shared" si="72"/>
        <v>1/4"8'40'MLAY600x4</v>
      </c>
      <c r="B813" s="5" t="s">
        <v>5</v>
      </c>
      <c r="C813" s="8" t="s">
        <v>12</v>
      </c>
      <c r="D813" s="6" t="s">
        <v>26</v>
      </c>
      <c r="E813" s="7">
        <v>3267</v>
      </c>
      <c r="F813" s="6" t="s">
        <v>30</v>
      </c>
      <c r="G813" s="7">
        <v>517</v>
      </c>
      <c r="H813" s="7">
        <f>G813*(IFERROR(VLOOKUP('Lifting System Input'!$B$9,Lists!L:M,2,0),1)*IFERROR(VLOOKUP('Lifting System Input'!$B$10,Lists!O:P,2,0),1)*IFERROR(VLOOKUP('Lifting System Input'!$B$12,Lists!R:S,2,0),1))</f>
        <v>517</v>
      </c>
      <c r="I813" s="6">
        <f>IF(EVEN(ROUNDUP(E813/(H813*3/'Lifting System Input'!$B$11),0))=2,4,EVEN(ROUNDUP(E813/(H813*3/'Lifting System Input'!$B$11),0)))</f>
        <v>8</v>
      </c>
      <c r="J813" s="7">
        <f t="shared" si="73"/>
        <v>4136</v>
      </c>
      <c r="K813" s="6">
        <f t="shared" si="74"/>
        <v>3.8</v>
      </c>
      <c r="L813" s="4">
        <f>VLOOKUP(F813,Lists!A:B,2,0)*I813</f>
        <v>8656</v>
      </c>
      <c r="M813" s="6">
        <f t="shared" si="75"/>
        <v>4</v>
      </c>
      <c r="N813">
        <f t="shared" si="76"/>
        <v>8</v>
      </c>
      <c r="O813">
        <v>4</v>
      </c>
      <c r="P813" s="7">
        <f t="shared" si="77"/>
        <v>817</v>
      </c>
      <c r="Q813" t="s">
        <v>54</v>
      </c>
      <c r="R813" t="s">
        <v>54</v>
      </c>
      <c r="S813">
        <v>3</v>
      </c>
    </row>
    <row r="814" spans="1:19" x14ac:dyDescent="0.25">
      <c r="A814" t="str">
        <f t="shared" si="72"/>
        <v>1/4"9'40'MLAY600x4</v>
      </c>
      <c r="B814" s="5" t="s">
        <v>5</v>
      </c>
      <c r="C814" s="8" t="s">
        <v>13</v>
      </c>
      <c r="D814" s="6" t="s">
        <v>26</v>
      </c>
      <c r="E814" s="7">
        <v>3675</v>
      </c>
      <c r="F814" s="6" t="s">
        <v>30</v>
      </c>
      <c r="G814" s="7">
        <v>517</v>
      </c>
      <c r="H814" s="7">
        <f>G814*(IFERROR(VLOOKUP('Lifting System Input'!$B$9,Lists!L:M,2,0),1)*IFERROR(VLOOKUP('Lifting System Input'!$B$10,Lists!O:P,2,0),1)*IFERROR(VLOOKUP('Lifting System Input'!$B$12,Lists!R:S,2,0),1))</f>
        <v>517</v>
      </c>
      <c r="I814" s="6">
        <f>IF(EVEN(ROUNDUP(E814/(H814*3/'Lifting System Input'!$B$11),0))=2,4,EVEN(ROUNDUP(E814/(H814*3/'Lifting System Input'!$B$11),0)))</f>
        <v>8</v>
      </c>
      <c r="J814" s="7">
        <f t="shared" si="73"/>
        <v>4136</v>
      </c>
      <c r="K814" s="6">
        <f t="shared" si="74"/>
        <v>3.4</v>
      </c>
      <c r="L814" s="4">
        <f>VLOOKUP(F814,Lists!A:B,2,0)*I814</f>
        <v>8656</v>
      </c>
      <c r="M814" s="6">
        <f t="shared" si="75"/>
        <v>4</v>
      </c>
      <c r="N814">
        <f t="shared" si="76"/>
        <v>8</v>
      </c>
      <c r="O814">
        <v>4</v>
      </c>
      <c r="P814" s="7">
        <f t="shared" si="77"/>
        <v>919</v>
      </c>
      <c r="Q814" t="s">
        <v>54</v>
      </c>
      <c r="R814" t="s">
        <v>54</v>
      </c>
      <c r="S814">
        <v>3</v>
      </c>
    </row>
    <row r="815" spans="1:19" x14ac:dyDescent="0.25">
      <c r="A815" t="str">
        <f t="shared" si="72"/>
        <v>1/4"10'40'MLAY600x4</v>
      </c>
      <c r="B815" s="5" t="s">
        <v>5</v>
      </c>
      <c r="C815" s="25" t="s">
        <v>14</v>
      </c>
      <c r="D815" s="6" t="s">
        <v>26</v>
      </c>
      <c r="E815" s="7">
        <v>4084</v>
      </c>
      <c r="F815" s="6" t="s">
        <v>30</v>
      </c>
      <c r="G815" s="7">
        <v>517</v>
      </c>
      <c r="H815" s="7">
        <f>G815*(IFERROR(VLOOKUP('Lifting System Input'!$B$9,Lists!L:M,2,0),1)*IFERROR(VLOOKUP('Lifting System Input'!$B$10,Lists!O:P,2,0),1)*IFERROR(VLOOKUP('Lifting System Input'!$B$12,Lists!R:S,2,0),1))</f>
        <v>517</v>
      </c>
      <c r="I815" s="6">
        <f>IF(EVEN(ROUNDUP(E815/(H815*3/'Lifting System Input'!$B$11),0))=2,4,EVEN(ROUNDUP(E815/(H815*3/'Lifting System Input'!$B$11),0)))</f>
        <v>8</v>
      </c>
      <c r="J815" s="7">
        <f t="shared" si="73"/>
        <v>4136</v>
      </c>
      <c r="K815" s="6">
        <f t="shared" si="74"/>
        <v>3</v>
      </c>
      <c r="L815" s="4">
        <f>VLOOKUP(F815,Lists!A:B,2,0)*I815</f>
        <v>8656</v>
      </c>
      <c r="M815" s="6">
        <f t="shared" si="75"/>
        <v>4</v>
      </c>
      <c r="N815">
        <f t="shared" si="76"/>
        <v>8</v>
      </c>
      <c r="O815">
        <v>4</v>
      </c>
      <c r="P815" s="7">
        <f t="shared" si="77"/>
        <v>1021</v>
      </c>
      <c r="Q815" t="s">
        <v>54</v>
      </c>
      <c r="R815" t="s">
        <v>54</v>
      </c>
      <c r="S815">
        <v>3</v>
      </c>
    </row>
    <row r="816" spans="1:19" x14ac:dyDescent="0.25">
      <c r="A816" t="str">
        <f t="shared" si="72"/>
        <v>5/16"6'10'MLAY600x4</v>
      </c>
      <c r="B816" s="5" t="s">
        <v>7</v>
      </c>
      <c r="C816" s="8" t="s">
        <v>10</v>
      </c>
      <c r="D816" s="6" t="s">
        <v>14</v>
      </c>
      <c r="E816" s="7">
        <v>766</v>
      </c>
      <c r="F816" s="6" t="s">
        <v>30</v>
      </c>
      <c r="G816" s="7">
        <v>550</v>
      </c>
      <c r="H816" s="7">
        <f>G816*(IFERROR(VLOOKUP('Lifting System Input'!$B$9,Lists!L:M,2,0),1)*IFERROR(VLOOKUP('Lifting System Input'!$B$10,Lists!O:P,2,0),1)*IFERROR(VLOOKUP('Lifting System Input'!$B$12,Lists!R:S,2,0),1))</f>
        <v>550</v>
      </c>
      <c r="I816" s="6">
        <f>IF(EVEN(ROUNDUP(E816/(H816*3/'Lifting System Input'!$B$11),0))=2,4,EVEN(ROUNDUP(E816/(H816*3/'Lifting System Input'!$B$11),0)))</f>
        <v>4</v>
      </c>
      <c r="J816" s="7">
        <f t="shared" si="73"/>
        <v>2200</v>
      </c>
      <c r="K816" s="6">
        <f t="shared" si="74"/>
        <v>8.6</v>
      </c>
      <c r="L816" s="4">
        <f>VLOOKUP(F816,Lists!A:B,2,0)*I816</f>
        <v>4328</v>
      </c>
      <c r="M816" s="6">
        <f t="shared" si="75"/>
        <v>2</v>
      </c>
      <c r="N816">
        <f t="shared" si="76"/>
        <v>3.3</v>
      </c>
      <c r="O816">
        <v>4</v>
      </c>
      <c r="P816" s="7">
        <f t="shared" si="77"/>
        <v>383</v>
      </c>
      <c r="Q816" t="s">
        <v>54</v>
      </c>
      <c r="R816" t="s">
        <v>54</v>
      </c>
      <c r="S816">
        <v>4</v>
      </c>
    </row>
    <row r="817" spans="1:19" x14ac:dyDescent="0.25">
      <c r="A817" t="str">
        <f t="shared" si="72"/>
        <v>5/16"7'10'MLAY600x4</v>
      </c>
      <c r="B817" s="5" t="s">
        <v>7</v>
      </c>
      <c r="C817" s="8" t="s">
        <v>11</v>
      </c>
      <c r="D817" s="6" t="s">
        <v>14</v>
      </c>
      <c r="E817" s="7">
        <v>893</v>
      </c>
      <c r="F817" s="6" t="s">
        <v>30</v>
      </c>
      <c r="G817" s="7">
        <v>550</v>
      </c>
      <c r="H817" s="7">
        <f>G817*(IFERROR(VLOOKUP('Lifting System Input'!$B$9,Lists!L:M,2,0),1)*IFERROR(VLOOKUP('Lifting System Input'!$B$10,Lists!O:P,2,0),1)*IFERROR(VLOOKUP('Lifting System Input'!$B$12,Lists!R:S,2,0),1))</f>
        <v>550</v>
      </c>
      <c r="I817" s="6">
        <f>IF(EVEN(ROUNDUP(E817/(H817*3/'Lifting System Input'!$B$11),0))=2,4,EVEN(ROUNDUP(E817/(H817*3/'Lifting System Input'!$B$11),0)))</f>
        <v>4</v>
      </c>
      <c r="J817" s="7">
        <f t="shared" si="73"/>
        <v>2200</v>
      </c>
      <c r="K817" s="6">
        <f t="shared" si="74"/>
        <v>7.4</v>
      </c>
      <c r="L817" s="4">
        <f>VLOOKUP(F817,Lists!A:B,2,0)*I817</f>
        <v>4328</v>
      </c>
      <c r="M817" s="6">
        <f t="shared" si="75"/>
        <v>2</v>
      </c>
      <c r="N817">
        <f t="shared" si="76"/>
        <v>3.3</v>
      </c>
      <c r="O817">
        <v>4</v>
      </c>
      <c r="P817" s="7">
        <f t="shared" si="77"/>
        <v>447</v>
      </c>
      <c r="Q817" t="s">
        <v>54</v>
      </c>
      <c r="R817" t="s">
        <v>54</v>
      </c>
      <c r="S817">
        <v>4</v>
      </c>
    </row>
    <row r="818" spans="1:19" x14ac:dyDescent="0.25">
      <c r="A818" t="str">
        <f t="shared" si="72"/>
        <v>5/16"8'10'MLAY600x4</v>
      </c>
      <c r="B818" s="5" t="s">
        <v>7</v>
      </c>
      <c r="C818" s="8" t="s">
        <v>12</v>
      </c>
      <c r="D818" s="6" t="s">
        <v>14</v>
      </c>
      <c r="E818" s="7">
        <v>1021</v>
      </c>
      <c r="F818" s="6" t="s">
        <v>30</v>
      </c>
      <c r="G818" s="7">
        <v>550</v>
      </c>
      <c r="H818" s="7">
        <f>G818*(IFERROR(VLOOKUP('Lifting System Input'!$B$9,Lists!L:M,2,0),1)*IFERROR(VLOOKUP('Lifting System Input'!$B$10,Lists!O:P,2,0),1)*IFERROR(VLOOKUP('Lifting System Input'!$B$12,Lists!R:S,2,0),1))</f>
        <v>550</v>
      </c>
      <c r="I818" s="6">
        <f>IF(EVEN(ROUNDUP(E818/(H818*3/'Lifting System Input'!$B$11),0))=2,4,EVEN(ROUNDUP(E818/(H818*3/'Lifting System Input'!$B$11),0)))</f>
        <v>4</v>
      </c>
      <c r="J818" s="7">
        <f t="shared" si="73"/>
        <v>2200</v>
      </c>
      <c r="K818" s="6">
        <f t="shared" si="74"/>
        <v>6.5</v>
      </c>
      <c r="L818" s="4">
        <f>VLOOKUP(F818,Lists!A:B,2,0)*I818</f>
        <v>4328</v>
      </c>
      <c r="M818" s="6">
        <f t="shared" si="75"/>
        <v>2</v>
      </c>
      <c r="N818">
        <f t="shared" si="76"/>
        <v>3.3</v>
      </c>
      <c r="O818">
        <v>4</v>
      </c>
      <c r="P818" s="7">
        <f t="shared" si="77"/>
        <v>511</v>
      </c>
      <c r="Q818" t="s">
        <v>54</v>
      </c>
      <c r="R818" t="s">
        <v>54</v>
      </c>
      <c r="S818">
        <v>4</v>
      </c>
    </row>
    <row r="819" spans="1:19" x14ac:dyDescent="0.25">
      <c r="A819" t="str">
        <f t="shared" si="72"/>
        <v>5/16"9'10'MLAY600x4</v>
      </c>
      <c r="B819" s="5" t="s">
        <v>7</v>
      </c>
      <c r="C819" s="8" t="s">
        <v>13</v>
      </c>
      <c r="D819" s="6" t="s">
        <v>14</v>
      </c>
      <c r="E819" s="7">
        <v>1149</v>
      </c>
      <c r="F819" s="6" t="s">
        <v>30</v>
      </c>
      <c r="G819" s="7">
        <v>550</v>
      </c>
      <c r="H819" s="7">
        <f>G819*(IFERROR(VLOOKUP('Lifting System Input'!$B$9,Lists!L:M,2,0),1)*IFERROR(VLOOKUP('Lifting System Input'!$B$10,Lists!O:P,2,0),1)*IFERROR(VLOOKUP('Lifting System Input'!$B$12,Lists!R:S,2,0),1))</f>
        <v>550</v>
      </c>
      <c r="I819" s="6">
        <f>IF(EVEN(ROUNDUP(E819/(H819*3/'Lifting System Input'!$B$11),0))=2,4,EVEN(ROUNDUP(E819/(H819*3/'Lifting System Input'!$B$11),0)))</f>
        <v>4</v>
      </c>
      <c r="J819" s="7">
        <f t="shared" si="73"/>
        <v>2200</v>
      </c>
      <c r="K819" s="6">
        <f t="shared" si="74"/>
        <v>5.7</v>
      </c>
      <c r="L819" s="4">
        <f>VLOOKUP(F819,Lists!A:B,2,0)*I819</f>
        <v>4328</v>
      </c>
      <c r="M819" s="6">
        <f t="shared" si="75"/>
        <v>2</v>
      </c>
      <c r="N819">
        <f t="shared" si="76"/>
        <v>3.3</v>
      </c>
      <c r="O819">
        <v>4</v>
      </c>
      <c r="P819" s="7">
        <f t="shared" si="77"/>
        <v>575</v>
      </c>
      <c r="Q819" t="s">
        <v>54</v>
      </c>
      <c r="R819" t="s">
        <v>54</v>
      </c>
      <c r="S819">
        <v>4</v>
      </c>
    </row>
    <row r="820" spans="1:19" x14ac:dyDescent="0.25">
      <c r="A820" t="str">
        <f t="shared" si="72"/>
        <v>5/16"10'10'MLAY600x4</v>
      </c>
      <c r="B820" s="5" t="s">
        <v>7</v>
      </c>
      <c r="C820" s="25" t="s">
        <v>14</v>
      </c>
      <c r="D820" s="6" t="s">
        <v>14</v>
      </c>
      <c r="E820" s="7">
        <v>1276</v>
      </c>
      <c r="F820" s="6" t="s">
        <v>30</v>
      </c>
      <c r="G820" s="7">
        <v>550</v>
      </c>
      <c r="H820" s="7">
        <f>G820*(IFERROR(VLOOKUP('Lifting System Input'!$B$9,Lists!L:M,2,0),1)*IFERROR(VLOOKUP('Lifting System Input'!$B$10,Lists!O:P,2,0),1)*IFERROR(VLOOKUP('Lifting System Input'!$B$12,Lists!R:S,2,0),1))</f>
        <v>550</v>
      </c>
      <c r="I820" s="6">
        <f>IF(EVEN(ROUNDUP(E820/(H820*3/'Lifting System Input'!$B$11),0))=2,4,EVEN(ROUNDUP(E820/(H820*3/'Lifting System Input'!$B$11),0)))</f>
        <v>4</v>
      </c>
      <c r="J820" s="7">
        <f t="shared" si="73"/>
        <v>2200</v>
      </c>
      <c r="K820" s="6">
        <f t="shared" si="74"/>
        <v>5.2</v>
      </c>
      <c r="L820" s="4">
        <f>VLOOKUP(F820,Lists!A:B,2,0)*I820</f>
        <v>4328</v>
      </c>
      <c r="M820" s="6">
        <f t="shared" si="75"/>
        <v>2</v>
      </c>
      <c r="N820">
        <f t="shared" si="76"/>
        <v>3.3</v>
      </c>
      <c r="O820">
        <v>4</v>
      </c>
      <c r="P820" s="7">
        <f t="shared" si="77"/>
        <v>638</v>
      </c>
      <c r="Q820" t="s">
        <v>54</v>
      </c>
      <c r="R820" t="s">
        <v>54</v>
      </c>
      <c r="S820">
        <v>4</v>
      </c>
    </row>
    <row r="821" spans="1:19" x14ac:dyDescent="0.25">
      <c r="A821" t="str">
        <f t="shared" si="72"/>
        <v>5/16"6'20'MLAY600x4</v>
      </c>
      <c r="B821" s="5" t="s">
        <v>7</v>
      </c>
      <c r="C821" s="8" t="s">
        <v>10</v>
      </c>
      <c r="D821" s="6" t="s">
        <v>16</v>
      </c>
      <c r="E821" s="7">
        <v>1531</v>
      </c>
      <c r="F821" s="6" t="s">
        <v>30</v>
      </c>
      <c r="G821" s="7">
        <v>550</v>
      </c>
      <c r="H821" s="7">
        <f>G821*(IFERROR(VLOOKUP('Lifting System Input'!$B$9,Lists!L:M,2,0),1)*IFERROR(VLOOKUP('Lifting System Input'!$B$10,Lists!O:P,2,0),1)*IFERROR(VLOOKUP('Lifting System Input'!$B$12,Lists!R:S,2,0),1))</f>
        <v>550</v>
      </c>
      <c r="I821" s="6">
        <f>IF(EVEN(ROUNDUP(E821/(H821*3/'Lifting System Input'!$B$11),0))=2,4,EVEN(ROUNDUP(E821/(H821*3/'Lifting System Input'!$B$11),0)))</f>
        <v>4</v>
      </c>
      <c r="J821" s="7">
        <f t="shared" si="73"/>
        <v>2200</v>
      </c>
      <c r="K821" s="6">
        <f t="shared" si="74"/>
        <v>4.3</v>
      </c>
      <c r="L821" s="4">
        <f>VLOOKUP(F821,Lists!A:B,2,0)*I821</f>
        <v>4328</v>
      </c>
      <c r="M821" s="6">
        <f t="shared" si="75"/>
        <v>2</v>
      </c>
      <c r="N821">
        <f t="shared" si="76"/>
        <v>6.7</v>
      </c>
      <c r="O821">
        <v>4</v>
      </c>
      <c r="P821" s="7">
        <f t="shared" si="77"/>
        <v>766</v>
      </c>
      <c r="Q821" t="s">
        <v>54</v>
      </c>
      <c r="R821" t="s">
        <v>54</v>
      </c>
      <c r="S821">
        <v>4</v>
      </c>
    </row>
    <row r="822" spans="1:19" x14ac:dyDescent="0.25">
      <c r="A822" t="str">
        <f t="shared" si="72"/>
        <v>5/16"7'20'MLAY600x4</v>
      </c>
      <c r="B822" s="5" t="s">
        <v>7</v>
      </c>
      <c r="C822" s="8" t="s">
        <v>11</v>
      </c>
      <c r="D822" s="6" t="s">
        <v>16</v>
      </c>
      <c r="E822" s="7">
        <v>1787</v>
      </c>
      <c r="F822" s="6" t="s">
        <v>30</v>
      </c>
      <c r="G822" s="7">
        <v>550</v>
      </c>
      <c r="H822" s="7">
        <f>G822*(IFERROR(VLOOKUP('Lifting System Input'!$B$9,Lists!L:M,2,0),1)*IFERROR(VLOOKUP('Lifting System Input'!$B$10,Lists!O:P,2,0),1)*IFERROR(VLOOKUP('Lifting System Input'!$B$12,Lists!R:S,2,0),1))</f>
        <v>550</v>
      </c>
      <c r="I822" s="6">
        <f>IF(EVEN(ROUNDUP(E822/(H822*3/'Lifting System Input'!$B$11),0))=2,4,EVEN(ROUNDUP(E822/(H822*3/'Lifting System Input'!$B$11),0)))</f>
        <v>4</v>
      </c>
      <c r="J822" s="7">
        <f t="shared" si="73"/>
        <v>2200</v>
      </c>
      <c r="K822" s="6">
        <f t="shared" si="74"/>
        <v>3.7</v>
      </c>
      <c r="L822" s="4">
        <f>VLOOKUP(F822,Lists!A:B,2,0)*I822</f>
        <v>4328</v>
      </c>
      <c r="M822" s="6">
        <f t="shared" si="75"/>
        <v>2</v>
      </c>
      <c r="N822">
        <f t="shared" si="76"/>
        <v>6.7</v>
      </c>
      <c r="O822">
        <v>4</v>
      </c>
      <c r="P822" s="7">
        <f t="shared" si="77"/>
        <v>894</v>
      </c>
      <c r="Q822" t="s">
        <v>54</v>
      </c>
      <c r="R822" t="s">
        <v>54</v>
      </c>
      <c r="S822">
        <v>4</v>
      </c>
    </row>
    <row r="823" spans="1:19" x14ac:dyDescent="0.25">
      <c r="A823" t="str">
        <f t="shared" si="72"/>
        <v>5/16"8'20'MLAY600x4</v>
      </c>
      <c r="B823" s="5" t="s">
        <v>7</v>
      </c>
      <c r="C823" s="8" t="s">
        <v>12</v>
      </c>
      <c r="D823" s="6" t="s">
        <v>16</v>
      </c>
      <c r="E823" s="7">
        <v>2042</v>
      </c>
      <c r="F823" s="6" t="s">
        <v>30</v>
      </c>
      <c r="G823" s="7">
        <v>550</v>
      </c>
      <c r="H823" s="7">
        <f>G823*(IFERROR(VLOOKUP('Lifting System Input'!$B$9,Lists!L:M,2,0),1)*IFERROR(VLOOKUP('Lifting System Input'!$B$10,Lists!O:P,2,0),1)*IFERROR(VLOOKUP('Lifting System Input'!$B$12,Lists!R:S,2,0),1))</f>
        <v>550</v>
      </c>
      <c r="I823" s="6">
        <f>IF(EVEN(ROUNDUP(E823/(H823*3/'Lifting System Input'!$B$11),0))=2,4,EVEN(ROUNDUP(E823/(H823*3/'Lifting System Input'!$B$11),0)))</f>
        <v>4</v>
      </c>
      <c r="J823" s="7">
        <f t="shared" si="73"/>
        <v>2200</v>
      </c>
      <c r="K823" s="6">
        <f t="shared" si="74"/>
        <v>3.2</v>
      </c>
      <c r="L823" s="4">
        <f>VLOOKUP(F823,Lists!A:B,2,0)*I823</f>
        <v>4328</v>
      </c>
      <c r="M823" s="6">
        <f t="shared" si="75"/>
        <v>2</v>
      </c>
      <c r="N823">
        <f t="shared" si="76"/>
        <v>6.7</v>
      </c>
      <c r="O823">
        <v>4</v>
      </c>
      <c r="P823" s="7">
        <f t="shared" si="77"/>
        <v>1021</v>
      </c>
      <c r="Q823" t="s">
        <v>54</v>
      </c>
      <c r="R823" t="s">
        <v>54</v>
      </c>
      <c r="S823">
        <v>4</v>
      </c>
    </row>
    <row r="824" spans="1:19" x14ac:dyDescent="0.25">
      <c r="A824" t="str">
        <f t="shared" si="72"/>
        <v>5/16"9'20'MLAY600x4</v>
      </c>
      <c r="B824" s="5" t="s">
        <v>7</v>
      </c>
      <c r="C824" s="8" t="s">
        <v>13</v>
      </c>
      <c r="D824" s="6" t="s">
        <v>16</v>
      </c>
      <c r="E824" s="7">
        <v>2297</v>
      </c>
      <c r="F824" s="6" t="s">
        <v>30</v>
      </c>
      <c r="G824" s="7">
        <v>550</v>
      </c>
      <c r="H824" s="7">
        <f>G824*(IFERROR(VLOOKUP('Lifting System Input'!$B$9,Lists!L:M,2,0),1)*IFERROR(VLOOKUP('Lifting System Input'!$B$10,Lists!O:P,2,0),1)*IFERROR(VLOOKUP('Lifting System Input'!$B$12,Lists!R:S,2,0),1))</f>
        <v>550</v>
      </c>
      <c r="I824" s="6">
        <f>IF(EVEN(ROUNDUP(E824/(H824*3/'Lifting System Input'!$B$11),0))=2,4,EVEN(ROUNDUP(E824/(H824*3/'Lifting System Input'!$B$11),0)))</f>
        <v>6</v>
      </c>
      <c r="J824" s="7">
        <f t="shared" si="73"/>
        <v>3300</v>
      </c>
      <c r="K824" s="6">
        <f t="shared" si="74"/>
        <v>4.3</v>
      </c>
      <c r="L824" s="4">
        <f>VLOOKUP(F824,Lists!A:B,2,0)*I824</f>
        <v>6492</v>
      </c>
      <c r="M824" s="6">
        <f t="shared" si="75"/>
        <v>3</v>
      </c>
      <c r="N824">
        <f t="shared" si="76"/>
        <v>5</v>
      </c>
      <c r="O824">
        <v>4</v>
      </c>
      <c r="P824" s="7">
        <f t="shared" si="77"/>
        <v>766</v>
      </c>
      <c r="Q824" t="s">
        <v>54</v>
      </c>
      <c r="R824" t="s">
        <v>54</v>
      </c>
      <c r="S824">
        <v>4</v>
      </c>
    </row>
    <row r="825" spans="1:19" x14ac:dyDescent="0.25">
      <c r="A825" t="str">
        <f t="shared" si="72"/>
        <v>5/16"10'20'MLAY600x4</v>
      </c>
      <c r="B825" s="5" t="s">
        <v>7</v>
      </c>
      <c r="C825" s="24" t="s">
        <v>14</v>
      </c>
      <c r="D825" s="6" t="s">
        <v>16</v>
      </c>
      <c r="E825" s="7">
        <v>2552</v>
      </c>
      <c r="F825" s="6" t="s">
        <v>30</v>
      </c>
      <c r="G825" s="7">
        <v>550</v>
      </c>
      <c r="H825" s="7">
        <f>G825*(IFERROR(VLOOKUP('Lifting System Input'!$B$9,Lists!L:M,2,0),1)*IFERROR(VLOOKUP('Lifting System Input'!$B$10,Lists!O:P,2,0),1)*IFERROR(VLOOKUP('Lifting System Input'!$B$12,Lists!R:S,2,0),1))</f>
        <v>550</v>
      </c>
      <c r="I825" s="6">
        <f>IF(EVEN(ROUNDUP(E825/(H825*3/'Lifting System Input'!$B$11),0))=2,4,EVEN(ROUNDUP(E825/(H825*3/'Lifting System Input'!$B$11),0)))</f>
        <v>6</v>
      </c>
      <c r="J825" s="7">
        <f t="shared" si="73"/>
        <v>3300</v>
      </c>
      <c r="K825" s="6">
        <f t="shared" si="74"/>
        <v>3.9</v>
      </c>
      <c r="L825" s="4">
        <f>VLOOKUP(F825,Lists!A:B,2,0)*I825</f>
        <v>6492</v>
      </c>
      <c r="M825" s="6">
        <f t="shared" si="75"/>
        <v>3</v>
      </c>
      <c r="N825">
        <f t="shared" si="76"/>
        <v>5</v>
      </c>
      <c r="O825">
        <v>4</v>
      </c>
      <c r="P825" s="7">
        <f t="shared" si="77"/>
        <v>851</v>
      </c>
      <c r="Q825" t="s">
        <v>54</v>
      </c>
      <c r="R825" t="s">
        <v>54</v>
      </c>
      <c r="S825">
        <v>4</v>
      </c>
    </row>
    <row r="826" spans="1:19" x14ac:dyDescent="0.25">
      <c r="A826" t="str">
        <f t="shared" si="72"/>
        <v>5/16"6'40'MLAY600x4</v>
      </c>
      <c r="B826" s="5" t="s">
        <v>7</v>
      </c>
      <c r="C826" s="8" t="s">
        <v>10</v>
      </c>
      <c r="D826" s="6" t="s">
        <v>26</v>
      </c>
      <c r="E826" s="7">
        <v>3063</v>
      </c>
      <c r="F826" s="6" t="s">
        <v>30</v>
      </c>
      <c r="G826" s="7">
        <v>550</v>
      </c>
      <c r="H826" s="7">
        <f>G826*(IFERROR(VLOOKUP('Lifting System Input'!$B$9,Lists!L:M,2,0),1)*IFERROR(VLOOKUP('Lifting System Input'!$B$10,Lists!O:P,2,0),1)*IFERROR(VLOOKUP('Lifting System Input'!$B$12,Lists!R:S,2,0),1))</f>
        <v>550</v>
      </c>
      <c r="I826" s="6">
        <f>IF(EVEN(ROUNDUP(E826/(H826*3/'Lifting System Input'!$B$11),0))=2,4,EVEN(ROUNDUP(E826/(H826*3/'Lifting System Input'!$B$11),0)))</f>
        <v>6</v>
      </c>
      <c r="J826" s="7">
        <f t="shared" si="73"/>
        <v>3300</v>
      </c>
      <c r="K826" s="6">
        <f t="shared" si="74"/>
        <v>3.2</v>
      </c>
      <c r="L826" s="4">
        <f>VLOOKUP(F826,Lists!A:B,2,0)*I826</f>
        <v>6492</v>
      </c>
      <c r="M826" s="6">
        <f t="shared" si="75"/>
        <v>3</v>
      </c>
      <c r="N826">
        <f t="shared" si="76"/>
        <v>10</v>
      </c>
      <c r="O826">
        <v>4</v>
      </c>
      <c r="P826" s="7">
        <f t="shared" si="77"/>
        <v>1021</v>
      </c>
      <c r="Q826" t="s">
        <v>54</v>
      </c>
      <c r="R826" t="s">
        <v>54</v>
      </c>
      <c r="S826">
        <v>4</v>
      </c>
    </row>
    <row r="827" spans="1:19" x14ac:dyDescent="0.25">
      <c r="A827" t="str">
        <f t="shared" si="72"/>
        <v>5/16"7'40'MLAY600x4</v>
      </c>
      <c r="B827" s="5" t="s">
        <v>7</v>
      </c>
      <c r="C827" s="8" t="s">
        <v>11</v>
      </c>
      <c r="D827" s="6" t="s">
        <v>26</v>
      </c>
      <c r="E827" s="7">
        <v>3573</v>
      </c>
      <c r="F827" s="6" t="s">
        <v>30</v>
      </c>
      <c r="G827" s="7">
        <v>550</v>
      </c>
      <c r="H827" s="7">
        <f>G827*(IFERROR(VLOOKUP('Lifting System Input'!$B$9,Lists!L:M,2,0),1)*IFERROR(VLOOKUP('Lifting System Input'!$B$10,Lists!O:P,2,0),1)*IFERROR(VLOOKUP('Lifting System Input'!$B$12,Lists!R:S,2,0),1))</f>
        <v>550</v>
      </c>
      <c r="I827" s="6">
        <f>IF(EVEN(ROUNDUP(E827/(H827*3/'Lifting System Input'!$B$11),0))=2,4,EVEN(ROUNDUP(E827/(H827*3/'Lifting System Input'!$B$11),0)))</f>
        <v>8</v>
      </c>
      <c r="J827" s="7">
        <f t="shared" si="73"/>
        <v>4400</v>
      </c>
      <c r="K827" s="6">
        <f t="shared" si="74"/>
        <v>3.7</v>
      </c>
      <c r="L827" s="4">
        <f>VLOOKUP(F827,Lists!A:B,2,0)*I827</f>
        <v>8656</v>
      </c>
      <c r="M827" s="6">
        <f t="shared" si="75"/>
        <v>4</v>
      </c>
      <c r="N827">
        <f t="shared" si="76"/>
        <v>8</v>
      </c>
      <c r="O827">
        <v>4</v>
      </c>
      <c r="P827" s="7">
        <f t="shared" si="77"/>
        <v>893</v>
      </c>
      <c r="Q827" t="s">
        <v>54</v>
      </c>
      <c r="R827" t="s">
        <v>54</v>
      </c>
      <c r="S827">
        <v>4</v>
      </c>
    </row>
    <row r="828" spans="1:19" x14ac:dyDescent="0.25">
      <c r="A828" t="str">
        <f t="shared" si="72"/>
        <v>5/16"8'40'MLAY600x4</v>
      </c>
      <c r="B828" s="5" t="s">
        <v>7</v>
      </c>
      <c r="C828" s="8" t="s">
        <v>12</v>
      </c>
      <c r="D828" s="6" t="s">
        <v>26</v>
      </c>
      <c r="E828" s="7">
        <v>4084</v>
      </c>
      <c r="F828" s="6" t="s">
        <v>30</v>
      </c>
      <c r="G828" s="7">
        <v>550</v>
      </c>
      <c r="H828" s="7">
        <f>G828*(IFERROR(VLOOKUP('Lifting System Input'!$B$9,Lists!L:M,2,0),1)*IFERROR(VLOOKUP('Lifting System Input'!$B$10,Lists!O:P,2,0),1)*IFERROR(VLOOKUP('Lifting System Input'!$B$12,Lists!R:S,2,0),1))</f>
        <v>550</v>
      </c>
      <c r="I828" s="6">
        <f>IF(EVEN(ROUNDUP(E828/(H828*3/'Lifting System Input'!$B$11),0))=2,4,EVEN(ROUNDUP(E828/(H828*3/'Lifting System Input'!$B$11),0)))</f>
        <v>8</v>
      </c>
      <c r="J828" s="7">
        <f t="shared" si="73"/>
        <v>4400</v>
      </c>
      <c r="K828" s="6">
        <f t="shared" si="74"/>
        <v>3.2</v>
      </c>
      <c r="L828" s="4">
        <f>VLOOKUP(F828,Lists!A:B,2,0)*I828</f>
        <v>8656</v>
      </c>
      <c r="M828" s="6">
        <f t="shared" si="75"/>
        <v>4</v>
      </c>
      <c r="N828">
        <f t="shared" si="76"/>
        <v>8</v>
      </c>
      <c r="O828">
        <v>4</v>
      </c>
      <c r="P828" s="7">
        <f t="shared" si="77"/>
        <v>1021</v>
      </c>
      <c r="Q828" t="s">
        <v>54</v>
      </c>
      <c r="R828" t="s">
        <v>54</v>
      </c>
      <c r="S828">
        <v>4</v>
      </c>
    </row>
    <row r="829" spans="1:19" x14ac:dyDescent="0.25">
      <c r="A829" t="str">
        <f t="shared" si="72"/>
        <v>5/16"9'40'MLAY600x4</v>
      </c>
      <c r="B829" s="5" t="s">
        <v>7</v>
      </c>
      <c r="C829" s="8" t="s">
        <v>13</v>
      </c>
      <c r="D829" s="6" t="s">
        <v>26</v>
      </c>
      <c r="E829" s="7">
        <v>4594</v>
      </c>
      <c r="F829" s="6" t="s">
        <v>30</v>
      </c>
      <c r="G829" s="7">
        <v>550</v>
      </c>
      <c r="H829" s="7">
        <f>G829*(IFERROR(VLOOKUP('Lifting System Input'!$B$9,Lists!L:M,2,0),1)*IFERROR(VLOOKUP('Lifting System Input'!$B$10,Lists!O:P,2,0),1)*IFERROR(VLOOKUP('Lifting System Input'!$B$12,Lists!R:S,2,0),1))</f>
        <v>550</v>
      </c>
      <c r="I829" s="6">
        <f>IF(EVEN(ROUNDUP(E829/(H829*3/'Lifting System Input'!$B$11),0))=2,4,EVEN(ROUNDUP(E829/(H829*3/'Lifting System Input'!$B$11),0)))</f>
        <v>10</v>
      </c>
      <c r="J829" s="7">
        <f t="shared" si="73"/>
        <v>5500</v>
      </c>
      <c r="K829" s="6">
        <f t="shared" si="74"/>
        <v>3.6</v>
      </c>
      <c r="L829" s="4">
        <f>VLOOKUP(F829,Lists!A:B,2,0)*I829</f>
        <v>10820</v>
      </c>
      <c r="M829" s="6">
        <f t="shared" si="75"/>
        <v>5</v>
      </c>
      <c r="N829">
        <f t="shared" si="76"/>
        <v>6.7</v>
      </c>
      <c r="O829">
        <v>4</v>
      </c>
      <c r="P829" s="7">
        <f t="shared" si="77"/>
        <v>919</v>
      </c>
      <c r="Q829" t="s">
        <v>54</v>
      </c>
      <c r="R829" t="s">
        <v>54</v>
      </c>
      <c r="S829">
        <v>4</v>
      </c>
    </row>
    <row r="830" spans="1:19" x14ac:dyDescent="0.25">
      <c r="A830" t="str">
        <f t="shared" si="72"/>
        <v>5/16"10'40'MLAY600x4</v>
      </c>
      <c r="B830" s="5" t="s">
        <v>7</v>
      </c>
      <c r="C830" s="25" t="s">
        <v>14</v>
      </c>
      <c r="D830" s="6" t="s">
        <v>26</v>
      </c>
      <c r="E830" s="7">
        <v>5105</v>
      </c>
      <c r="F830" s="6" t="s">
        <v>30</v>
      </c>
      <c r="G830" s="7">
        <v>550</v>
      </c>
      <c r="H830" s="7">
        <f>G830*(IFERROR(VLOOKUP('Lifting System Input'!$B$9,Lists!L:M,2,0),1)*IFERROR(VLOOKUP('Lifting System Input'!$B$10,Lists!O:P,2,0),1)*IFERROR(VLOOKUP('Lifting System Input'!$B$12,Lists!R:S,2,0),1))</f>
        <v>550</v>
      </c>
      <c r="I830" s="6">
        <f>IF(EVEN(ROUNDUP(E830/(H830*3/'Lifting System Input'!$B$11),0))=2,4,EVEN(ROUNDUP(E830/(H830*3/'Lifting System Input'!$B$11),0)))</f>
        <v>10</v>
      </c>
      <c r="J830" s="7">
        <f t="shared" si="73"/>
        <v>5500</v>
      </c>
      <c r="K830" s="6">
        <f t="shared" si="74"/>
        <v>3.2</v>
      </c>
      <c r="L830" s="4">
        <f>VLOOKUP(F830,Lists!A:B,2,0)*I830</f>
        <v>10820</v>
      </c>
      <c r="M830" s="6">
        <f t="shared" si="75"/>
        <v>5</v>
      </c>
      <c r="N830">
        <f t="shared" si="76"/>
        <v>6.7</v>
      </c>
      <c r="O830">
        <v>4</v>
      </c>
      <c r="P830" s="7">
        <f t="shared" si="77"/>
        <v>1021</v>
      </c>
      <c r="Q830" t="s">
        <v>54</v>
      </c>
      <c r="R830" t="s">
        <v>54</v>
      </c>
      <c r="S830">
        <v>4</v>
      </c>
    </row>
    <row r="831" spans="1:19" x14ac:dyDescent="0.25">
      <c r="A831" t="str">
        <f t="shared" si="72"/>
        <v>3/8"6'10'MLAY600x4</v>
      </c>
      <c r="B831" s="5" t="s">
        <v>6</v>
      </c>
      <c r="C831" s="8" t="s">
        <v>10</v>
      </c>
      <c r="D831" s="6" t="s">
        <v>14</v>
      </c>
      <c r="E831" s="7">
        <v>919</v>
      </c>
      <c r="F831" s="6" t="s">
        <v>30</v>
      </c>
      <c r="G831" s="7">
        <v>600</v>
      </c>
      <c r="H831" s="7">
        <f>G831*(IFERROR(VLOOKUP('Lifting System Input'!$B$9,Lists!L:M,2,0),1)*IFERROR(VLOOKUP('Lifting System Input'!$B$10,Lists!O:P,2,0),1)*IFERROR(VLOOKUP('Lifting System Input'!$B$12,Lists!R:S,2,0),1))</f>
        <v>600</v>
      </c>
      <c r="I831" s="6">
        <f>IF(EVEN(ROUNDUP(E831/(H831*3/'Lifting System Input'!$B$11),0))=2,4,EVEN(ROUNDUP(E831/(H831*3/'Lifting System Input'!$B$11),0)))</f>
        <v>4</v>
      </c>
      <c r="J831" s="7">
        <f t="shared" si="73"/>
        <v>2400</v>
      </c>
      <c r="K831" s="6">
        <f t="shared" si="74"/>
        <v>7.8</v>
      </c>
      <c r="L831" s="4">
        <f>VLOOKUP(F831,Lists!A:B,2,0)*I831</f>
        <v>4328</v>
      </c>
      <c r="M831" s="6">
        <f t="shared" si="75"/>
        <v>2</v>
      </c>
      <c r="N831">
        <f t="shared" si="76"/>
        <v>3.3</v>
      </c>
      <c r="O831">
        <v>4</v>
      </c>
      <c r="P831" s="7">
        <f t="shared" si="77"/>
        <v>460</v>
      </c>
      <c r="Q831" t="s">
        <v>54</v>
      </c>
      <c r="R831" t="s">
        <v>54</v>
      </c>
      <c r="S831">
        <v>5</v>
      </c>
    </row>
    <row r="832" spans="1:19" x14ac:dyDescent="0.25">
      <c r="A832" t="str">
        <f t="shared" si="72"/>
        <v>3/8"7'10'MLAY600x4</v>
      </c>
      <c r="B832" s="5" t="s">
        <v>6</v>
      </c>
      <c r="C832" s="8" t="s">
        <v>11</v>
      </c>
      <c r="D832" s="6" t="s">
        <v>14</v>
      </c>
      <c r="E832" s="7">
        <v>1072</v>
      </c>
      <c r="F832" s="6" t="s">
        <v>30</v>
      </c>
      <c r="G832" s="7">
        <v>600</v>
      </c>
      <c r="H832" s="7">
        <f>G832*(IFERROR(VLOOKUP('Lifting System Input'!$B$9,Lists!L:M,2,0),1)*IFERROR(VLOOKUP('Lifting System Input'!$B$10,Lists!O:P,2,0),1)*IFERROR(VLOOKUP('Lifting System Input'!$B$12,Lists!R:S,2,0),1))</f>
        <v>600</v>
      </c>
      <c r="I832" s="6">
        <f>IF(EVEN(ROUNDUP(E832/(H832*3/'Lifting System Input'!$B$11),0))=2,4,EVEN(ROUNDUP(E832/(H832*3/'Lifting System Input'!$B$11),0)))</f>
        <v>4</v>
      </c>
      <c r="J832" s="7">
        <f t="shared" si="73"/>
        <v>2400</v>
      </c>
      <c r="K832" s="6">
        <f t="shared" si="74"/>
        <v>6.7</v>
      </c>
      <c r="L832" s="4">
        <f>VLOOKUP(F832,Lists!A:B,2,0)*I832</f>
        <v>4328</v>
      </c>
      <c r="M832" s="6">
        <f t="shared" si="75"/>
        <v>2</v>
      </c>
      <c r="N832">
        <f t="shared" si="76"/>
        <v>3.3</v>
      </c>
      <c r="O832">
        <v>4</v>
      </c>
      <c r="P832" s="7">
        <f t="shared" si="77"/>
        <v>536</v>
      </c>
      <c r="Q832" t="s">
        <v>54</v>
      </c>
      <c r="R832" t="s">
        <v>54</v>
      </c>
      <c r="S832">
        <v>5</v>
      </c>
    </row>
    <row r="833" spans="1:19" x14ac:dyDescent="0.25">
      <c r="A833" t="str">
        <f t="shared" si="72"/>
        <v>3/8"8'10'MLAY600x4</v>
      </c>
      <c r="B833" s="5" t="s">
        <v>6</v>
      </c>
      <c r="C833" s="8" t="s">
        <v>12</v>
      </c>
      <c r="D833" s="6" t="s">
        <v>14</v>
      </c>
      <c r="E833" s="7">
        <v>1225</v>
      </c>
      <c r="F833" s="6" t="s">
        <v>30</v>
      </c>
      <c r="G833" s="7">
        <v>600</v>
      </c>
      <c r="H833" s="7">
        <f>G833*(IFERROR(VLOOKUP('Lifting System Input'!$B$9,Lists!L:M,2,0),1)*IFERROR(VLOOKUP('Lifting System Input'!$B$10,Lists!O:P,2,0),1)*IFERROR(VLOOKUP('Lifting System Input'!$B$12,Lists!R:S,2,0),1))</f>
        <v>600</v>
      </c>
      <c r="I833" s="6">
        <f>IF(EVEN(ROUNDUP(E833/(H833*3/'Lifting System Input'!$B$11),0))=2,4,EVEN(ROUNDUP(E833/(H833*3/'Lifting System Input'!$B$11),0)))</f>
        <v>4</v>
      </c>
      <c r="J833" s="7">
        <f t="shared" si="73"/>
        <v>2400</v>
      </c>
      <c r="K833" s="6">
        <f t="shared" si="74"/>
        <v>5.9</v>
      </c>
      <c r="L833" s="4">
        <f>VLOOKUP(F833,Lists!A:B,2,0)*I833</f>
        <v>4328</v>
      </c>
      <c r="M833" s="6">
        <f t="shared" si="75"/>
        <v>2</v>
      </c>
      <c r="N833">
        <f t="shared" si="76"/>
        <v>3.3</v>
      </c>
      <c r="O833">
        <v>4</v>
      </c>
      <c r="P833" s="7">
        <f t="shared" si="77"/>
        <v>613</v>
      </c>
      <c r="Q833" t="s">
        <v>54</v>
      </c>
      <c r="R833" t="s">
        <v>54</v>
      </c>
      <c r="S833">
        <v>5</v>
      </c>
    </row>
    <row r="834" spans="1:19" x14ac:dyDescent="0.25">
      <c r="A834" t="str">
        <f t="shared" si="72"/>
        <v>3/8"9'10'MLAY600x4</v>
      </c>
      <c r="B834" s="5" t="s">
        <v>6</v>
      </c>
      <c r="C834" s="8" t="s">
        <v>13</v>
      </c>
      <c r="D834" s="6" t="s">
        <v>14</v>
      </c>
      <c r="E834" s="7">
        <v>1378</v>
      </c>
      <c r="F834" s="6" t="s">
        <v>30</v>
      </c>
      <c r="G834" s="7">
        <v>600</v>
      </c>
      <c r="H834" s="7">
        <f>G834*(IFERROR(VLOOKUP('Lifting System Input'!$B$9,Lists!L:M,2,0),1)*IFERROR(VLOOKUP('Lifting System Input'!$B$10,Lists!O:P,2,0),1)*IFERROR(VLOOKUP('Lifting System Input'!$B$12,Lists!R:S,2,0),1))</f>
        <v>600</v>
      </c>
      <c r="I834" s="6">
        <f>IF(EVEN(ROUNDUP(E834/(H834*3/'Lifting System Input'!$B$11),0))=2,4,EVEN(ROUNDUP(E834/(H834*3/'Lifting System Input'!$B$11),0)))</f>
        <v>4</v>
      </c>
      <c r="J834" s="7">
        <f t="shared" si="73"/>
        <v>2400</v>
      </c>
      <c r="K834" s="6">
        <f t="shared" si="74"/>
        <v>5.2</v>
      </c>
      <c r="L834" s="4">
        <f>VLOOKUP(F834,Lists!A:B,2,0)*I834</f>
        <v>4328</v>
      </c>
      <c r="M834" s="6">
        <f t="shared" si="75"/>
        <v>2</v>
      </c>
      <c r="N834">
        <f t="shared" si="76"/>
        <v>3.3</v>
      </c>
      <c r="O834">
        <v>4</v>
      </c>
      <c r="P834" s="7">
        <f t="shared" si="77"/>
        <v>689</v>
      </c>
      <c r="Q834" t="s">
        <v>54</v>
      </c>
      <c r="R834" t="s">
        <v>54</v>
      </c>
      <c r="S834">
        <v>5</v>
      </c>
    </row>
    <row r="835" spans="1:19" x14ac:dyDescent="0.25">
      <c r="A835" t="str">
        <f t="shared" si="72"/>
        <v>3/8"10'10'MLAY600x4</v>
      </c>
      <c r="B835" s="5" t="s">
        <v>6</v>
      </c>
      <c r="C835" s="25" t="s">
        <v>14</v>
      </c>
      <c r="D835" s="6" t="s">
        <v>14</v>
      </c>
      <c r="E835" s="7">
        <v>1531</v>
      </c>
      <c r="F835" s="6" t="s">
        <v>30</v>
      </c>
      <c r="G835" s="7">
        <v>600</v>
      </c>
      <c r="H835" s="7">
        <f>G835*(IFERROR(VLOOKUP('Lifting System Input'!$B$9,Lists!L:M,2,0),1)*IFERROR(VLOOKUP('Lifting System Input'!$B$10,Lists!O:P,2,0),1)*IFERROR(VLOOKUP('Lifting System Input'!$B$12,Lists!R:S,2,0),1))</f>
        <v>600</v>
      </c>
      <c r="I835" s="6">
        <f>IF(EVEN(ROUNDUP(E835/(H835*3/'Lifting System Input'!$B$11),0))=2,4,EVEN(ROUNDUP(E835/(H835*3/'Lifting System Input'!$B$11),0)))</f>
        <v>4</v>
      </c>
      <c r="J835" s="7">
        <f t="shared" si="73"/>
        <v>2400</v>
      </c>
      <c r="K835" s="6">
        <f t="shared" si="74"/>
        <v>4.7</v>
      </c>
      <c r="L835" s="4">
        <f>VLOOKUP(F835,Lists!A:B,2,0)*I835</f>
        <v>4328</v>
      </c>
      <c r="M835" s="6">
        <f t="shared" si="75"/>
        <v>2</v>
      </c>
      <c r="N835">
        <f t="shared" si="76"/>
        <v>3.3</v>
      </c>
      <c r="O835">
        <v>4</v>
      </c>
      <c r="P835" s="7">
        <f t="shared" si="77"/>
        <v>766</v>
      </c>
      <c r="Q835" t="s">
        <v>54</v>
      </c>
      <c r="R835" t="s">
        <v>54</v>
      </c>
      <c r="S835">
        <v>5</v>
      </c>
    </row>
    <row r="836" spans="1:19" x14ac:dyDescent="0.25">
      <c r="A836" t="str">
        <f t="shared" si="72"/>
        <v>3/8"6'20'MLAY600x4</v>
      </c>
      <c r="B836" s="5" t="s">
        <v>6</v>
      </c>
      <c r="C836" s="8" t="s">
        <v>10</v>
      </c>
      <c r="D836" s="6" t="s">
        <v>16</v>
      </c>
      <c r="E836" s="7">
        <v>1838</v>
      </c>
      <c r="F836" s="6" t="s">
        <v>30</v>
      </c>
      <c r="G836" s="7">
        <v>600</v>
      </c>
      <c r="H836" s="7">
        <f>G836*(IFERROR(VLOOKUP('Lifting System Input'!$B$9,Lists!L:M,2,0),1)*IFERROR(VLOOKUP('Lifting System Input'!$B$10,Lists!O:P,2,0),1)*IFERROR(VLOOKUP('Lifting System Input'!$B$12,Lists!R:S,2,0),1))</f>
        <v>600</v>
      </c>
      <c r="I836" s="6">
        <f>IF(EVEN(ROUNDUP(E836/(H836*3/'Lifting System Input'!$B$11),0))=2,4,EVEN(ROUNDUP(E836/(H836*3/'Lifting System Input'!$B$11),0)))</f>
        <v>4</v>
      </c>
      <c r="J836" s="7">
        <f t="shared" si="73"/>
        <v>2400</v>
      </c>
      <c r="K836" s="6">
        <f t="shared" si="74"/>
        <v>3.9</v>
      </c>
      <c r="L836" s="4">
        <f>VLOOKUP(F836,Lists!A:B,2,0)*I836</f>
        <v>4328</v>
      </c>
      <c r="M836" s="6">
        <f t="shared" si="75"/>
        <v>2</v>
      </c>
      <c r="N836">
        <f t="shared" si="76"/>
        <v>6.7</v>
      </c>
      <c r="O836">
        <v>4</v>
      </c>
      <c r="P836" s="7">
        <f t="shared" si="77"/>
        <v>919</v>
      </c>
      <c r="Q836" t="s">
        <v>54</v>
      </c>
      <c r="R836" t="s">
        <v>54</v>
      </c>
      <c r="S836">
        <v>5</v>
      </c>
    </row>
    <row r="837" spans="1:19" x14ac:dyDescent="0.25">
      <c r="A837" t="str">
        <f t="shared" si="72"/>
        <v>3/8"7'20'MLAY600x4</v>
      </c>
      <c r="B837" s="5" t="s">
        <v>6</v>
      </c>
      <c r="C837" s="8" t="s">
        <v>11</v>
      </c>
      <c r="D837" s="6" t="s">
        <v>16</v>
      </c>
      <c r="E837" s="7">
        <v>2144</v>
      </c>
      <c r="F837" s="6" t="s">
        <v>30</v>
      </c>
      <c r="G837" s="7">
        <v>600</v>
      </c>
      <c r="H837" s="7">
        <f>G837*(IFERROR(VLOOKUP('Lifting System Input'!$B$9,Lists!L:M,2,0),1)*IFERROR(VLOOKUP('Lifting System Input'!$B$10,Lists!O:P,2,0),1)*IFERROR(VLOOKUP('Lifting System Input'!$B$12,Lists!R:S,2,0),1))</f>
        <v>600</v>
      </c>
      <c r="I837" s="6">
        <f>IF(EVEN(ROUNDUP(E837/(H837*3/'Lifting System Input'!$B$11),0))=2,4,EVEN(ROUNDUP(E837/(H837*3/'Lifting System Input'!$B$11),0)))</f>
        <v>4</v>
      </c>
      <c r="J837" s="7">
        <f t="shared" si="73"/>
        <v>2400</v>
      </c>
      <c r="K837" s="6">
        <f t="shared" si="74"/>
        <v>3.4</v>
      </c>
      <c r="L837" s="4">
        <f>VLOOKUP(F837,Lists!A:B,2,0)*I837</f>
        <v>4328</v>
      </c>
      <c r="M837" s="6">
        <f t="shared" si="75"/>
        <v>2</v>
      </c>
      <c r="N837">
        <f t="shared" si="76"/>
        <v>6.7</v>
      </c>
      <c r="O837">
        <v>4</v>
      </c>
      <c r="P837" s="7">
        <f t="shared" si="77"/>
        <v>1072</v>
      </c>
      <c r="Q837" t="s">
        <v>54</v>
      </c>
      <c r="R837" t="s">
        <v>54</v>
      </c>
      <c r="S837">
        <v>5</v>
      </c>
    </row>
    <row r="838" spans="1:19" x14ac:dyDescent="0.25">
      <c r="A838" t="str">
        <f t="shared" ref="A838:A901" si="78">B838&amp;C838&amp;D838&amp;F838</f>
        <v>3/8"8'20'MLAY600x4</v>
      </c>
      <c r="B838" s="5" t="s">
        <v>6</v>
      </c>
      <c r="C838" s="8" t="s">
        <v>12</v>
      </c>
      <c r="D838" s="6" t="s">
        <v>16</v>
      </c>
      <c r="E838" s="7">
        <v>2450</v>
      </c>
      <c r="F838" s="6" t="s">
        <v>30</v>
      </c>
      <c r="G838" s="7">
        <v>600</v>
      </c>
      <c r="H838" s="7">
        <f>G838*(IFERROR(VLOOKUP('Lifting System Input'!$B$9,Lists!L:M,2,0),1)*IFERROR(VLOOKUP('Lifting System Input'!$B$10,Lists!O:P,2,0),1)*IFERROR(VLOOKUP('Lifting System Input'!$B$12,Lists!R:S,2,0),1))</f>
        <v>600</v>
      </c>
      <c r="I838" s="6">
        <f>IF(EVEN(ROUNDUP(E838/(H838*3/'Lifting System Input'!$B$11),0))=2,4,EVEN(ROUNDUP(E838/(H838*3/'Lifting System Input'!$B$11),0)))</f>
        <v>6</v>
      </c>
      <c r="J838" s="7">
        <f t="shared" ref="J838:J901" si="79">I838*H838</f>
        <v>3600</v>
      </c>
      <c r="K838" s="6">
        <f t="shared" ref="K838:K901" si="80">ROUND(J838*3/E838,1)</f>
        <v>4.4000000000000004</v>
      </c>
      <c r="L838" s="4">
        <f>VLOOKUP(F838,Lists!A:B,2,0)*I838</f>
        <v>6492</v>
      </c>
      <c r="M838" s="6">
        <f t="shared" ref="M838:M901" si="81">I838/2</f>
        <v>3</v>
      </c>
      <c r="N838">
        <f t="shared" ref="N838:N901" si="82">ROUND(LEFT(D838,2)/(M838+1),1)</f>
        <v>5</v>
      </c>
      <c r="O838">
        <v>4</v>
      </c>
      <c r="P838" s="7">
        <f t="shared" ref="P838:P901" si="83">ROUND(E838/M838,0)</f>
        <v>817</v>
      </c>
      <c r="Q838" t="s">
        <v>54</v>
      </c>
      <c r="R838" t="s">
        <v>54</v>
      </c>
      <c r="S838">
        <v>5</v>
      </c>
    </row>
    <row r="839" spans="1:19" x14ac:dyDescent="0.25">
      <c r="A839" t="str">
        <f t="shared" si="78"/>
        <v>3/8"9'20'MLAY600x4</v>
      </c>
      <c r="B839" s="5" t="s">
        <v>6</v>
      </c>
      <c r="C839" s="8" t="s">
        <v>13</v>
      </c>
      <c r="D839" s="6" t="s">
        <v>16</v>
      </c>
      <c r="E839" s="7">
        <v>2757</v>
      </c>
      <c r="F839" s="6" t="s">
        <v>30</v>
      </c>
      <c r="G839" s="7">
        <v>600</v>
      </c>
      <c r="H839" s="7">
        <f>G839*(IFERROR(VLOOKUP('Lifting System Input'!$B$9,Lists!L:M,2,0),1)*IFERROR(VLOOKUP('Lifting System Input'!$B$10,Lists!O:P,2,0),1)*IFERROR(VLOOKUP('Lifting System Input'!$B$12,Lists!R:S,2,0),1))</f>
        <v>600</v>
      </c>
      <c r="I839" s="6">
        <f>IF(EVEN(ROUNDUP(E839/(H839*3/'Lifting System Input'!$B$11),0))=2,4,EVEN(ROUNDUP(E839/(H839*3/'Lifting System Input'!$B$11),0)))</f>
        <v>6</v>
      </c>
      <c r="J839" s="7">
        <f t="shared" si="79"/>
        <v>3600</v>
      </c>
      <c r="K839" s="6">
        <f t="shared" si="80"/>
        <v>3.9</v>
      </c>
      <c r="L839" s="4">
        <f>VLOOKUP(F839,Lists!A:B,2,0)*I839</f>
        <v>6492</v>
      </c>
      <c r="M839" s="6">
        <f t="shared" si="81"/>
        <v>3</v>
      </c>
      <c r="N839">
        <f t="shared" si="82"/>
        <v>5</v>
      </c>
      <c r="O839">
        <v>4</v>
      </c>
      <c r="P839" s="7">
        <f t="shared" si="83"/>
        <v>919</v>
      </c>
      <c r="Q839" t="s">
        <v>54</v>
      </c>
      <c r="R839" t="s">
        <v>54</v>
      </c>
      <c r="S839">
        <v>5</v>
      </c>
    </row>
    <row r="840" spans="1:19" x14ac:dyDescent="0.25">
      <c r="A840" t="str">
        <f t="shared" si="78"/>
        <v>3/8"10'20'MLAY600x4</v>
      </c>
      <c r="B840" s="5" t="s">
        <v>6</v>
      </c>
      <c r="C840" s="25" t="s">
        <v>14</v>
      </c>
      <c r="D840" s="6" t="s">
        <v>16</v>
      </c>
      <c r="E840" s="7">
        <v>3063</v>
      </c>
      <c r="F840" s="6" t="s">
        <v>30</v>
      </c>
      <c r="G840" s="7">
        <v>600</v>
      </c>
      <c r="H840" s="7">
        <f>G840*(IFERROR(VLOOKUP('Lifting System Input'!$B$9,Lists!L:M,2,0),1)*IFERROR(VLOOKUP('Lifting System Input'!$B$10,Lists!O:P,2,0),1)*IFERROR(VLOOKUP('Lifting System Input'!$B$12,Lists!R:S,2,0),1))</f>
        <v>600</v>
      </c>
      <c r="I840" s="6">
        <f>IF(EVEN(ROUNDUP(E840/(H840*3/'Lifting System Input'!$B$11),0))=2,4,EVEN(ROUNDUP(E840/(H840*3/'Lifting System Input'!$B$11),0)))</f>
        <v>6</v>
      </c>
      <c r="J840" s="7">
        <f t="shared" si="79"/>
        <v>3600</v>
      </c>
      <c r="K840" s="6">
        <f t="shared" si="80"/>
        <v>3.5</v>
      </c>
      <c r="L840" s="4">
        <f>VLOOKUP(F840,Lists!A:B,2,0)*I840</f>
        <v>6492</v>
      </c>
      <c r="M840" s="6">
        <f t="shared" si="81"/>
        <v>3</v>
      </c>
      <c r="N840">
        <f t="shared" si="82"/>
        <v>5</v>
      </c>
      <c r="O840">
        <v>4</v>
      </c>
      <c r="P840" s="7">
        <f t="shared" si="83"/>
        <v>1021</v>
      </c>
      <c r="Q840" t="s">
        <v>54</v>
      </c>
      <c r="R840" t="s">
        <v>54</v>
      </c>
      <c r="S840">
        <v>5</v>
      </c>
    </row>
    <row r="841" spans="1:19" x14ac:dyDescent="0.25">
      <c r="A841" t="str">
        <f t="shared" si="78"/>
        <v>3/8"6'40'MLAY600x4</v>
      </c>
      <c r="B841" s="5" t="s">
        <v>6</v>
      </c>
      <c r="C841" s="8" t="s">
        <v>10</v>
      </c>
      <c r="D841" s="6" t="s">
        <v>26</v>
      </c>
      <c r="E841" s="7">
        <v>3675</v>
      </c>
      <c r="F841" s="6" t="s">
        <v>30</v>
      </c>
      <c r="G841" s="7">
        <v>600</v>
      </c>
      <c r="H841" s="7">
        <f>G841*(IFERROR(VLOOKUP('Lifting System Input'!$B$9,Lists!L:M,2,0),1)*IFERROR(VLOOKUP('Lifting System Input'!$B$10,Lists!O:P,2,0),1)*IFERROR(VLOOKUP('Lifting System Input'!$B$12,Lists!R:S,2,0),1))</f>
        <v>600</v>
      </c>
      <c r="I841" s="6">
        <f>IF(EVEN(ROUNDUP(E841/(H841*3/'Lifting System Input'!$B$11),0))=2,4,EVEN(ROUNDUP(E841/(H841*3/'Lifting System Input'!$B$11),0)))</f>
        <v>8</v>
      </c>
      <c r="J841" s="7">
        <f t="shared" si="79"/>
        <v>4800</v>
      </c>
      <c r="K841" s="6">
        <f t="shared" si="80"/>
        <v>3.9</v>
      </c>
      <c r="L841" s="4">
        <f>VLOOKUP(F841,Lists!A:B,2,0)*I841</f>
        <v>8656</v>
      </c>
      <c r="M841" s="6">
        <f t="shared" si="81"/>
        <v>4</v>
      </c>
      <c r="N841">
        <f t="shared" si="82"/>
        <v>8</v>
      </c>
      <c r="O841">
        <v>4</v>
      </c>
      <c r="P841" s="7">
        <f t="shared" si="83"/>
        <v>919</v>
      </c>
      <c r="Q841" t="s">
        <v>54</v>
      </c>
      <c r="R841" t="s">
        <v>54</v>
      </c>
      <c r="S841">
        <v>5</v>
      </c>
    </row>
    <row r="842" spans="1:19" x14ac:dyDescent="0.25">
      <c r="A842" t="str">
        <f t="shared" si="78"/>
        <v>3/8"7'40'MLAY600x4</v>
      </c>
      <c r="B842" s="5" t="s">
        <v>6</v>
      </c>
      <c r="C842" s="8" t="s">
        <v>11</v>
      </c>
      <c r="D842" s="6" t="s">
        <v>26</v>
      </c>
      <c r="E842" s="7">
        <v>4288</v>
      </c>
      <c r="F842" s="6" t="s">
        <v>30</v>
      </c>
      <c r="G842" s="7">
        <v>600</v>
      </c>
      <c r="H842" s="7">
        <f>G842*(IFERROR(VLOOKUP('Lifting System Input'!$B$9,Lists!L:M,2,0),1)*IFERROR(VLOOKUP('Lifting System Input'!$B$10,Lists!O:P,2,0),1)*IFERROR(VLOOKUP('Lifting System Input'!$B$12,Lists!R:S,2,0),1))</f>
        <v>600</v>
      </c>
      <c r="I842" s="6">
        <f>IF(EVEN(ROUNDUP(E842/(H842*3/'Lifting System Input'!$B$11),0))=2,4,EVEN(ROUNDUP(E842/(H842*3/'Lifting System Input'!$B$11),0)))</f>
        <v>8</v>
      </c>
      <c r="J842" s="7">
        <f t="shared" si="79"/>
        <v>4800</v>
      </c>
      <c r="K842" s="6">
        <f t="shared" si="80"/>
        <v>3.4</v>
      </c>
      <c r="L842" s="4">
        <f>VLOOKUP(F842,Lists!A:B,2,0)*I842</f>
        <v>8656</v>
      </c>
      <c r="M842" s="6">
        <f t="shared" si="81"/>
        <v>4</v>
      </c>
      <c r="N842">
        <f t="shared" si="82"/>
        <v>8</v>
      </c>
      <c r="O842">
        <v>4</v>
      </c>
      <c r="P842" s="7">
        <f t="shared" si="83"/>
        <v>1072</v>
      </c>
      <c r="Q842" t="s">
        <v>54</v>
      </c>
      <c r="R842" t="s">
        <v>54</v>
      </c>
      <c r="S842">
        <v>5</v>
      </c>
    </row>
    <row r="843" spans="1:19" x14ac:dyDescent="0.25">
      <c r="A843" t="str">
        <f t="shared" si="78"/>
        <v>3/8"8'40'MLAY600x4</v>
      </c>
      <c r="B843" s="5" t="s">
        <v>6</v>
      </c>
      <c r="C843" s="8" t="s">
        <v>12</v>
      </c>
      <c r="D843" s="6" t="s">
        <v>26</v>
      </c>
      <c r="E843" s="7">
        <v>4901</v>
      </c>
      <c r="F843" s="6" t="s">
        <v>30</v>
      </c>
      <c r="G843" s="7">
        <v>600</v>
      </c>
      <c r="H843" s="7">
        <f>G843*(IFERROR(VLOOKUP('Lifting System Input'!$B$9,Lists!L:M,2,0),1)*IFERROR(VLOOKUP('Lifting System Input'!$B$10,Lists!O:P,2,0),1)*IFERROR(VLOOKUP('Lifting System Input'!$B$12,Lists!R:S,2,0),1))</f>
        <v>600</v>
      </c>
      <c r="I843" s="6">
        <f>IF(EVEN(ROUNDUP(E843/(H843*3/'Lifting System Input'!$B$11),0))=2,4,EVEN(ROUNDUP(E843/(H843*3/'Lifting System Input'!$B$11),0)))</f>
        <v>10</v>
      </c>
      <c r="J843" s="7">
        <f t="shared" si="79"/>
        <v>6000</v>
      </c>
      <c r="K843" s="6">
        <f t="shared" si="80"/>
        <v>3.7</v>
      </c>
      <c r="L843" s="4">
        <f>VLOOKUP(F843,Lists!A:B,2,0)*I843</f>
        <v>10820</v>
      </c>
      <c r="M843" s="6">
        <f t="shared" si="81"/>
        <v>5</v>
      </c>
      <c r="N843">
        <f t="shared" si="82"/>
        <v>6.7</v>
      </c>
      <c r="O843">
        <v>4</v>
      </c>
      <c r="P843" s="7">
        <f t="shared" si="83"/>
        <v>980</v>
      </c>
      <c r="Q843" t="s">
        <v>54</v>
      </c>
      <c r="R843" t="s">
        <v>54</v>
      </c>
      <c r="S843">
        <v>5</v>
      </c>
    </row>
    <row r="844" spans="1:19" x14ac:dyDescent="0.25">
      <c r="A844" t="str">
        <f t="shared" si="78"/>
        <v>3/8"9'40'MLAY600x4</v>
      </c>
      <c r="B844" s="5" t="s">
        <v>6</v>
      </c>
      <c r="C844" s="8" t="s">
        <v>13</v>
      </c>
      <c r="D844" s="6" t="s">
        <v>26</v>
      </c>
      <c r="E844" s="7">
        <v>5513</v>
      </c>
      <c r="F844" s="6" t="s">
        <v>30</v>
      </c>
      <c r="G844" s="7">
        <v>600</v>
      </c>
      <c r="H844" s="7">
        <f>G844*(IFERROR(VLOOKUP('Lifting System Input'!$B$9,Lists!L:M,2,0),1)*IFERROR(VLOOKUP('Lifting System Input'!$B$10,Lists!O:P,2,0),1)*IFERROR(VLOOKUP('Lifting System Input'!$B$12,Lists!R:S,2,0),1))</f>
        <v>600</v>
      </c>
      <c r="I844" s="6">
        <f>IF(EVEN(ROUNDUP(E844/(H844*3/'Lifting System Input'!$B$11),0))=2,4,EVEN(ROUNDUP(E844/(H844*3/'Lifting System Input'!$B$11),0)))</f>
        <v>10</v>
      </c>
      <c r="J844" s="7">
        <f t="shared" si="79"/>
        <v>6000</v>
      </c>
      <c r="K844" s="6">
        <f t="shared" si="80"/>
        <v>3.3</v>
      </c>
      <c r="L844" s="4">
        <f>VLOOKUP(F844,Lists!A:B,2,0)*I844</f>
        <v>10820</v>
      </c>
      <c r="M844" s="6">
        <f t="shared" si="81"/>
        <v>5</v>
      </c>
      <c r="N844">
        <f t="shared" si="82"/>
        <v>6.7</v>
      </c>
      <c r="O844">
        <v>4</v>
      </c>
      <c r="P844" s="7">
        <f t="shared" si="83"/>
        <v>1103</v>
      </c>
      <c r="Q844" t="s">
        <v>54</v>
      </c>
      <c r="R844" t="s">
        <v>54</v>
      </c>
      <c r="S844">
        <v>5</v>
      </c>
    </row>
    <row r="845" spans="1:19" x14ac:dyDescent="0.25">
      <c r="A845" t="str">
        <f t="shared" si="78"/>
        <v>3/8"10'40'MLAY600x4</v>
      </c>
      <c r="B845" s="5" t="s">
        <v>6</v>
      </c>
      <c r="C845" s="24" t="s">
        <v>14</v>
      </c>
      <c r="D845" s="6" t="s">
        <v>26</v>
      </c>
      <c r="E845" s="7">
        <v>6126</v>
      </c>
      <c r="F845" s="6" t="s">
        <v>30</v>
      </c>
      <c r="G845" s="7">
        <v>600</v>
      </c>
      <c r="H845" s="7">
        <f>G845*(IFERROR(VLOOKUP('Lifting System Input'!$B$9,Lists!L:M,2,0),1)*IFERROR(VLOOKUP('Lifting System Input'!$B$10,Lists!O:P,2,0),1)*IFERROR(VLOOKUP('Lifting System Input'!$B$12,Lists!R:S,2,0),1))</f>
        <v>600</v>
      </c>
      <c r="I845" s="6">
        <f>IF(EVEN(ROUNDUP(E845/(H845*3/'Lifting System Input'!$B$11),0))=2,4,EVEN(ROUNDUP(E845/(H845*3/'Lifting System Input'!$B$11),0)))</f>
        <v>12</v>
      </c>
      <c r="J845" s="7">
        <f t="shared" si="79"/>
        <v>7200</v>
      </c>
      <c r="K845" s="6">
        <f t="shared" si="80"/>
        <v>3.5</v>
      </c>
      <c r="L845" s="4">
        <f>VLOOKUP(F845,Lists!A:B,2,0)*I845</f>
        <v>12984</v>
      </c>
      <c r="M845" s="6">
        <f t="shared" si="81"/>
        <v>6</v>
      </c>
      <c r="N845">
        <f t="shared" si="82"/>
        <v>5.7</v>
      </c>
      <c r="O845">
        <v>4</v>
      </c>
      <c r="P845" s="7">
        <f t="shared" si="83"/>
        <v>1021</v>
      </c>
      <c r="Q845" t="s">
        <v>54</v>
      </c>
      <c r="R845" t="s">
        <v>54</v>
      </c>
      <c r="S845">
        <v>5</v>
      </c>
    </row>
    <row r="846" spans="1:19" x14ac:dyDescent="0.25">
      <c r="A846" t="str">
        <f t="shared" si="78"/>
        <v>7/16"6'10'MLAY600x4</v>
      </c>
      <c r="B846" s="20" t="s">
        <v>58</v>
      </c>
      <c r="C846" s="8" t="s">
        <v>10</v>
      </c>
      <c r="D846" s="6" t="s">
        <v>14</v>
      </c>
      <c r="E846" s="7">
        <v>1072</v>
      </c>
      <c r="F846" s="6" t="s">
        <v>30</v>
      </c>
      <c r="G846" s="7">
        <v>700</v>
      </c>
      <c r="H846" s="7">
        <f>G846*(IFERROR(VLOOKUP('Lifting System Input'!$B$9,Lists!L:M,2,0),1)*IFERROR(VLOOKUP('Lifting System Input'!$B$10,Lists!O:P,2,0),1)*IFERROR(VLOOKUP('Lifting System Input'!$B$12,Lists!R:S,2,0),1))</f>
        <v>700</v>
      </c>
      <c r="I846" s="6">
        <f>IF(EVEN(ROUNDUP(E846/(H846*3/'Lifting System Input'!$B$11),0))=2,4,EVEN(ROUNDUP(E846/(H846*3/'Lifting System Input'!$B$11),0)))</f>
        <v>4</v>
      </c>
      <c r="J846" s="7">
        <f t="shared" si="79"/>
        <v>2800</v>
      </c>
      <c r="K846" s="6">
        <f t="shared" si="80"/>
        <v>7.8</v>
      </c>
      <c r="L846" s="4">
        <f>VLOOKUP(F846,Lists!A:B,2,0)*I846</f>
        <v>4328</v>
      </c>
      <c r="M846" s="6">
        <f t="shared" si="81"/>
        <v>2</v>
      </c>
      <c r="N846">
        <f t="shared" si="82"/>
        <v>3.3</v>
      </c>
      <c r="O846">
        <v>4</v>
      </c>
      <c r="P846" s="7">
        <f t="shared" si="83"/>
        <v>536</v>
      </c>
      <c r="Q846" t="s">
        <v>54</v>
      </c>
      <c r="R846" t="s">
        <v>54</v>
      </c>
      <c r="S846">
        <v>6</v>
      </c>
    </row>
    <row r="847" spans="1:19" x14ac:dyDescent="0.25">
      <c r="A847" t="str">
        <f t="shared" si="78"/>
        <v>7/16"7'10'MLAY600x4</v>
      </c>
      <c r="B847" s="20" t="s">
        <v>58</v>
      </c>
      <c r="C847" s="8" t="s">
        <v>11</v>
      </c>
      <c r="D847" s="6" t="s">
        <v>14</v>
      </c>
      <c r="E847" s="7">
        <v>1251</v>
      </c>
      <c r="F847" s="6" t="s">
        <v>30</v>
      </c>
      <c r="G847" s="7">
        <v>700</v>
      </c>
      <c r="H847" s="7">
        <f>G847*(IFERROR(VLOOKUP('Lifting System Input'!$B$9,Lists!L:M,2,0),1)*IFERROR(VLOOKUP('Lifting System Input'!$B$10,Lists!O:P,2,0),1)*IFERROR(VLOOKUP('Lifting System Input'!$B$12,Lists!R:S,2,0),1))</f>
        <v>700</v>
      </c>
      <c r="I847" s="6">
        <f>IF(EVEN(ROUNDUP(E847/(H847*3/'Lifting System Input'!$B$11),0))=2,4,EVEN(ROUNDUP(E847/(H847*3/'Lifting System Input'!$B$11),0)))</f>
        <v>4</v>
      </c>
      <c r="J847" s="7">
        <f t="shared" si="79"/>
        <v>2800</v>
      </c>
      <c r="K847" s="6">
        <f t="shared" si="80"/>
        <v>6.7</v>
      </c>
      <c r="L847" s="4">
        <f>VLOOKUP(F847,Lists!A:B,2,0)*I847</f>
        <v>4328</v>
      </c>
      <c r="M847" s="6">
        <f t="shared" si="81"/>
        <v>2</v>
      </c>
      <c r="N847">
        <f t="shared" si="82"/>
        <v>3.3</v>
      </c>
      <c r="O847">
        <v>4</v>
      </c>
      <c r="P847" s="7">
        <f t="shared" si="83"/>
        <v>626</v>
      </c>
      <c r="Q847" t="s">
        <v>54</v>
      </c>
      <c r="R847" t="s">
        <v>54</v>
      </c>
      <c r="S847">
        <v>6</v>
      </c>
    </row>
    <row r="848" spans="1:19" x14ac:dyDescent="0.25">
      <c r="A848" t="str">
        <f t="shared" si="78"/>
        <v>7/16"8'10'MLAY600x4</v>
      </c>
      <c r="B848" s="20" t="s">
        <v>58</v>
      </c>
      <c r="C848" s="8" t="s">
        <v>12</v>
      </c>
      <c r="D848" s="6" t="s">
        <v>14</v>
      </c>
      <c r="E848" s="7">
        <v>1429</v>
      </c>
      <c r="F848" s="6" t="s">
        <v>30</v>
      </c>
      <c r="G848" s="7">
        <v>700</v>
      </c>
      <c r="H848" s="7">
        <f>G848*(IFERROR(VLOOKUP('Lifting System Input'!$B$9,Lists!L:M,2,0),1)*IFERROR(VLOOKUP('Lifting System Input'!$B$10,Lists!O:P,2,0),1)*IFERROR(VLOOKUP('Lifting System Input'!$B$12,Lists!R:S,2,0),1))</f>
        <v>700</v>
      </c>
      <c r="I848" s="6">
        <f>IF(EVEN(ROUNDUP(E848/(H848*3/'Lifting System Input'!$B$11),0))=2,4,EVEN(ROUNDUP(E848/(H848*3/'Lifting System Input'!$B$11),0)))</f>
        <v>4</v>
      </c>
      <c r="J848" s="7">
        <f t="shared" si="79"/>
        <v>2800</v>
      </c>
      <c r="K848" s="6">
        <f t="shared" si="80"/>
        <v>5.9</v>
      </c>
      <c r="L848" s="4">
        <f>VLOOKUP(F848,Lists!A:B,2,0)*I848</f>
        <v>4328</v>
      </c>
      <c r="M848" s="6">
        <f t="shared" si="81"/>
        <v>2</v>
      </c>
      <c r="N848">
        <f t="shared" si="82"/>
        <v>3.3</v>
      </c>
      <c r="O848">
        <v>4</v>
      </c>
      <c r="P848" s="7">
        <f t="shared" si="83"/>
        <v>715</v>
      </c>
      <c r="Q848" t="s">
        <v>54</v>
      </c>
      <c r="R848" t="s">
        <v>54</v>
      </c>
      <c r="S848">
        <v>6</v>
      </c>
    </row>
    <row r="849" spans="1:19" x14ac:dyDescent="0.25">
      <c r="A849" t="str">
        <f t="shared" si="78"/>
        <v>7/16"9'10'MLAY600x4</v>
      </c>
      <c r="B849" s="20" t="s">
        <v>58</v>
      </c>
      <c r="C849" s="8" t="s">
        <v>13</v>
      </c>
      <c r="D849" s="6" t="s">
        <v>14</v>
      </c>
      <c r="E849" s="7">
        <v>1608</v>
      </c>
      <c r="F849" s="6" t="s">
        <v>30</v>
      </c>
      <c r="G849" s="7">
        <v>700</v>
      </c>
      <c r="H849" s="7">
        <f>G849*(IFERROR(VLOOKUP('Lifting System Input'!$B$9,Lists!L:M,2,0),1)*IFERROR(VLOOKUP('Lifting System Input'!$B$10,Lists!O:P,2,0),1)*IFERROR(VLOOKUP('Lifting System Input'!$B$12,Lists!R:S,2,0),1))</f>
        <v>700</v>
      </c>
      <c r="I849" s="6">
        <f>IF(EVEN(ROUNDUP(E849/(H849*3/'Lifting System Input'!$B$11),0))=2,4,EVEN(ROUNDUP(E849/(H849*3/'Lifting System Input'!$B$11),0)))</f>
        <v>4</v>
      </c>
      <c r="J849" s="7">
        <f t="shared" si="79"/>
        <v>2800</v>
      </c>
      <c r="K849" s="6">
        <f t="shared" si="80"/>
        <v>5.2</v>
      </c>
      <c r="L849" s="4">
        <f>VLOOKUP(F849,Lists!A:B,2,0)*I849</f>
        <v>4328</v>
      </c>
      <c r="M849" s="6">
        <f t="shared" si="81"/>
        <v>2</v>
      </c>
      <c r="N849">
        <f t="shared" si="82"/>
        <v>3.3</v>
      </c>
      <c r="O849">
        <v>4</v>
      </c>
      <c r="P849" s="7">
        <f t="shared" si="83"/>
        <v>804</v>
      </c>
      <c r="Q849" t="s">
        <v>54</v>
      </c>
      <c r="R849" t="s">
        <v>54</v>
      </c>
      <c r="S849">
        <v>6</v>
      </c>
    </row>
    <row r="850" spans="1:19" x14ac:dyDescent="0.25">
      <c r="A850" t="str">
        <f t="shared" si="78"/>
        <v>7/16"10'10'MLAY600x4</v>
      </c>
      <c r="B850" s="20" t="s">
        <v>58</v>
      </c>
      <c r="C850" s="25" t="s">
        <v>14</v>
      </c>
      <c r="D850" s="6" t="s">
        <v>14</v>
      </c>
      <c r="E850" s="7">
        <v>1787</v>
      </c>
      <c r="F850" s="6" t="s">
        <v>30</v>
      </c>
      <c r="G850" s="7">
        <v>700</v>
      </c>
      <c r="H850" s="7">
        <f>G850*(IFERROR(VLOOKUP('Lifting System Input'!$B$9,Lists!L:M,2,0),1)*IFERROR(VLOOKUP('Lifting System Input'!$B$10,Lists!O:P,2,0),1)*IFERROR(VLOOKUP('Lifting System Input'!$B$12,Lists!R:S,2,0),1))</f>
        <v>700</v>
      </c>
      <c r="I850" s="6">
        <f>IF(EVEN(ROUNDUP(E850/(H850*3/'Lifting System Input'!$B$11),0))=2,4,EVEN(ROUNDUP(E850/(H850*3/'Lifting System Input'!$B$11),0)))</f>
        <v>4</v>
      </c>
      <c r="J850" s="7">
        <f t="shared" si="79"/>
        <v>2800</v>
      </c>
      <c r="K850" s="6">
        <f t="shared" si="80"/>
        <v>4.7</v>
      </c>
      <c r="L850" s="4">
        <f>VLOOKUP(F850,Lists!A:B,2,0)*I850</f>
        <v>4328</v>
      </c>
      <c r="M850" s="6">
        <f t="shared" si="81"/>
        <v>2</v>
      </c>
      <c r="N850">
        <f t="shared" si="82"/>
        <v>3.3</v>
      </c>
      <c r="O850">
        <v>4</v>
      </c>
      <c r="P850" s="7">
        <f t="shared" si="83"/>
        <v>894</v>
      </c>
      <c r="Q850" t="s">
        <v>54</v>
      </c>
      <c r="R850" t="s">
        <v>54</v>
      </c>
      <c r="S850">
        <v>6</v>
      </c>
    </row>
    <row r="851" spans="1:19" x14ac:dyDescent="0.25">
      <c r="A851" t="str">
        <f t="shared" si="78"/>
        <v>7/16"6'20'MLAY600x4</v>
      </c>
      <c r="B851" s="20" t="s">
        <v>58</v>
      </c>
      <c r="C851" s="8" t="s">
        <v>10</v>
      </c>
      <c r="D851" s="6" t="s">
        <v>16</v>
      </c>
      <c r="E851" s="7">
        <v>2144</v>
      </c>
      <c r="F851" s="6" t="s">
        <v>30</v>
      </c>
      <c r="G851" s="7">
        <v>700</v>
      </c>
      <c r="H851" s="7">
        <f>G851*(IFERROR(VLOOKUP('Lifting System Input'!$B$9,Lists!L:M,2,0),1)*IFERROR(VLOOKUP('Lifting System Input'!$B$10,Lists!O:P,2,0),1)*IFERROR(VLOOKUP('Lifting System Input'!$B$12,Lists!R:S,2,0),1))</f>
        <v>700</v>
      </c>
      <c r="I851" s="6">
        <f>IF(EVEN(ROUNDUP(E851/(H851*3/'Lifting System Input'!$B$11),0))=2,4,EVEN(ROUNDUP(E851/(H851*3/'Lifting System Input'!$B$11),0)))</f>
        <v>4</v>
      </c>
      <c r="J851" s="7">
        <f t="shared" si="79"/>
        <v>2800</v>
      </c>
      <c r="K851" s="6">
        <f t="shared" si="80"/>
        <v>3.9</v>
      </c>
      <c r="L851" s="4">
        <f>VLOOKUP(F851,Lists!A:B,2,0)*I851</f>
        <v>4328</v>
      </c>
      <c r="M851" s="6">
        <f t="shared" si="81"/>
        <v>2</v>
      </c>
      <c r="N851">
        <f t="shared" si="82"/>
        <v>6.7</v>
      </c>
      <c r="O851">
        <v>4</v>
      </c>
      <c r="P851" s="7">
        <f t="shared" si="83"/>
        <v>1072</v>
      </c>
      <c r="Q851" t="s">
        <v>54</v>
      </c>
      <c r="R851" t="s">
        <v>54</v>
      </c>
      <c r="S851">
        <v>6</v>
      </c>
    </row>
    <row r="852" spans="1:19" x14ac:dyDescent="0.25">
      <c r="A852" t="str">
        <f t="shared" si="78"/>
        <v>7/16"7'20'MLAY600x4</v>
      </c>
      <c r="B852" s="20" t="s">
        <v>58</v>
      </c>
      <c r="C852" s="8" t="s">
        <v>11</v>
      </c>
      <c r="D852" s="6" t="s">
        <v>16</v>
      </c>
      <c r="E852" s="7">
        <v>2501</v>
      </c>
      <c r="F852" s="6" t="s">
        <v>30</v>
      </c>
      <c r="G852" s="7">
        <v>700</v>
      </c>
      <c r="H852" s="7">
        <f>G852*(IFERROR(VLOOKUP('Lifting System Input'!$B$9,Lists!L:M,2,0),1)*IFERROR(VLOOKUP('Lifting System Input'!$B$10,Lists!O:P,2,0),1)*IFERROR(VLOOKUP('Lifting System Input'!$B$12,Lists!R:S,2,0),1))</f>
        <v>700</v>
      </c>
      <c r="I852" s="6">
        <f>IF(EVEN(ROUNDUP(E852/(H852*3/'Lifting System Input'!$B$11),0))=2,4,EVEN(ROUNDUP(E852/(H852*3/'Lifting System Input'!$B$11),0)))</f>
        <v>4</v>
      </c>
      <c r="J852" s="7">
        <f t="shared" si="79"/>
        <v>2800</v>
      </c>
      <c r="K852" s="6">
        <f t="shared" si="80"/>
        <v>3.4</v>
      </c>
      <c r="L852" s="4">
        <f>VLOOKUP(F852,Lists!A:B,2,0)*I852</f>
        <v>4328</v>
      </c>
      <c r="M852" s="6">
        <f t="shared" si="81"/>
        <v>2</v>
      </c>
      <c r="N852">
        <f t="shared" si="82"/>
        <v>6.7</v>
      </c>
      <c r="O852">
        <v>4</v>
      </c>
      <c r="P852" s="7">
        <f t="shared" si="83"/>
        <v>1251</v>
      </c>
      <c r="Q852" t="s">
        <v>54</v>
      </c>
      <c r="R852" t="s">
        <v>54</v>
      </c>
      <c r="S852">
        <v>6</v>
      </c>
    </row>
    <row r="853" spans="1:19" x14ac:dyDescent="0.25">
      <c r="A853" t="str">
        <f t="shared" si="78"/>
        <v>7/16"8'20'MLAY600x4</v>
      </c>
      <c r="B853" s="20" t="s">
        <v>58</v>
      </c>
      <c r="C853" s="8" t="s">
        <v>12</v>
      </c>
      <c r="D853" s="6" t="s">
        <v>16</v>
      </c>
      <c r="E853" s="7">
        <v>2859</v>
      </c>
      <c r="F853" s="6" t="s">
        <v>30</v>
      </c>
      <c r="G853" s="7">
        <v>700</v>
      </c>
      <c r="H853" s="7">
        <f>G853*(IFERROR(VLOOKUP('Lifting System Input'!$B$9,Lists!L:M,2,0),1)*IFERROR(VLOOKUP('Lifting System Input'!$B$10,Lists!O:P,2,0),1)*IFERROR(VLOOKUP('Lifting System Input'!$B$12,Lists!R:S,2,0),1))</f>
        <v>700</v>
      </c>
      <c r="I853" s="6">
        <f>IF(EVEN(ROUNDUP(E853/(H853*3/'Lifting System Input'!$B$11),0))=2,4,EVEN(ROUNDUP(E853/(H853*3/'Lifting System Input'!$B$11),0)))</f>
        <v>6</v>
      </c>
      <c r="J853" s="7">
        <f t="shared" si="79"/>
        <v>4200</v>
      </c>
      <c r="K853" s="6">
        <f t="shared" si="80"/>
        <v>4.4000000000000004</v>
      </c>
      <c r="L853" s="4">
        <f>VLOOKUP(F853,Lists!A:B,2,0)*I853</f>
        <v>6492</v>
      </c>
      <c r="M853" s="6">
        <f t="shared" si="81"/>
        <v>3</v>
      </c>
      <c r="N853">
        <f t="shared" si="82"/>
        <v>5</v>
      </c>
      <c r="O853">
        <v>4</v>
      </c>
      <c r="P853" s="7">
        <f t="shared" si="83"/>
        <v>953</v>
      </c>
      <c r="Q853" t="s">
        <v>54</v>
      </c>
      <c r="R853" t="s">
        <v>54</v>
      </c>
      <c r="S853">
        <v>6</v>
      </c>
    </row>
    <row r="854" spans="1:19" x14ac:dyDescent="0.25">
      <c r="A854" t="str">
        <f t="shared" si="78"/>
        <v>7/16"9'20'MLAY600x4</v>
      </c>
      <c r="B854" s="20" t="s">
        <v>58</v>
      </c>
      <c r="C854" s="8" t="s">
        <v>13</v>
      </c>
      <c r="D854" s="6" t="s">
        <v>16</v>
      </c>
      <c r="E854" s="7">
        <v>3216</v>
      </c>
      <c r="F854" s="6" t="s">
        <v>30</v>
      </c>
      <c r="G854" s="7">
        <v>700</v>
      </c>
      <c r="H854" s="7">
        <f>G854*(IFERROR(VLOOKUP('Lifting System Input'!$B$9,Lists!L:M,2,0),1)*IFERROR(VLOOKUP('Lifting System Input'!$B$10,Lists!O:P,2,0),1)*IFERROR(VLOOKUP('Lifting System Input'!$B$12,Lists!R:S,2,0),1))</f>
        <v>700</v>
      </c>
      <c r="I854" s="6">
        <f>IF(EVEN(ROUNDUP(E854/(H854*3/'Lifting System Input'!$B$11),0))=2,4,EVEN(ROUNDUP(E854/(H854*3/'Lifting System Input'!$B$11),0)))</f>
        <v>6</v>
      </c>
      <c r="J854" s="7">
        <f t="shared" si="79"/>
        <v>4200</v>
      </c>
      <c r="K854" s="6">
        <f t="shared" si="80"/>
        <v>3.9</v>
      </c>
      <c r="L854" s="4">
        <f>VLOOKUP(F854,Lists!A:B,2,0)*I854</f>
        <v>6492</v>
      </c>
      <c r="M854" s="6">
        <f t="shared" si="81"/>
        <v>3</v>
      </c>
      <c r="N854">
        <f t="shared" si="82"/>
        <v>5</v>
      </c>
      <c r="O854">
        <v>4</v>
      </c>
      <c r="P854" s="7">
        <f t="shared" si="83"/>
        <v>1072</v>
      </c>
      <c r="Q854" t="s">
        <v>54</v>
      </c>
      <c r="R854" t="s">
        <v>54</v>
      </c>
      <c r="S854">
        <v>6</v>
      </c>
    </row>
    <row r="855" spans="1:19" x14ac:dyDescent="0.25">
      <c r="A855" t="str">
        <f t="shared" si="78"/>
        <v>7/16"10'20'MLAY600x4</v>
      </c>
      <c r="B855" s="20" t="s">
        <v>58</v>
      </c>
      <c r="C855" s="25" t="s">
        <v>14</v>
      </c>
      <c r="D855" s="6" t="s">
        <v>16</v>
      </c>
      <c r="E855" s="7">
        <v>3573</v>
      </c>
      <c r="F855" s="6" t="s">
        <v>30</v>
      </c>
      <c r="G855" s="7">
        <v>700</v>
      </c>
      <c r="H855" s="7">
        <f>G855*(IFERROR(VLOOKUP('Lifting System Input'!$B$9,Lists!L:M,2,0),1)*IFERROR(VLOOKUP('Lifting System Input'!$B$10,Lists!O:P,2,0),1)*IFERROR(VLOOKUP('Lifting System Input'!$B$12,Lists!R:S,2,0),1))</f>
        <v>700</v>
      </c>
      <c r="I855" s="6">
        <f>IF(EVEN(ROUNDUP(E855/(H855*3/'Lifting System Input'!$B$11),0))=2,4,EVEN(ROUNDUP(E855/(H855*3/'Lifting System Input'!$B$11),0)))</f>
        <v>6</v>
      </c>
      <c r="J855" s="7">
        <f t="shared" si="79"/>
        <v>4200</v>
      </c>
      <c r="K855" s="6">
        <f t="shared" si="80"/>
        <v>3.5</v>
      </c>
      <c r="L855" s="4">
        <f>VLOOKUP(F855,Lists!A:B,2,0)*I855</f>
        <v>6492</v>
      </c>
      <c r="M855" s="6">
        <f t="shared" si="81"/>
        <v>3</v>
      </c>
      <c r="N855">
        <f t="shared" si="82"/>
        <v>5</v>
      </c>
      <c r="O855">
        <v>4</v>
      </c>
      <c r="P855" s="7">
        <f t="shared" si="83"/>
        <v>1191</v>
      </c>
      <c r="Q855" t="s">
        <v>54</v>
      </c>
      <c r="R855" t="s">
        <v>54</v>
      </c>
      <c r="S855">
        <v>6</v>
      </c>
    </row>
    <row r="856" spans="1:19" x14ac:dyDescent="0.25">
      <c r="A856" t="str">
        <f t="shared" si="78"/>
        <v>7/16"6'40'MLAY600x4</v>
      </c>
      <c r="B856" s="20" t="s">
        <v>58</v>
      </c>
      <c r="C856" s="8" t="s">
        <v>10</v>
      </c>
      <c r="D856" s="6" t="s">
        <v>26</v>
      </c>
      <c r="E856" s="7">
        <v>4288</v>
      </c>
      <c r="F856" s="6" t="s">
        <v>30</v>
      </c>
      <c r="G856" s="7">
        <v>700</v>
      </c>
      <c r="H856" s="7">
        <f>G856*(IFERROR(VLOOKUP('Lifting System Input'!$B$9,Lists!L:M,2,0),1)*IFERROR(VLOOKUP('Lifting System Input'!$B$10,Lists!O:P,2,0),1)*IFERROR(VLOOKUP('Lifting System Input'!$B$12,Lists!R:S,2,0),1))</f>
        <v>700</v>
      </c>
      <c r="I856" s="6">
        <f>IF(EVEN(ROUNDUP(E856/(H856*3/'Lifting System Input'!$B$11),0))=2,4,EVEN(ROUNDUP(E856/(H856*3/'Lifting System Input'!$B$11),0)))</f>
        <v>8</v>
      </c>
      <c r="J856" s="7">
        <f t="shared" si="79"/>
        <v>5600</v>
      </c>
      <c r="K856" s="6">
        <f t="shared" si="80"/>
        <v>3.9</v>
      </c>
      <c r="L856" s="4">
        <f>VLOOKUP(F856,Lists!A:B,2,0)*I856</f>
        <v>8656</v>
      </c>
      <c r="M856" s="6">
        <f t="shared" si="81"/>
        <v>4</v>
      </c>
      <c r="N856">
        <f t="shared" si="82"/>
        <v>8</v>
      </c>
      <c r="O856">
        <v>4</v>
      </c>
      <c r="P856" s="7">
        <f t="shared" si="83"/>
        <v>1072</v>
      </c>
      <c r="Q856" t="s">
        <v>54</v>
      </c>
      <c r="R856" t="s">
        <v>54</v>
      </c>
      <c r="S856">
        <v>6</v>
      </c>
    </row>
    <row r="857" spans="1:19" x14ac:dyDescent="0.25">
      <c r="A857" t="str">
        <f t="shared" si="78"/>
        <v>7/16"7'40'MLAY600x4</v>
      </c>
      <c r="B857" s="20" t="s">
        <v>58</v>
      </c>
      <c r="C857" s="8" t="s">
        <v>11</v>
      </c>
      <c r="D857" s="6" t="s">
        <v>26</v>
      </c>
      <c r="E857" s="7">
        <v>5003</v>
      </c>
      <c r="F857" s="6" t="s">
        <v>30</v>
      </c>
      <c r="G857" s="7">
        <v>700</v>
      </c>
      <c r="H857" s="7">
        <f>G857*(IFERROR(VLOOKUP('Lifting System Input'!$B$9,Lists!L:M,2,0),1)*IFERROR(VLOOKUP('Lifting System Input'!$B$10,Lists!O:P,2,0),1)*IFERROR(VLOOKUP('Lifting System Input'!$B$12,Lists!R:S,2,0),1))</f>
        <v>700</v>
      </c>
      <c r="I857" s="6">
        <f>IF(EVEN(ROUNDUP(E857/(H857*3/'Lifting System Input'!$B$11),0))=2,4,EVEN(ROUNDUP(E857/(H857*3/'Lifting System Input'!$B$11),0)))</f>
        <v>8</v>
      </c>
      <c r="J857" s="7">
        <f t="shared" si="79"/>
        <v>5600</v>
      </c>
      <c r="K857" s="6">
        <f t="shared" si="80"/>
        <v>3.4</v>
      </c>
      <c r="L857" s="4">
        <f>VLOOKUP(F857,Lists!A:B,2,0)*I857</f>
        <v>8656</v>
      </c>
      <c r="M857" s="6">
        <f t="shared" si="81"/>
        <v>4</v>
      </c>
      <c r="N857">
        <f t="shared" si="82"/>
        <v>8</v>
      </c>
      <c r="O857">
        <v>4</v>
      </c>
      <c r="P857" s="7">
        <f t="shared" si="83"/>
        <v>1251</v>
      </c>
      <c r="Q857" t="s">
        <v>54</v>
      </c>
      <c r="R857" t="s">
        <v>54</v>
      </c>
      <c r="S857">
        <v>6</v>
      </c>
    </row>
    <row r="858" spans="1:19" x14ac:dyDescent="0.25">
      <c r="A858" t="str">
        <f t="shared" si="78"/>
        <v>7/16"8'40'MLAY600x4</v>
      </c>
      <c r="B858" s="20" t="s">
        <v>58</v>
      </c>
      <c r="C858" s="8" t="s">
        <v>12</v>
      </c>
      <c r="D858" s="6" t="s">
        <v>26</v>
      </c>
      <c r="E858" s="7">
        <v>5717</v>
      </c>
      <c r="F858" s="6" t="s">
        <v>30</v>
      </c>
      <c r="G858" s="7">
        <v>700</v>
      </c>
      <c r="H858" s="7">
        <f>G858*(IFERROR(VLOOKUP('Lifting System Input'!$B$9,Lists!L:M,2,0),1)*IFERROR(VLOOKUP('Lifting System Input'!$B$10,Lists!O:P,2,0),1)*IFERROR(VLOOKUP('Lifting System Input'!$B$12,Lists!R:S,2,0),1))</f>
        <v>700</v>
      </c>
      <c r="I858" s="6">
        <f>IF(EVEN(ROUNDUP(E858/(H858*3/'Lifting System Input'!$B$11),0))=2,4,EVEN(ROUNDUP(E858/(H858*3/'Lifting System Input'!$B$11),0)))</f>
        <v>10</v>
      </c>
      <c r="J858" s="7">
        <f t="shared" si="79"/>
        <v>7000</v>
      </c>
      <c r="K858" s="6">
        <f t="shared" si="80"/>
        <v>3.7</v>
      </c>
      <c r="L858" s="4">
        <f>VLOOKUP(F858,Lists!A:B,2,0)*I858</f>
        <v>10820</v>
      </c>
      <c r="M858" s="6">
        <f t="shared" si="81"/>
        <v>5</v>
      </c>
      <c r="N858">
        <f t="shared" si="82"/>
        <v>6.7</v>
      </c>
      <c r="O858">
        <v>4</v>
      </c>
      <c r="P858" s="7">
        <f t="shared" si="83"/>
        <v>1143</v>
      </c>
      <c r="Q858" t="s">
        <v>54</v>
      </c>
      <c r="R858" t="s">
        <v>54</v>
      </c>
      <c r="S858">
        <v>6</v>
      </c>
    </row>
    <row r="859" spans="1:19" x14ac:dyDescent="0.25">
      <c r="A859" t="str">
        <f t="shared" si="78"/>
        <v>7/16"9'40'MLAY600x4</v>
      </c>
      <c r="B859" s="20" t="s">
        <v>58</v>
      </c>
      <c r="C859" s="8" t="s">
        <v>13</v>
      </c>
      <c r="D859" s="6" t="s">
        <v>26</v>
      </c>
      <c r="E859" s="7">
        <v>6432</v>
      </c>
      <c r="F859" s="6" t="s">
        <v>30</v>
      </c>
      <c r="G859" s="7">
        <v>700</v>
      </c>
      <c r="H859" s="7">
        <f>G859*(IFERROR(VLOOKUP('Lifting System Input'!$B$9,Lists!L:M,2,0),1)*IFERROR(VLOOKUP('Lifting System Input'!$B$10,Lists!O:P,2,0),1)*IFERROR(VLOOKUP('Lifting System Input'!$B$12,Lists!R:S,2,0),1))</f>
        <v>700</v>
      </c>
      <c r="I859" s="6">
        <f>IF(EVEN(ROUNDUP(E859/(H859*3/'Lifting System Input'!$B$11),0))=2,4,EVEN(ROUNDUP(E859/(H859*3/'Lifting System Input'!$B$11),0)))</f>
        <v>10</v>
      </c>
      <c r="J859" s="7">
        <f t="shared" si="79"/>
        <v>7000</v>
      </c>
      <c r="K859" s="6">
        <f t="shared" si="80"/>
        <v>3.3</v>
      </c>
      <c r="L859" s="4">
        <f>VLOOKUP(F859,Lists!A:B,2,0)*I859</f>
        <v>10820</v>
      </c>
      <c r="M859" s="6">
        <f t="shared" si="81"/>
        <v>5</v>
      </c>
      <c r="N859">
        <f t="shared" si="82"/>
        <v>6.7</v>
      </c>
      <c r="O859">
        <v>4</v>
      </c>
      <c r="P859" s="7">
        <f t="shared" si="83"/>
        <v>1286</v>
      </c>
      <c r="Q859" t="s">
        <v>54</v>
      </c>
      <c r="R859" t="s">
        <v>54</v>
      </c>
      <c r="S859">
        <v>6</v>
      </c>
    </row>
    <row r="860" spans="1:19" x14ac:dyDescent="0.25">
      <c r="A860" t="str">
        <f t="shared" si="78"/>
        <v>7/16"10'40'MLAY600x4</v>
      </c>
      <c r="B860" s="20" t="s">
        <v>58</v>
      </c>
      <c r="C860" s="25" t="s">
        <v>14</v>
      </c>
      <c r="D860" s="6" t="s">
        <v>26</v>
      </c>
      <c r="E860" s="7">
        <v>7147</v>
      </c>
      <c r="F860" s="6" t="s">
        <v>30</v>
      </c>
      <c r="G860" s="7">
        <v>700</v>
      </c>
      <c r="H860" s="7">
        <f>G860*(IFERROR(VLOOKUP('Lifting System Input'!$B$9,Lists!L:M,2,0),1)*IFERROR(VLOOKUP('Lifting System Input'!$B$10,Lists!O:P,2,0),1)*IFERROR(VLOOKUP('Lifting System Input'!$B$12,Lists!R:S,2,0),1))</f>
        <v>700</v>
      </c>
      <c r="I860" s="6">
        <f>IF(EVEN(ROUNDUP(E860/(H860*3/'Lifting System Input'!$B$11),0))=2,4,EVEN(ROUNDUP(E860/(H860*3/'Lifting System Input'!$B$11),0)))</f>
        <v>12</v>
      </c>
      <c r="J860" s="7">
        <f t="shared" si="79"/>
        <v>8400</v>
      </c>
      <c r="K860" s="6">
        <f t="shared" si="80"/>
        <v>3.5</v>
      </c>
      <c r="L860" s="4">
        <f>VLOOKUP(F860,Lists!A:B,2,0)*I860</f>
        <v>12984</v>
      </c>
      <c r="M860" s="6">
        <f t="shared" si="81"/>
        <v>6</v>
      </c>
      <c r="N860">
        <f t="shared" si="82"/>
        <v>5.7</v>
      </c>
      <c r="O860">
        <v>4</v>
      </c>
      <c r="P860" s="7">
        <f t="shared" si="83"/>
        <v>1191</v>
      </c>
      <c r="Q860" t="s">
        <v>54</v>
      </c>
      <c r="R860" t="s">
        <v>54</v>
      </c>
      <c r="S860">
        <v>6</v>
      </c>
    </row>
    <row r="861" spans="1:19" x14ac:dyDescent="0.25">
      <c r="A861" t="str">
        <f t="shared" si="78"/>
        <v>1/2"6'10'MLAY600x4</v>
      </c>
      <c r="B861" s="5" t="s">
        <v>8</v>
      </c>
      <c r="C861" s="8" t="s">
        <v>10</v>
      </c>
      <c r="D861" s="6" t="s">
        <v>14</v>
      </c>
      <c r="E861" s="7">
        <v>1225</v>
      </c>
      <c r="F861" s="6" t="s">
        <v>30</v>
      </c>
      <c r="G861" s="7">
        <v>762</v>
      </c>
      <c r="H861" s="7">
        <f>G861*(IFERROR(VLOOKUP('Lifting System Input'!$B$9,Lists!L:M,2,0),1)*IFERROR(VLOOKUP('Lifting System Input'!$B$10,Lists!O:P,2,0),1)*IFERROR(VLOOKUP('Lifting System Input'!$B$12,Lists!R:S,2,0),1))</f>
        <v>762</v>
      </c>
      <c r="I861" s="6">
        <f>IF(EVEN(ROUNDUP(E861/(H861*3/'Lifting System Input'!$B$11),0))=2,4,EVEN(ROUNDUP(E861/(H861*3/'Lifting System Input'!$B$11),0)))</f>
        <v>4</v>
      </c>
      <c r="J861" s="7">
        <f t="shared" si="79"/>
        <v>3048</v>
      </c>
      <c r="K861" s="6">
        <f t="shared" si="80"/>
        <v>7.5</v>
      </c>
      <c r="L861" s="4">
        <f>VLOOKUP(F861,Lists!A:B,2,0)*I861</f>
        <v>4328</v>
      </c>
      <c r="M861" s="6">
        <f t="shared" si="81"/>
        <v>2</v>
      </c>
      <c r="N861">
        <f t="shared" si="82"/>
        <v>3.3</v>
      </c>
      <c r="O861">
        <v>4</v>
      </c>
      <c r="P861" s="7">
        <f t="shared" si="83"/>
        <v>613</v>
      </c>
      <c r="Q861" t="s">
        <v>54</v>
      </c>
      <c r="R861" t="s">
        <v>54</v>
      </c>
      <c r="S861">
        <v>7</v>
      </c>
    </row>
    <row r="862" spans="1:19" x14ac:dyDescent="0.25">
      <c r="A862" t="str">
        <f t="shared" si="78"/>
        <v>1/2"7'10'MLAY600x4</v>
      </c>
      <c r="B862" s="5" t="s">
        <v>8</v>
      </c>
      <c r="C862" s="8" t="s">
        <v>11</v>
      </c>
      <c r="D862" s="6" t="s">
        <v>14</v>
      </c>
      <c r="E862" s="7">
        <v>1429</v>
      </c>
      <c r="F862" s="6" t="s">
        <v>30</v>
      </c>
      <c r="G862" s="7">
        <v>762</v>
      </c>
      <c r="H862" s="7">
        <f>G862*(IFERROR(VLOOKUP('Lifting System Input'!$B$9,Lists!L:M,2,0),1)*IFERROR(VLOOKUP('Lifting System Input'!$B$10,Lists!O:P,2,0),1)*IFERROR(VLOOKUP('Lifting System Input'!$B$12,Lists!R:S,2,0),1))</f>
        <v>762</v>
      </c>
      <c r="I862" s="6">
        <f>IF(EVEN(ROUNDUP(E862/(H862*3/'Lifting System Input'!$B$11),0))=2,4,EVEN(ROUNDUP(E862/(H862*3/'Lifting System Input'!$B$11),0)))</f>
        <v>4</v>
      </c>
      <c r="J862" s="7">
        <f t="shared" si="79"/>
        <v>3048</v>
      </c>
      <c r="K862" s="6">
        <f t="shared" si="80"/>
        <v>6.4</v>
      </c>
      <c r="L862" s="4">
        <f>VLOOKUP(F862,Lists!A:B,2,0)*I862</f>
        <v>4328</v>
      </c>
      <c r="M862" s="6">
        <f t="shared" si="81"/>
        <v>2</v>
      </c>
      <c r="N862">
        <f t="shared" si="82"/>
        <v>3.3</v>
      </c>
      <c r="O862">
        <v>4</v>
      </c>
      <c r="P862" s="7">
        <f t="shared" si="83"/>
        <v>715</v>
      </c>
      <c r="Q862" t="s">
        <v>54</v>
      </c>
      <c r="R862" t="s">
        <v>54</v>
      </c>
      <c r="S862">
        <v>7</v>
      </c>
    </row>
    <row r="863" spans="1:19" x14ac:dyDescent="0.25">
      <c r="A863" t="str">
        <f t="shared" si="78"/>
        <v>1/2"8'10'MLAY600x4</v>
      </c>
      <c r="B863" s="5" t="s">
        <v>8</v>
      </c>
      <c r="C863" s="8" t="s">
        <v>12</v>
      </c>
      <c r="D863" s="6" t="s">
        <v>14</v>
      </c>
      <c r="E863" s="7">
        <v>1634</v>
      </c>
      <c r="F863" s="6" t="s">
        <v>30</v>
      </c>
      <c r="G863" s="7">
        <v>762</v>
      </c>
      <c r="H863" s="7">
        <f>G863*(IFERROR(VLOOKUP('Lifting System Input'!$B$9,Lists!L:M,2,0),1)*IFERROR(VLOOKUP('Lifting System Input'!$B$10,Lists!O:P,2,0),1)*IFERROR(VLOOKUP('Lifting System Input'!$B$12,Lists!R:S,2,0),1))</f>
        <v>762</v>
      </c>
      <c r="I863" s="6">
        <f>IF(EVEN(ROUNDUP(E863/(H863*3/'Lifting System Input'!$B$11),0))=2,4,EVEN(ROUNDUP(E863/(H863*3/'Lifting System Input'!$B$11),0)))</f>
        <v>4</v>
      </c>
      <c r="J863" s="7">
        <f t="shared" si="79"/>
        <v>3048</v>
      </c>
      <c r="K863" s="6">
        <f t="shared" si="80"/>
        <v>5.6</v>
      </c>
      <c r="L863" s="4">
        <f>VLOOKUP(F863,Lists!A:B,2,0)*I863</f>
        <v>4328</v>
      </c>
      <c r="M863" s="6">
        <f t="shared" si="81"/>
        <v>2</v>
      </c>
      <c r="N863">
        <f t="shared" si="82"/>
        <v>3.3</v>
      </c>
      <c r="O863">
        <v>4</v>
      </c>
      <c r="P863" s="7">
        <f t="shared" si="83"/>
        <v>817</v>
      </c>
      <c r="Q863" t="s">
        <v>54</v>
      </c>
      <c r="R863" t="s">
        <v>54</v>
      </c>
      <c r="S863">
        <v>7</v>
      </c>
    </row>
    <row r="864" spans="1:19" x14ac:dyDescent="0.25">
      <c r="A864" t="str">
        <f t="shared" si="78"/>
        <v>1/2"9'10'MLAY600x4</v>
      </c>
      <c r="B864" s="5" t="s">
        <v>8</v>
      </c>
      <c r="C864" s="8" t="s">
        <v>13</v>
      </c>
      <c r="D864" s="6" t="s">
        <v>14</v>
      </c>
      <c r="E864" s="7">
        <v>1838</v>
      </c>
      <c r="F864" s="6" t="s">
        <v>30</v>
      </c>
      <c r="G864" s="7">
        <v>762</v>
      </c>
      <c r="H864" s="7">
        <f>G864*(IFERROR(VLOOKUP('Lifting System Input'!$B$9,Lists!L:M,2,0),1)*IFERROR(VLOOKUP('Lifting System Input'!$B$10,Lists!O:P,2,0),1)*IFERROR(VLOOKUP('Lifting System Input'!$B$12,Lists!R:S,2,0),1))</f>
        <v>762</v>
      </c>
      <c r="I864" s="6">
        <f>IF(EVEN(ROUNDUP(E864/(H864*3/'Lifting System Input'!$B$11),0))=2,4,EVEN(ROUNDUP(E864/(H864*3/'Lifting System Input'!$B$11),0)))</f>
        <v>4</v>
      </c>
      <c r="J864" s="7">
        <f t="shared" si="79"/>
        <v>3048</v>
      </c>
      <c r="K864" s="6">
        <f t="shared" si="80"/>
        <v>5</v>
      </c>
      <c r="L864" s="4">
        <f>VLOOKUP(F864,Lists!A:B,2,0)*I864</f>
        <v>4328</v>
      </c>
      <c r="M864" s="6">
        <f t="shared" si="81"/>
        <v>2</v>
      </c>
      <c r="N864">
        <f t="shared" si="82"/>
        <v>3.3</v>
      </c>
      <c r="O864">
        <v>4</v>
      </c>
      <c r="P864" s="7">
        <f t="shared" si="83"/>
        <v>919</v>
      </c>
      <c r="Q864" t="s">
        <v>54</v>
      </c>
      <c r="R864" t="s">
        <v>54</v>
      </c>
      <c r="S864">
        <v>7</v>
      </c>
    </row>
    <row r="865" spans="1:19" x14ac:dyDescent="0.25">
      <c r="A865" t="str">
        <f t="shared" si="78"/>
        <v>1/2"10'10'MLAY600x4</v>
      </c>
      <c r="B865" s="5" t="s">
        <v>8</v>
      </c>
      <c r="C865" s="24" t="s">
        <v>14</v>
      </c>
      <c r="D865" s="6" t="s">
        <v>14</v>
      </c>
      <c r="E865" s="7">
        <v>2042</v>
      </c>
      <c r="F865" s="6" t="s">
        <v>30</v>
      </c>
      <c r="G865" s="7">
        <v>762</v>
      </c>
      <c r="H865" s="7">
        <f>G865*(IFERROR(VLOOKUP('Lifting System Input'!$B$9,Lists!L:M,2,0),1)*IFERROR(VLOOKUP('Lifting System Input'!$B$10,Lists!O:P,2,0),1)*IFERROR(VLOOKUP('Lifting System Input'!$B$12,Lists!R:S,2,0),1))</f>
        <v>762</v>
      </c>
      <c r="I865" s="6">
        <f>IF(EVEN(ROUNDUP(E865/(H865*3/'Lifting System Input'!$B$11),0))=2,4,EVEN(ROUNDUP(E865/(H865*3/'Lifting System Input'!$B$11),0)))</f>
        <v>4</v>
      </c>
      <c r="J865" s="7">
        <f t="shared" si="79"/>
        <v>3048</v>
      </c>
      <c r="K865" s="6">
        <f t="shared" si="80"/>
        <v>4.5</v>
      </c>
      <c r="L865" s="4">
        <f>VLOOKUP(F865,Lists!A:B,2,0)*I865</f>
        <v>4328</v>
      </c>
      <c r="M865" s="6">
        <f t="shared" si="81"/>
        <v>2</v>
      </c>
      <c r="N865">
        <f t="shared" si="82"/>
        <v>3.3</v>
      </c>
      <c r="O865">
        <v>4</v>
      </c>
      <c r="P865" s="7">
        <f t="shared" si="83"/>
        <v>1021</v>
      </c>
      <c r="Q865" t="s">
        <v>54</v>
      </c>
      <c r="R865" t="s">
        <v>54</v>
      </c>
      <c r="S865">
        <v>7</v>
      </c>
    </row>
    <row r="866" spans="1:19" x14ac:dyDescent="0.25">
      <c r="A866" t="str">
        <f t="shared" si="78"/>
        <v>1/2"6'20'MLAY600x4</v>
      </c>
      <c r="B866" s="5" t="s">
        <v>8</v>
      </c>
      <c r="C866" s="8" t="s">
        <v>10</v>
      </c>
      <c r="D866" s="6" t="s">
        <v>16</v>
      </c>
      <c r="E866" s="7">
        <v>2450</v>
      </c>
      <c r="F866" s="6" t="s">
        <v>30</v>
      </c>
      <c r="G866" s="7">
        <v>762</v>
      </c>
      <c r="H866" s="7">
        <f>G866*(IFERROR(VLOOKUP('Lifting System Input'!$B$9,Lists!L:M,2,0),1)*IFERROR(VLOOKUP('Lifting System Input'!$B$10,Lists!O:P,2,0),1)*IFERROR(VLOOKUP('Lifting System Input'!$B$12,Lists!R:S,2,0),1))</f>
        <v>762</v>
      </c>
      <c r="I866" s="6">
        <f>IF(EVEN(ROUNDUP(E866/(H866*3/'Lifting System Input'!$B$11),0))=2,4,EVEN(ROUNDUP(E866/(H866*3/'Lifting System Input'!$B$11),0)))</f>
        <v>4</v>
      </c>
      <c r="J866" s="7">
        <f t="shared" si="79"/>
        <v>3048</v>
      </c>
      <c r="K866" s="6">
        <f t="shared" si="80"/>
        <v>3.7</v>
      </c>
      <c r="L866" s="4">
        <f>VLOOKUP(F866,Lists!A:B,2,0)*I866</f>
        <v>4328</v>
      </c>
      <c r="M866" s="6">
        <f t="shared" si="81"/>
        <v>2</v>
      </c>
      <c r="N866">
        <f t="shared" si="82"/>
        <v>6.7</v>
      </c>
      <c r="O866">
        <v>4</v>
      </c>
      <c r="P866" s="7">
        <f t="shared" si="83"/>
        <v>1225</v>
      </c>
      <c r="Q866" t="s">
        <v>54</v>
      </c>
      <c r="R866" t="s">
        <v>54</v>
      </c>
      <c r="S866">
        <v>7</v>
      </c>
    </row>
    <row r="867" spans="1:19" x14ac:dyDescent="0.25">
      <c r="A867" t="str">
        <f t="shared" si="78"/>
        <v>1/2"7'20'MLAY600x4</v>
      </c>
      <c r="B867" s="5" t="s">
        <v>8</v>
      </c>
      <c r="C867" s="8" t="s">
        <v>11</v>
      </c>
      <c r="D867" s="6" t="s">
        <v>16</v>
      </c>
      <c r="E867" s="7">
        <v>2859</v>
      </c>
      <c r="F867" s="6" t="s">
        <v>30</v>
      </c>
      <c r="G867" s="7">
        <v>762</v>
      </c>
      <c r="H867" s="7">
        <f>G867*(IFERROR(VLOOKUP('Lifting System Input'!$B$9,Lists!L:M,2,0),1)*IFERROR(VLOOKUP('Lifting System Input'!$B$10,Lists!O:P,2,0),1)*IFERROR(VLOOKUP('Lifting System Input'!$B$12,Lists!R:S,2,0),1))</f>
        <v>762</v>
      </c>
      <c r="I867" s="6">
        <f>IF(EVEN(ROUNDUP(E867/(H867*3/'Lifting System Input'!$B$11),0))=2,4,EVEN(ROUNDUP(E867/(H867*3/'Lifting System Input'!$B$11),0)))</f>
        <v>4</v>
      </c>
      <c r="J867" s="7">
        <f t="shared" si="79"/>
        <v>3048</v>
      </c>
      <c r="K867" s="6">
        <f t="shared" si="80"/>
        <v>3.2</v>
      </c>
      <c r="L867" s="4">
        <f>VLOOKUP(F867,Lists!A:B,2,0)*I867</f>
        <v>4328</v>
      </c>
      <c r="M867" s="6">
        <f t="shared" si="81"/>
        <v>2</v>
      </c>
      <c r="N867">
        <f t="shared" si="82"/>
        <v>6.7</v>
      </c>
      <c r="O867">
        <v>4</v>
      </c>
      <c r="P867" s="7">
        <f t="shared" si="83"/>
        <v>1430</v>
      </c>
      <c r="Q867" t="s">
        <v>54</v>
      </c>
      <c r="R867" t="s">
        <v>54</v>
      </c>
      <c r="S867">
        <v>7</v>
      </c>
    </row>
    <row r="868" spans="1:19" x14ac:dyDescent="0.25">
      <c r="A868" t="str">
        <f t="shared" si="78"/>
        <v>1/2"8'20'MLAY600x4</v>
      </c>
      <c r="B868" s="5" t="s">
        <v>8</v>
      </c>
      <c r="C868" s="8" t="s">
        <v>12</v>
      </c>
      <c r="D868" s="6" t="s">
        <v>16</v>
      </c>
      <c r="E868" s="7">
        <v>3267</v>
      </c>
      <c r="F868" s="6" t="s">
        <v>30</v>
      </c>
      <c r="G868" s="7">
        <v>762</v>
      </c>
      <c r="H868" s="7">
        <f>G868*(IFERROR(VLOOKUP('Lifting System Input'!$B$9,Lists!L:M,2,0),1)*IFERROR(VLOOKUP('Lifting System Input'!$B$10,Lists!O:P,2,0),1)*IFERROR(VLOOKUP('Lifting System Input'!$B$12,Lists!R:S,2,0),1))</f>
        <v>762</v>
      </c>
      <c r="I868" s="6">
        <f>IF(EVEN(ROUNDUP(E868/(H868*3/'Lifting System Input'!$B$11),0))=2,4,EVEN(ROUNDUP(E868/(H868*3/'Lifting System Input'!$B$11),0)))</f>
        <v>6</v>
      </c>
      <c r="J868" s="7">
        <f t="shared" si="79"/>
        <v>4572</v>
      </c>
      <c r="K868" s="6">
        <f t="shared" si="80"/>
        <v>4.2</v>
      </c>
      <c r="L868" s="4">
        <f>VLOOKUP(F868,Lists!A:B,2,0)*I868</f>
        <v>6492</v>
      </c>
      <c r="M868" s="6">
        <f t="shared" si="81"/>
        <v>3</v>
      </c>
      <c r="N868">
        <f t="shared" si="82"/>
        <v>5</v>
      </c>
      <c r="O868">
        <v>4</v>
      </c>
      <c r="P868" s="7">
        <f t="shared" si="83"/>
        <v>1089</v>
      </c>
      <c r="Q868" t="s">
        <v>54</v>
      </c>
      <c r="R868" t="s">
        <v>54</v>
      </c>
      <c r="S868">
        <v>7</v>
      </c>
    </row>
    <row r="869" spans="1:19" x14ac:dyDescent="0.25">
      <c r="A869" t="str">
        <f t="shared" si="78"/>
        <v>1/2"9'20'MLAY600x4</v>
      </c>
      <c r="B869" s="5" t="s">
        <v>8</v>
      </c>
      <c r="C869" s="8" t="s">
        <v>13</v>
      </c>
      <c r="D869" s="6" t="s">
        <v>16</v>
      </c>
      <c r="E869" s="7">
        <v>3675</v>
      </c>
      <c r="F869" s="6" t="s">
        <v>30</v>
      </c>
      <c r="G869" s="7">
        <v>762</v>
      </c>
      <c r="H869" s="7">
        <f>G869*(IFERROR(VLOOKUP('Lifting System Input'!$B$9,Lists!L:M,2,0),1)*IFERROR(VLOOKUP('Lifting System Input'!$B$10,Lists!O:P,2,0),1)*IFERROR(VLOOKUP('Lifting System Input'!$B$12,Lists!R:S,2,0),1))</f>
        <v>762</v>
      </c>
      <c r="I869" s="6">
        <f>IF(EVEN(ROUNDUP(E869/(H869*3/'Lifting System Input'!$B$11),0))=2,4,EVEN(ROUNDUP(E869/(H869*3/'Lifting System Input'!$B$11),0)))</f>
        <v>6</v>
      </c>
      <c r="J869" s="7">
        <f t="shared" si="79"/>
        <v>4572</v>
      </c>
      <c r="K869" s="6">
        <f t="shared" si="80"/>
        <v>3.7</v>
      </c>
      <c r="L869" s="4">
        <f>VLOOKUP(F869,Lists!A:B,2,0)*I869</f>
        <v>6492</v>
      </c>
      <c r="M869" s="6">
        <f t="shared" si="81"/>
        <v>3</v>
      </c>
      <c r="N869">
        <f t="shared" si="82"/>
        <v>5</v>
      </c>
      <c r="O869">
        <v>4</v>
      </c>
      <c r="P869" s="7">
        <f t="shared" si="83"/>
        <v>1225</v>
      </c>
      <c r="Q869" t="s">
        <v>54</v>
      </c>
      <c r="R869" t="s">
        <v>54</v>
      </c>
      <c r="S869">
        <v>7</v>
      </c>
    </row>
    <row r="870" spans="1:19" x14ac:dyDescent="0.25">
      <c r="A870" t="str">
        <f t="shared" si="78"/>
        <v>1/2"10'20'MLAY600x4</v>
      </c>
      <c r="B870" s="5" t="s">
        <v>8</v>
      </c>
      <c r="C870" s="25" t="s">
        <v>14</v>
      </c>
      <c r="D870" s="6" t="s">
        <v>16</v>
      </c>
      <c r="E870" s="7">
        <v>4084</v>
      </c>
      <c r="F870" s="6" t="s">
        <v>30</v>
      </c>
      <c r="G870" s="7">
        <v>762</v>
      </c>
      <c r="H870" s="7">
        <f>G870*(IFERROR(VLOOKUP('Lifting System Input'!$B$9,Lists!L:M,2,0),1)*IFERROR(VLOOKUP('Lifting System Input'!$B$10,Lists!O:P,2,0),1)*IFERROR(VLOOKUP('Lifting System Input'!$B$12,Lists!R:S,2,0),1))</f>
        <v>762</v>
      </c>
      <c r="I870" s="6">
        <f>IF(EVEN(ROUNDUP(E870/(H870*3/'Lifting System Input'!$B$11),0))=2,4,EVEN(ROUNDUP(E870/(H870*3/'Lifting System Input'!$B$11),0)))</f>
        <v>6</v>
      </c>
      <c r="J870" s="7">
        <f t="shared" si="79"/>
        <v>4572</v>
      </c>
      <c r="K870" s="6">
        <f t="shared" si="80"/>
        <v>3.4</v>
      </c>
      <c r="L870" s="4">
        <f>VLOOKUP(F870,Lists!A:B,2,0)*I870</f>
        <v>6492</v>
      </c>
      <c r="M870" s="6">
        <f t="shared" si="81"/>
        <v>3</v>
      </c>
      <c r="N870">
        <f t="shared" si="82"/>
        <v>5</v>
      </c>
      <c r="O870">
        <v>4</v>
      </c>
      <c r="P870" s="7">
        <f t="shared" si="83"/>
        <v>1361</v>
      </c>
      <c r="Q870" t="s">
        <v>54</v>
      </c>
      <c r="R870" t="s">
        <v>54</v>
      </c>
      <c r="S870">
        <v>7</v>
      </c>
    </row>
    <row r="871" spans="1:19" x14ac:dyDescent="0.25">
      <c r="A871" t="str">
        <f t="shared" si="78"/>
        <v>1/2"6'40'MLAY600x4</v>
      </c>
      <c r="B871" s="5" t="s">
        <v>8</v>
      </c>
      <c r="C871" s="8" t="s">
        <v>10</v>
      </c>
      <c r="D871" s="6" t="s">
        <v>26</v>
      </c>
      <c r="E871" s="7">
        <v>4901</v>
      </c>
      <c r="F871" s="6" t="s">
        <v>30</v>
      </c>
      <c r="G871" s="7">
        <v>762</v>
      </c>
      <c r="H871" s="7">
        <f>G871*(IFERROR(VLOOKUP('Lifting System Input'!$B$9,Lists!L:M,2,0),1)*IFERROR(VLOOKUP('Lifting System Input'!$B$10,Lists!O:P,2,0),1)*IFERROR(VLOOKUP('Lifting System Input'!$B$12,Lists!R:S,2,0),1))</f>
        <v>762</v>
      </c>
      <c r="I871" s="6">
        <f>IF(EVEN(ROUNDUP(E871/(H871*3/'Lifting System Input'!$B$11),0))=2,4,EVEN(ROUNDUP(E871/(H871*3/'Lifting System Input'!$B$11),0)))</f>
        <v>8</v>
      </c>
      <c r="J871" s="7">
        <f t="shared" si="79"/>
        <v>6096</v>
      </c>
      <c r="K871" s="6">
        <f t="shared" si="80"/>
        <v>3.7</v>
      </c>
      <c r="L871" s="4">
        <f>VLOOKUP(F871,Lists!A:B,2,0)*I871</f>
        <v>8656</v>
      </c>
      <c r="M871" s="6">
        <f t="shared" si="81"/>
        <v>4</v>
      </c>
      <c r="N871">
        <f t="shared" si="82"/>
        <v>8</v>
      </c>
      <c r="O871">
        <v>4</v>
      </c>
      <c r="P871" s="7">
        <f t="shared" si="83"/>
        <v>1225</v>
      </c>
      <c r="Q871" t="s">
        <v>54</v>
      </c>
      <c r="R871" t="s">
        <v>54</v>
      </c>
      <c r="S871">
        <v>7</v>
      </c>
    </row>
    <row r="872" spans="1:19" x14ac:dyDescent="0.25">
      <c r="A872" t="str">
        <f t="shared" si="78"/>
        <v>1/2"7'40'MLAY600x4</v>
      </c>
      <c r="B872" s="5" t="s">
        <v>8</v>
      </c>
      <c r="C872" s="8" t="s">
        <v>11</v>
      </c>
      <c r="D872" s="6" t="s">
        <v>26</v>
      </c>
      <c r="E872" s="7">
        <v>5717</v>
      </c>
      <c r="F872" s="6" t="s">
        <v>30</v>
      </c>
      <c r="G872" s="7">
        <v>762</v>
      </c>
      <c r="H872" s="7">
        <f>G872*(IFERROR(VLOOKUP('Lifting System Input'!$B$9,Lists!L:M,2,0),1)*IFERROR(VLOOKUP('Lifting System Input'!$B$10,Lists!O:P,2,0),1)*IFERROR(VLOOKUP('Lifting System Input'!$B$12,Lists!R:S,2,0),1))</f>
        <v>762</v>
      </c>
      <c r="I872" s="6">
        <f>IF(EVEN(ROUNDUP(E872/(H872*3/'Lifting System Input'!$B$11),0))=2,4,EVEN(ROUNDUP(E872/(H872*3/'Lifting System Input'!$B$11),0)))</f>
        <v>8</v>
      </c>
      <c r="J872" s="7">
        <f t="shared" si="79"/>
        <v>6096</v>
      </c>
      <c r="K872" s="6">
        <f t="shared" si="80"/>
        <v>3.2</v>
      </c>
      <c r="L872" s="4">
        <f>VLOOKUP(F872,Lists!A:B,2,0)*I872</f>
        <v>8656</v>
      </c>
      <c r="M872" s="6">
        <f t="shared" si="81"/>
        <v>4</v>
      </c>
      <c r="N872">
        <f t="shared" si="82"/>
        <v>8</v>
      </c>
      <c r="O872">
        <v>4</v>
      </c>
      <c r="P872" s="7">
        <f t="shared" si="83"/>
        <v>1429</v>
      </c>
      <c r="Q872" t="s">
        <v>54</v>
      </c>
      <c r="R872" t="s">
        <v>54</v>
      </c>
      <c r="S872">
        <v>7</v>
      </c>
    </row>
    <row r="873" spans="1:19" x14ac:dyDescent="0.25">
      <c r="A873" t="str">
        <f t="shared" si="78"/>
        <v>1/2"8'40'MLAY600x4</v>
      </c>
      <c r="B873" s="5" t="s">
        <v>8</v>
      </c>
      <c r="C873" s="8" t="s">
        <v>12</v>
      </c>
      <c r="D873" s="6" t="s">
        <v>26</v>
      </c>
      <c r="E873" s="7">
        <v>6534</v>
      </c>
      <c r="F873" s="6" t="s">
        <v>30</v>
      </c>
      <c r="G873" s="7">
        <v>762</v>
      </c>
      <c r="H873" s="7">
        <f>G873*(IFERROR(VLOOKUP('Lifting System Input'!$B$9,Lists!L:M,2,0),1)*IFERROR(VLOOKUP('Lifting System Input'!$B$10,Lists!O:P,2,0),1)*IFERROR(VLOOKUP('Lifting System Input'!$B$12,Lists!R:S,2,0),1))</f>
        <v>762</v>
      </c>
      <c r="I873" s="6">
        <f>IF(EVEN(ROUNDUP(E873/(H873*3/'Lifting System Input'!$B$11),0))=2,4,EVEN(ROUNDUP(E873/(H873*3/'Lifting System Input'!$B$11),0)))</f>
        <v>10</v>
      </c>
      <c r="J873" s="7">
        <f t="shared" si="79"/>
        <v>7620</v>
      </c>
      <c r="K873" s="6">
        <f t="shared" si="80"/>
        <v>3.5</v>
      </c>
      <c r="L873" s="4">
        <f>VLOOKUP(F873,Lists!A:B,2,0)*I873</f>
        <v>10820</v>
      </c>
      <c r="M873" s="6">
        <f t="shared" si="81"/>
        <v>5</v>
      </c>
      <c r="N873">
        <f t="shared" si="82"/>
        <v>6.7</v>
      </c>
      <c r="O873">
        <v>4</v>
      </c>
      <c r="P873" s="7">
        <f t="shared" si="83"/>
        <v>1307</v>
      </c>
      <c r="Q873" t="s">
        <v>54</v>
      </c>
      <c r="R873" t="s">
        <v>54</v>
      </c>
      <c r="S873">
        <v>7</v>
      </c>
    </row>
    <row r="874" spans="1:19" x14ac:dyDescent="0.25">
      <c r="A874" t="str">
        <f t="shared" si="78"/>
        <v>1/2"9'40'MLAY600x4</v>
      </c>
      <c r="B874" s="5" t="s">
        <v>8</v>
      </c>
      <c r="C874" s="8" t="s">
        <v>13</v>
      </c>
      <c r="D874" s="6" t="s">
        <v>26</v>
      </c>
      <c r="E874" s="7">
        <v>7351</v>
      </c>
      <c r="F874" s="6" t="s">
        <v>30</v>
      </c>
      <c r="G874" s="7">
        <v>762</v>
      </c>
      <c r="H874" s="7">
        <f>G874*(IFERROR(VLOOKUP('Lifting System Input'!$B$9,Lists!L:M,2,0),1)*IFERROR(VLOOKUP('Lifting System Input'!$B$10,Lists!O:P,2,0),1)*IFERROR(VLOOKUP('Lifting System Input'!$B$12,Lists!R:S,2,0),1))</f>
        <v>762</v>
      </c>
      <c r="I874" s="6">
        <f>IF(EVEN(ROUNDUP(E874/(H874*3/'Lifting System Input'!$B$11),0))=2,4,EVEN(ROUNDUP(E874/(H874*3/'Lifting System Input'!$B$11),0)))</f>
        <v>10</v>
      </c>
      <c r="J874" s="7">
        <f t="shared" si="79"/>
        <v>7620</v>
      </c>
      <c r="K874" s="6">
        <f t="shared" si="80"/>
        <v>3.1</v>
      </c>
      <c r="L874" s="4">
        <f>VLOOKUP(F874,Lists!A:B,2,0)*I874</f>
        <v>10820</v>
      </c>
      <c r="M874" s="6">
        <f t="shared" si="81"/>
        <v>5</v>
      </c>
      <c r="N874">
        <f t="shared" si="82"/>
        <v>6.7</v>
      </c>
      <c r="O874">
        <v>4</v>
      </c>
      <c r="P874" s="7">
        <f t="shared" si="83"/>
        <v>1470</v>
      </c>
      <c r="Q874" t="s">
        <v>54</v>
      </c>
      <c r="R874" t="s">
        <v>54</v>
      </c>
      <c r="S874">
        <v>7</v>
      </c>
    </row>
    <row r="875" spans="1:19" x14ac:dyDescent="0.25">
      <c r="A875" t="str">
        <f t="shared" si="78"/>
        <v>1/2"10'40'MLAY600x4</v>
      </c>
      <c r="B875" s="5" t="s">
        <v>8</v>
      </c>
      <c r="C875" s="25" t="s">
        <v>14</v>
      </c>
      <c r="D875" s="6" t="s">
        <v>26</v>
      </c>
      <c r="E875" s="7">
        <v>8168</v>
      </c>
      <c r="F875" s="6" t="s">
        <v>30</v>
      </c>
      <c r="G875" s="7">
        <v>762</v>
      </c>
      <c r="H875" s="7">
        <f>G875*(IFERROR(VLOOKUP('Lifting System Input'!$B$9,Lists!L:M,2,0),1)*IFERROR(VLOOKUP('Lifting System Input'!$B$10,Lists!O:P,2,0),1)*IFERROR(VLOOKUP('Lifting System Input'!$B$12,Lists!R:S,2,0),1))</f>
        <v>762</v>
      </c>
      <c r="I875" s="6">
        <f>IF(EVEN(ROUNDUP(E875/(H875*3/'Lifting System Input'!$B$11),0))=2,4,EVEN(ROUNDUP(E875/(H875*3/'Lifting System Input'!$B$11),0)))</f>
        <v>12</v>
      </c>
      <c r="J875" s="7">
        <f t="shared" si="79"/>
        <v>9144</v>
      </c>
      <c r="K875" s="6">
        <f t="shared" si="80"/>
        <v>3.4</v>
      </c>
      <c r="L875" s="4">
        <f>VLOOKUP(F875,Lists!A:B,2,0)*I875</f>
        <v>12984</v>
      </c>
      <c r="M875" s="6">
        <f t="shared" si="81"/>
        <v>6</v>
      </c>
      <c r="N875">
        <f t="shared" si="82"/>
        <v>5.7</v>
      </c>
      <c r="O875">
        <v>4</v>
      </c>
      <c r="P875" s="7">
        <f t="shared" si="83"/>
        <v>1361</v>
      </c>
      <c r="Q875" t="s">
        <v>54</v>
      </c>
      <c r="R875" t="s">
        <v>54</v>
      </c>
      <c r="S875">
        <v>7</v>
      </c>
    </row>
    <row r="876" spans="1:19" x14ac:dyDescent="0.25">
      <c r="A876" t="str">
        <f t="shared" si="78"/>
        <v>9/16"6'10'MLAY600x4</v>
      </c>
      <c r="B876" s="20" t="s">
        <v>60</v>
      </c>
      <c r="C876" s="8" t="s">
        <v>10</v>
      </c>
      <c r="D876" s="6" t="s">
        <v>14</v>
      </c>
      <c r="E876" s="7">
        <v>1378</v>
      </c>
      <c r="F876" s="6" t="s">
        <v>30</v>
      </c>
      <c r="G876" s="7">
        <v>762</v>
      </c>
      <c r="H876" s="7">
        <f>G876*(IFERROR(VLOOKUP('Lifting System Input'!$B$9,Lists!L:M,2,0),1)*IFERROR(VLOOKUP('Lifting System Input'!$B$10,Lists!O:P,2,0),1)*IFERROR(VLOOKUP('Lifting System Input'!$B$12,Lists!R:S,2,0),1))</f>
        <v>762</v>
      </c>
      <c r="I876" s="6">
        <f>IF(EVEN(ROUNDUP(E876/(H876*3/'Lifting System Input'!$B$11),0))=2,4,EVEN(ROUNDUP(E876/(H876*3/'Lifting System Input'!$B$11),0)))</f>
        <v>4</v>
      </c>
      <c r="J876" s="7">
        <f t="shared" si="79"/>
        <v>3048</v>
      </c>
      <c r="K876" s="6">
        <f t="shared" si="80"/>
        <v>6.6</v>
      </c>
      <c r="L876" s="4">
        <f>VLOOKUP(F876,Lists!A:B,2,0)*I876</f>
        <v>4328</v>
      </c>
      <c r="M876" s="6">
        <f t="shared" si="81"/>
        <v>2</v>
      </c>
      <c r="N876">
        <f t="shared" si="82"/>
        <v>3.3</v>
      </c>
      <c r="O876">
        <v>4</v>
      </c>
      <c r="P876" s="7">
        <f t="shared" si="83"/>
        <v>689</v>
      </c>
      <c r="Q876" t="s">
        <v>54</v>
      </c>
      <c r="R876" t="s">
        <v>54</v>
      </c>
      <c r="S876">
        <v>8</v>
      </c>
    </row>
    <row r="877" spans="1:19" x14ac:dyDescent="0.25">
      <c r="A877" t="str">
        <f t="shared" si="78"/>
        <v>9/16"7'10'MLAY600x4</v>
      </c>
      <c r="B877" s="20" t="s">
        <v>60</v>
      </c>
      <c r="C877" s="8" t="s">
        <v>11</v>
      </c>
      <c r="D877" s="6" t="s">
        <v>14</v>
      </c>
      <c r="E877" s="7">
        <v>1608</v>
      </c>
      <c r="F877" s="6" t="s">
        <v>30</v>
      </c>
      <c r="G877" s="7">
        <v>762</v>
      </c>
      <c r="H877" s="7">
        <f>G877*(IFERROR(VLOOKUP('Lifting System Input'!$B$9,Lists!L:M,2,0),1)*IFERROR(VLOOKUP('Lifting System Input'!$B$10,Lists!O:P,2,0),1)*IFERROR(VLOOKUP('Lifting System Input'!$B$12,Lists!R:S,2,0),1))</f>
        <v>762</v>
      </c>
      <c r="I877" s="6">
        <f>IF(EVEN(ROUNDUP(E877/(H877*3/'Lifting System Input'!$B$11),0))=2,4,EVEN(ROUNDUP(E877/(H877*3/'Lifting System Input'!$B$11),0)))</f>
        <v>4</v>
      </c>
      <c r="J877" s="7">
        <f t="shared" si="79"/>
        <v>3048</v>
      </c>
      <c r="K877" s="6">
        <f t="shared" si="80"/>
        <v>5.7</v>
      </c>
      <c r="L877" s="4">
        <f>VLOOKUP(F877,Lists!A:B,2,0)*I877</f>
        <v>4328</v>
      </c>
      <c r="M877" s="6">
        <f t="shared" si="81"/>
        <v>2</v>
      </c>
      <c r="N877">
        <f t="shared" si="82"/>
        <v>3.3</v>
      </c>
      <c r="O877">
        <v>4</v>
      </c>
      <c r="P877" s="7">
        <f t="shared" si="83"/>
        <v>804</v>
      </c>
      <c r="Q877" t="s">
        <v>54</v>
      </c>
      <c r="R877" t="s">
        <v>54</v>
      </c>
      <c r="S877">
        <v>8</v>
      </c>
    </row>
    <row r="878" spans="1:19" x14ac:dyDescent="0.25">
      <c r="A878" t="str">
        <f t="shared" si="78"/>
        <v>9/16"8'10'MLAY600x4</v>
      </c>
      <c r="B878" s="20" t="s">
        <v>60</v>
      </c>
      <c r="C878" s="8" t="s">
        <v>12</v>
      </c>
      <c r="D878" s="6" t="s">
        <v>14</v>
      </c>
      <c r="E878" s="7">
        <v>1838</v>
      </c>
      <c r="F878" s="6" t="s">
        <v>30</v>
      </c>
      <c r="G878" s="7">
        <v>762</v>
      </c>
      <c r="H878" s="7">
        <f>G878*(IFERROR(VLOOKUP('Lifting System Input'!$B$9,Lists!L:M,2,0),1)*IFERROR(VLOOKUP('Lifting System Input'!$B$10,Lists!O:P,2,0),1)*IFERROR(VLOOKUP('Lifting System Input'!$B$12,Lists!R:S,2,0),1))</f>
        <v>762</v>
      </c>
      <c r="I878" s="6">
        <f>IF(EVEN(ROUNDUP(E878/(H878*3/'Lifting System Input'!$B$11),0))=2,4,EVEN(ROUNDUP(E878/(H878*3/'Lifting System Input'!$B$11),0)))</f>
        <v>4</v>
      </c>
      <c r="J878" s="7">
        <f t="shared" si="79"/>
        <v>3048</v>
      </c>
      <c r="K878" s="6">
        <f t="shared" si="80"/>
        <v>5</v>
      </c>
      <c r="L878" s="4">
        <f>VLOOKUP(F878,Lists!A:B,2,0)*I878</f>
        <v>4328</v>
      </c>
      <c r="M878" s="6">
        <f t="shared" si="81"/>
        <v>2</v>
      </c>
      <c r="N878">
        <f t="shared" si="82"/>
        <v>3.3</v>
      </c>
      <c r="O878">
        <v>4</v>
      </c>
      <c r="P878" s="7">
        <f t="shared" si="83"/>
        <v>919</v>
      </c>
      <c r="Q878" t="s">
        <v>54</v>
      </c>
      <c r="R878" t="s">
        <v>54</v>
      </c>
      <c r="S878">
        <v>8</v>
      </c>
    </row>
    <row r="879" spans="1:19" x14ac:dyDescent="0.25">
      <c r="A879" t="str">
        <f t="shared" si="78"/>
        <v>9/16"9'10'MLAY600x4</v>
      </c>
      <c r="B879" s="20" t="s">
        <v>60</v>
      </c>
      <c r="C879" s="8" t="s">
        <v>13</v>
      </c>
      <c r="D879" s="6" t="s">
        <v>14</v>
      </c>
      <c r="E879" s="7">
        <v>2067</v>
      </c>
      <c r="F879" s="6" t="s">
        <v>30</v>
      </c>
      <c r="G879" s="7">
        <v>762</v>
      </c>
      <c r="H879" s="7">
        <f>G879*(IFERROR(VLOOKUP('Lifting System Input'!$B$9,Lists!L:M,2,0),1)*IFERROR(VLOOKUP('Lifting System Input'!$B$10,Lists!O:P,2,0),1)*IFERROR(VLOOKUP('Lifting System Input'!$B$12,Lists!R:S,2,0),1))</f>
        <v>762</v>
      </c>
      <c r="I879" s="6">
        <f>IF(EVEN(ROUNDUP(E879/(H879*3/'Lifting System Input'!$B$11),0))=2,4,EVEN(ROUNDUP(E879/(H879*3/'Lifting System Input'!$B$11),0)))</f>
        <v>4</v>
      </c>
      <c r="J879" s="7">
        <f t="shared" si="79"/>
        <v>3048</v>
      </c>
      <c r="K879" s="6">
        <f t="shared" si="80"/>
        <v>4.4000000000000004</v>
      </c>
      <c r="L879" s="4">
        <f>VLOOKUP(F879,Lists!A:B,2,0)*I879</f>
        <v>4328</v>
      </c>
      <c r="M879" s="6">
        <f t="shared" si="81"/>
        <v>2</v>
      </c>
      <c r="N879">
        <f t="shared" si="82"/>
        <v>3.3</v>
      </c>
      <c r="O879">
        <v>4</v>
      </c>
      <c r="P879" s="7">
        <f t="shared" si="83"/>
        <v>1034</v>
      </c>
      <c r="Q879" t="s">
        <v>54</v>
      </c>
      <c r="R879" t="s">
        <v>54</v>
      </c>
      <c r="S879">
        <v>8</v>
      </c>
    </row>
    <row r="880" spans="1:19" x14ac:dyDescent="0.25">
      <c r="A880" t="str">
        <f t="shared" si="78"/>
        <v>9/16"10'10'MLAY600x4</v>
      </c>
      <c r="B880" s="20" t="s">
        <v>60</v>
      </c>
      <c r="C880" s="25" t="s">
        <v>14</v>
      </c>
      <c r="D880" s="6" t="s">
        <v>14</v>
      </c>
      <c r="E880" s="7">
        <v>2297</v>
      </c>
      <c r="F880" s="6" t="s">
        <v>30</v>
      </c>
      <c r="G880" s="7">
        <v>762</v>
      </c>
      <c r="H880" s="7">
        <f>G880*(IFERROR(VLOOKUP('Lifting System Input'!$B$9,Lists!L:M,2,0),1)*IFERROR(VLOOKUP('Lifting System Input'!$B$10,Lists!O:P,2,0),1)*IFERROR(VLOOKUP('Lifting System Input'!$B$12,Lists!R:S,2,0),1))</f>
        <v>762</v>
      </c>
      <c r="I880" s="6">
        <f>IF(EVEN(ROUNDUP(E880/(H880*3/'Lifting System Input'!$B$11),0))=2,4,EVEN(ROUNDUP(E880/(H880*3/'Lifting System Input'!$B$11),0)))</f>
        <v>4</v>
      </c>
      <c r="J880" s="7">
        <f t="shared" si="79"/>
        <v>3048</v>
      </c>
      <c r="K880" s="6">
        <f t="shared" si="80"/>
        <v>4</v>
      </c>
      <c r="L880" s="4">
        <f>VLOOKUP(F880,Lists!A:B,2,0)*I880</f>
        <v>4328</v>
      </c>
      <c r="M880" s="6">
        <f t="shared" si="81"/>
        <v>2</v>
      </c>
      <c r="N880">
        <f t="shared" si="82"/>
        <v>3.3</v>
      </c>
      <c r="O880">
        <v>4</v>
      </c>
      <c r="P880" s="7">
        <f t="shared" si="83"/>
        <v>1149</v>
      </c>
      <c r="Q880" t="s">
        <v>54</v>
      </c>
      <c r="R880" t="s">
        <v>54</v>
      </c>
      <c r="S880">
        <v>8</v>
      </c>
    </row>
    <row r="881" spans="1:19" x14ac:dyDescent="0.25">
      <c r="A881" t="str">
        <f t="shared" si="78"/>
        <v>9/16"6'20'MLAY600x4</v>
      </c>
      <c r="B881" s="20" t="s">
        <v>60</v>
      </c>
      <c r="C881" s="8" t="s">
        <v>10</v>
      </c>
      <c r="D881" s="6" t="s">
        <v>16</v>
      </c>
      <c r="E881" s="7">
        <v>2757</v>
      </c>
      <c r="F881" s="6" t="s">
        <v>30</v>
      </c>
      <c r="G881" s="7">
        <v>762</v>
      </c>
      <c r="H881" s="7">
        <f>G881*(IFERROR(VLOOKUP('Lifting System Input'!$B$9,Lists!L:M,2,0),1)*IFERROR(VLOOKUP('Lifting System Input'!$B$10,Lists!O:P,2,0),1)*IFERROR(VLOOKUP('Lifting System Input'!$B$12,Lists!R:S,2,0),1))</f>
        <v>762</v>
      </c>
      <c r="I881" s="6">
        <f>IF(EVEN(ROUNDUP(E881/(H881*3/'Lifting System Input'!$B$11),0))=2,4,EVEN(ROUNDUP(E881/(H881*3/'Lifting System Input'!$B$11),0)))</f>
        <v>4</v>
      </c>
      <c r="J881" s="7">
        <f t="shared" si="79"/>
        <v>3048</v>
      </c>
      <c r="K881" s="6">
        <f t="shared" si="80"/>
        <v>3.3</v>
      </c>
      <c r="L881" s="4">
        <f>VLOOKUP(F881,Lists!A:B,2,0)*I881</f>
        <v>4328</v>
      </c>
      <c r="M881" s="6">
        <f t="shared" si="81"/>
        <v>2</v>
      </c>
      <c r="N881">
        <f t="shared" si="82"/>
        <v>6.7</v>
      </c>
      <c r="O881">
        <v>4</v>
      </c>
      <c r="P881" s="7">
        <f t="shared" si="83"/>
        <v>1379</v>
      </c>
      <c r="Q881" t="s">
        <v>54</v>
      </c>
      <c r="R881" t="s">
        <v>54</v>
      </c>
      <c r="S881">
        <v>8</v>
      </c>
    </row>
    <row r="882" spans="1:19" x14ac:dyDescent="0.25">
      <c r="A882" t="str">
        <f t="shared" si="78"/>
        <v>9/16"7'20'MLAY600x4</v>
      </c>
      <c r="B882" s="20" t="s">
        <v>60</v>
      </c>
      <c r="C882" s="8" t="s">
        <v>11</v>
      </c>
      <c r="D882" s="6" t="s">
        <v>16</v>
      </c>
      <c r="E882" s="7">
        <v>3216</v>
      </c>
      <c r="F882" s="6" t="s">
        <v>30</v>
      </c>
      <c r="G882" s="7">
        <v>762</v>
      </c>
      <c r="H882" s="7">
        <f>G882*(IFERROR(VLOOKUP('Lifting System Input'!$B$9,Lists!L:M,2,0),1)*IFERROR(VLOOKUP('Lifting System Input'!$B$10,Lists!O:P,2,0),1)*IFERROR(VLOOKUP('Lifting System Input'!$B$12,Lists!R:S,2,0),1))</f>
        <v>762</v>
      </c>
      <c r="I882" s="6">
        <f>IF(EVEN(ROUNDUP(E882/(H882*3/'Lifting System Input'!$B$11),0))=2,4,EVEN(ROUNDUP(E882/(H882*3/'Lifting System Input'!$B$11),0)))</f>
        <v>6</v>
      </c>
      <c r="J882" s="7">
        <f t="shared" si="79"/>
        <v>4572</v>
      </c>
      <c r="K882" s="6">
        <f t="shared" si="80"/>
        <v>4.3</v>
      </c>
      <c r="L882" s="4">
        <f>VLOOKUP(F882,Lists!A:B,2,0)*I882</f>
        <v>6492</v>
      </c>
      <c r="M882" s="6">
        <f t="shared" si="81"/>
        <v>3</v>
      </c>
      <c r="N882">
        <f t="shared" si="82"/>
        <v>5</v>
      </c>
      <c r="O882">
        <v>4</v>
      </c>
      <c r="P882" s="7">
        <f t="shared" si="83"/>
        <v>1072</v>
      </c>
      <c r="Q882" t="s">
        <v>54</v>
      </c>
      <c r="R882" t="s">
        <v>54</v>
      </c>
      <c r="S882">
        <v>8</v>
      </c>
    </row>
    <row r="883" spans="1:19" x14ac:dyDescent="0.25">
      <c r="A883" t="str">
        <f t="shared" si="78"/>
        <v>9/16"8'20'MLAY600x4</v>
      </c>
      <c r="B883" s="20" t="s">
        <v>60</v>
      </c>
      <c r="C883" s="8" t="s">
        <v>12</v>
      </c>
      <c r="D883" s="6" t="s">
        <v>16</v>
      </c>
      <c r="E883" s="7">
        <v>3675</v>
      </c>
      <c r="F883" s="6" t="s">
        <v>30</v>
      </c>
      <c r="G883" s="7">
        <v>762</v>
      </c>
      <c r="H883" s="7">
        <f>G883*(IFERROR(VLOOKUP('Lifting System Input'!$B$9,Lists!L:M,2,0),1)*IFERROR(VLOOKUP('Lifting System Input'!$B$10,Lists!O:P,2,0),1)*IFERROR(VLOOKUP('Lifting System Input'!$B$12,Lists!R:S,2,0),1))</f>
        <v>762</v>
      </c>
      <c r="I883" s="6">
        <f>IF(EVEN(ROUNDUP(E883/(H883*3/'Lifting System Input'!$B$11),0))=2,4,EVEN(ROUNDUP(E883/(H883*3/'Lifting System Input'!$B$11),0)))</f>
        <v>6</v>
      </c>
      <c r="J883" s="7">
        <f t="shared" si="79"/>
        <v>4572</v>
      </c>
      <c r="K883" s="6">
        <f t="shared" si="80"/>
        <v>3.7</v>
      </c>
      <c r="L883" s="4">
        <f>VLOOKUP(F883,Lists!A:B,2,0)*I883</f>
        <v>6492</v>
      </c>
      <c r="M883" s="6">
        <f t="shared" si="81"/>
        <v>3</v>
      </c>
      <c r="N883">
        <f t="shared" si="82"/>
        <v>5</v>
      </c>
      <c r="O883">
        <v>4</v>
      </c>
      <c r="P883" s="7">
        <f t="shared" si="83"/>
        <v>1225</v>
      </c>
      <c r="Q883" t="s">
        <v>54</v>
      </c>
      <c r="R883" t="s">
        <v>54</v>
      </c>
      <c r="S883">
        <v>8</v>
      </c>
    </row>
    <row r="884" spans="1:19" x14ac:dyDescent="0.25">
      <c r="A884" t="str">
        <f t="shared" si="78"/>
        <v>9/16"9'20'MLAY600x4</v>
      </c>
      <c r="B884" s="20" t="s">
        <v>60</v>
      </c>
      <c r="C884" s="8" t="s">
        <v>13</v>
      </c>
      <c r="D884" s="6" t="s">
        <v>16</v>
      </c>
      <c r="E884" s="7">
        <v>4135</v>
      </c>
      <c r="F884" s="6" t="s">
        <v>30</v>
      </c>
      <c r="G884" s="7">
        <v>762</v>
      </c>
      <c r="H884" s="7">
        <f>G884*(IFERROR(VLOOKUP('Lifting System Input'!$B$9,Lists!L:M,2,0),1)*IFERROR(VLOOKUP('Lifting System Input'!$B$10,Lists!O:P,2,0),1)*IFERROR(VLOOKUP('Lifting System Input'!$B$12,Lists!R:S,2,0),1))</f>
        <v>762</v>
      </c>
      <c r="I884" s="6">
        <f>IF(EVEN(ROUNDUP(E884/(H884*3/'Lifting System Input'!$B$11),0))=2,4,EVEN(ROUNDUP(E884/(H884*3/'Lifting System Input'!$B$11),0)))</f>
        <v>6</v>
      </c>
      <c r="J884" s="7">
        <f t="shared" si="79"/>
        <v>4572</v>
      </c>
      <c r="K884" s="6">
        <f t="shared" si="80"/>
        <v>3.3</v>
      </c>
      <c r="L884" s="4">
        <f>VLOOKUP(F884,Lists!A:B,2,0)*I884</f>
        <v>6492</v>
      </c>
      <c r="M884" s="6">
        <f t="shared" si="81"/>
        <v>3</v>
      </c>
      <c r="N884">
        <f t="shared" si="82"/>
        <v>5</v>
      </c>
      <c r="O884">
        <v>4</v>
      </c>
      <c r="P884" s="7">
        <f t="shared" si="83"/>
        <v>1378</v>
      </c>
      <c r="Q884" t="s">
        <v>54</v>
      </c>
      <c r="R884" t="s">
        <v>54</v>
      </c>
      <c r="S884">
        <v>8</v>
      </c>
    </row>
    <row r="885" spans="1:19" x14ac:dyDescent="0.25">
      <c r="A885" t="str">
        <f t="shared" si="78"/>
        <v>9/16"10'20'MLAY600x4</v>
      </c>
      <c r="B885" s="20" t="s">
        <v>60</v>
      </c>
      <c r="C885" s="24" t="s">
        <v>14</v>
      </c>
      <c r="D885" s="6" t="s">
        <v>16</v>
      </c>
      <c r="E885" s="7">
        <v>4594</v>
      </c>
      <c r="F885" s="6" t="s">
        <v>30</v>
      </c>
      <c r="G885" s="7">
        <v>762</v>
      </c>
      <c r="H885" s="7">
        <f>G885*(IFERROR(VLOOKUP('Lifting System Input'!$B$9,Lists!L:M,2,0),1)*IFERROR(VLOOKUP('Lifting System Input'!$B$10,Lists!O:P,2,0),1)*IFERROR(VLOOKUP('Lifting System Input'!$B$12,Lists!R:S,2,0),1))</f>
        <v>762</v>
      </c>
      <c r="I885" s="6">
        <f>IF(EVEN(ROUNDUP(E885/(H885*3/'Lifting System Input'!$B$11),0))=2,4,EVEN(ROUNDUP(E885/(H885*3/'Lifting System Input'!$B$11),0)))</f>
        <v>8</v>
      </c>
      <c r="J885" s="7">
        <f t="shared" si="79"/>
        <v>6096</v>
      </c>
      <c r="K885" s="6">
        <f t="shared" si="80"/>
        <v>4</v>
      </c>
      <c r="L885" s="4">
        <f>VLOOKUP(F885,Lists!A:B,2,0)*I885</f>
        <v>8656</v>
      </c>
      <c r="M885" s="6">
        <f t="shared" si="81"/>
        <v>4</v>
      </c>
      <c r="N885">
        <f t="shared" si="82"/>
        <v>4</v>
      </c>
      <c r="O885">
        <v>4</v>
      </c>
      <c r="P885" s="7">
        <f t="shared" si="83"/>
        <v>1149</v>
      </c>
      <c r="Q885" t="s">
        <v>54</v>
      </c>
      <c r="R885" t="s">
        <v>54</v>
      </c>
      <c r="S885">
        <v>8</v>
      </c>
    </row>
    <row r="886" spans="1:19" x14ac:dyDescent="0.25">
      <c r="A886" t="str">
        <f t="shared" si="78"/>
        <v>9/16"6'40'MLAY600x4</v>
      </c>
      <c r="B886" s="20" t="s">
        <v>60</v>
      </c>
      <c r="C886" s="8" t="s">
        <v>10</v>
      </c>
      <c r="D886" s="6" t="s">
        <v>26</v>
      </c>
      <c r="E886" s="7">
        <v>5513</v>
      </c>
      <c r="F886" s="6" t="s">
        <v>30</v>
      </c>
      <c r="G886" s="7">
        <v>762</v>
      </c>
      <c r="H886" s="7">
        <f>G886*(IFERROR(VLOOKUP('Lifting System Input'!$B$9,Lists!L:M,2,0),1)*IFERROR(VLOOKUP('Lifting System Input'!$B$10,Lists!O:P,2,0),1)*IFERROR(VLOOKUP('Lifting System Input'!$B$12,Lists!R:S,2,0),1))</f>
        <v>762</v>
      </c>
      <c r="I886" s="6">
        <f>IF(EVEN(ROUNDUP(E886/(H886*3/'Lifting System Input'!$B$11),0))=2,4,EVEN(ROUNDUP(E886/(H886*3/'Lifting System Input'!$B$11),0)))</f>
        <v>8</v>
      </c>
      <c r="J886" s="7">
        <f t="shared" si="79"/>
        <v>6096</v>
      </c>
      <c r="K886" s="6">
        <f t="shared" si="80"/>
        <v>3.3</v>
      </c>
      <c r="L886" s="4">
        <f>VLOOKUP(F886,Lists!A:B,2,0)*I886</f>
        <v>8656</v>
      </c>
      <c r="M886" s="6">
        <f t="shared" si="81"/>
        <v>4</v>
      </c>
      <c r="N886">
        <f t="shared" si="82"/>
        <v>8</v>
      </c>
      <c r="O886">
        <v>4</v>
      </c>
      <c r="P886" s="7">
        <f t="shared" si="83"/>
        <v>1378</v>
      </c>
      <c r="Q886" t="s">
        <v>54</v>
      </c>
      <c r="R886" t="s">
        <v>54</v>
      </c>
      <c r="S886">
        <v>8</v>
      </c>
    </row>
    <row r="887" spans="1:19" x14ac:dyDescent="0.25">
      <c r="A887" t="str">
        <f t="shared" si="78"/>
        <v>9/16"7'40'MLAY600x4</v>
      </c>
      <c r="B887" s="20" t="s">
        <v>60</v>
      </c>
      <c r="C887" s="8" t="s">
        <v>11</v>
      </c>
      <c r="D887" s="6" t="s">
        <v>26</v>
      </c>
      <c r="E887" s="7">
        <v>6432</v>
      </c>
      <c r="F887" s="6" t="s">
        <v>30</v>
      </c>
      <c r="G887" s="7">
        <v>762</v>
      </c>
      <c r="H887" s="7">
        <f>G887*(IFERROR(VLOOKUP('Lifting System Input'!$B$9,Lists!L:M,2,0),1)*IFERROR(VLOOKUP('Lifting System Input'!$B$10,Lists!O:P,2,0),1)*IFERROR(VLOOKUP('Lifting System Input'!$B$12,Lists!R:S,2,0),1))</f>
        <v>762</v>
      </c>
      <c r="I887" s="6">
        <f>IF(EVEN(ROUNDUP(E887/(H887*3/'Lifting System Input'!$B$11),0))=2,4,EVEN(ROUNDUP(E887/(H887*3/'Lifting System Input'!$B$11),0)))</f>
        <v>10</v>
      </c>
      <c r="J887" s="7">
        <f t="shared" si="79"/>
        <v>7620</v>
      </c>
      <c r="K887" s="6">
        <f t="shared" si="80"/>
        <v>3.6</v>
      </c>
      <c r="L887" s="4">
        <f>VLOOKUP(F887,Lists!A:B,2,0)*I887</f>
        <v>10820</v>
      </c>
      <c r="M887" s="6">
        <f t="shared" si="81"/>
        <v>5</v>
      </c>
      <c r="N887">
        <f t="shared" si="82"/>
        <v>6.7</v>
      </c>
      <c r="O887">
        <v>4</v>
      </c>
      <c r="P887" s="7">
        <f t="shared" si="83"/>
        <v>1286</v>
      </c>
      <c r="Q887" t="s">
        <v>54</v>
      </c>
      <c r="R887" t="s">
        <v>54</v>
      </c>
      <c r="S887">
        <v>8</v>
      </c>
    </row>
    <row r="888" spans="1:19" x14ac:dyDescent="0.25">
      <c r="A888" t="str">
        <f t="shared" si="78"/>
        <v>9/16"8'40'MLAY600x4</v>
      </c>
      <c r="B888" s="20" t="s">
        <v>60</v>
      </c>
      <c r="C888" s="8" t="s">
        <v>12</v>
      </c>
      <c r="D888" s="6" t="s">
        <v>26</v>
      </c>
      <c r="E888" s="7">
        <v>7351</v>
      </c>
      <c r="F888" s="6" t="s">
        <v>30</v>
      </c>
      <c r="G888" s="7">
        <v>762</v>
      </c>
      <c r="H888" s="7">
        <f>G888*(IFERROR(VLOOKUP('Lifting System Input'!$B$9,Lists!L:M,2,0),1)*IFERROR(VLOOKUP('Lifting System Input'!$B$10,Lists!O:P,2,0),1)*IFERROR(VLOOKUP('Lifting System Input'!$B$12,Lists!R:S,2,0),1))</f>
        <v>762</v>
      </c>
      <c r="I888" s="6">
        <f>IF(EVEN(ROUNDUP(E888/(H888*3/'Lifting System Input'!$B$11),0))=2,4,EVEN(ROUNDUP(E888/(H888*3/'Lifting System Input'!$B$11),0)))</f>
        <v>10</v>
      </c>
      <c r="J888" s="7">
        <f t="shared" si="79"/>
        <v>7620</v>
      </c>
      <c r="K888" s="6">
        <f t="shared" si="80"/>
        <v>3.1</v>
      </c>
      <c r="L888" s="4">
        <f>VLOOKUP(F888,Lists!A:B,2,0)*I888</f>
        <v>10820</v>
      </c>
      <c r="M888" s="6">
        <f t="shared" si="81"/>
        <v>5</v>
      </c>
      <c r="N888">
        <f t="shared" si="82"/>
        <v>6.7</v>
      </c>
      <c r="O888">
        <v>4</v>
      </c>
      <c r="P888" s="7">
        <f t="shared" si="83"/>
        <v>1470</v>
      </c>
      <c r="Q888" t="s">
        <v>54</v>
      </c>
      <c r="R888" t="s">
        <v>54</v>
      </c>
      <c r="S888">
        <v>8</v>
      </c>
    </row>
    <row r="889" spans="1:19" x14ac:dyDescent="0.25">
      <c r="A889" t="str">
        <f t="shared" si="78"/>
        <v>9/16"9'40'MLAY600x4</v>
      </c>
      <c r="B889" s="20" t="s">
        <v>60</v>
      </c>
      <c r="C889" s="8" t="s">
        <v>13</v>
      </c>
      <c r="D889" s="6" t="s">
        <v>26</v>
      </c>
      <c r="E889" s="7">
        <v>8270</v>
      </c>
      <c r="F889" s="6" t="s">
        <v>30</v>
      </c>
      <c r="G889" s="7">
        <v>762</v>
      </c>
      <c r="H889" s="7">
        <f>G889*(IFERROR(VLOOKUP('Lifting System Input'!$B$9,Lists!L:M,2,0),1)*IFERROR(VLOOKUP('Lifting System Input'!$B$10,Lists!O:P,2,0),1)*IFERROR(VLOOKUP('Lifting System Input'!$B$12,Lists!R:S,2,0),1))</f>
        <v>762</v>
      </c>
      <c r="I889" s="6">
        <f>IF(EVEN(ROUNDUP(E889/(H889*3/'Lifting System Input'!$B$11),0))=2,4,EVEN(ROUNDUP(E889/(H889*3/'Lifting System Input'!$B$11),0)))</f>
        <v>12</v>
      </c>
      <c r="J889" s="7">
        <f t="shared" si="79"/>
        <v>9144</v>
      </c>
      <c r="K889" s="6">
        <f t="shared" si="80"/>
        <v>3.3</v>
      </c>
      <c r="L889" s="4">
        <f>VLOOKUP(F889,Lists!A:B,2,0)*I889</f>
        <v>12984</v>
      </c>
      <c r="M889" s="6">
        <f t="shared" si="81"/>
        <v>6</v>
      </c>
      <c r="N889">
        <f t="shared" si="82"/>
        <v>5.7</v>
      </c>
      <c r="O889">
        <v>4</v>
      </c>
      <c r="P889" s="7">
        <f t="shared" si="83"/>
        <v>1378</v>
      </c>
      <c r="Q889" t="s">
        <v>54</v>
      </c>
      <c r="R889" t="s">
        <v>54</v>
      </c>
      <c r="S889">
        <v>8</v>
      </c>
    </row>
    <row r="890" spans="1:19" x14ac:dyDescent="0.25">
      <c r="A890" t="str">
        <f t="shared" si="78"/>
        <v>9/16"10'40'MLAY600x4</v>
      </c>
      <c r="B890" s="20" t="s">
        <v>60</v>
      </c>
      <c r="C890" s="25" t="s">
        <v>14</v>
      </c>
      <c r="D890" s="6" t="s">
        <v>26</v>
      </c>
      <c r="E890" s="7">
        <v>9189</v>
      </c>
      <c r="F890" s="6" t="s">
        <v>30</v>
      </c>
      <c r="G890" s="7">
        <v>762</v>
      </c>
      <c r="H890" s="7">
        <f>G890*(IFERROR(VLOOKUP('Lifting System Input'!$B$9,Lists!L:M,2,0),1)*IFERROR(VLOOKUP('Lifting System Input'!$B$10,Lists!O:P,2,0),1)*IFERROR(VLOOKUP('Lifting System Input'!$B$12,Lists!R:S,2,0),1))</f>
        <v>762</v>
      </c>
      <c r="I890" s="6">
        <f>IF(EVEN(ROUNDUP(E890/(H890*3/'Lifting System Input'!$B$11),0))=2,4,EVEN(ROUNDUP(E890/(H890*3/'Lifting System Input'!$B$11),0)))</f>
        <v>14</v>
      </c>
      <c r="J890" s="7">
        <f t="shared" si="79"/>
        <v>10668</v>
      </c>
      <c r="K890" s="6">
        <f t="shared" si="80"/>
        <v>3.5</v>
      </c>
      <c r="L890" s="4">
        <f>VLOOKUP(F890,Lists!A:B,2,0)*I890</f>
        <v>15148</v>
      </c>
      <c r="M890" s="6">
        <f t="shared" si="81"/>
        <v>7</v>
      </c>
      <c r="N890">
        <f t="shared" si="82"/>
        <v>5</v>
      </c>
      <c r="O890">
        <v>4</v>
      </c>
      <c r="P890" s="7">
        <f t="shared" si="83"/>
        <v>1313</v>
      </c>
      <c r="Q890" t="s">
        <v>54</v>
      </c>
      <c r="R890" t="s">
        <v>54</v>
      </c>
      <c r="S890">
        <v>8</v>
      </c>
    </row>
    <row r="891" spans="1:19" x14ac:dyDescent="0.25">
      <c r="A891" t="str">
        <f t="shared" si="78"/>
        <v>5/8"6'10'MLAY600x4</v>
      </c>
      <c r="B891" s="5" t="s">
        <v>18</v>
      </c>
      <c r="C891" s="8" t="s">
        <v>10</v>
      </c>
      <c r="D891" s="6" t="s">
        <v>14</v>
      </c>
      <c r="E891" s="7">
        <v>1531</v>
      </c>
      <c r="F891" s="6" t="s">
        <v>30</v>
      </c>
      <c r="G891" s="7">
        <v>762</v>
      </c>
      <c r="H891" s="7">
        <f>G891*(IFERROR(VLOOKUP('Lifting System Input'!$B$9,Lists!L:M,2,0),1)*IFERROR(VLOOKUP('Lifting System Input'!$B$10,Lists!O:P,2,0),1)*IFERROR(VLOOKUP('Lifting System Input'!$B$12,Lists!R:S,2,0),1))</f>
        <v>762</v>
      </c>
      <c r="I891" s="6">
        <f>IF(EVEN(ROUNDUP(E891/(H891*3/'Lifting System Input'!$B$11),0))=2,4,EVEN(ROUNDUP(E891/(H891*3/'Lifting System Input'!$B$11),0)))</f>
        <v>4</v>
      </c>
      <c r="J891" s="7">
        <f t="shared" si="79"/>
        <v>3048</v>
      </c>
      <c r="K891" s="6">
        <f t="shared" si="80"/>
        <v>6</v>
      </c>
      <c r="L891" s="4">
        <f>VLOOKUP(F891,Lists!A:B,2,0)*I891</f>
        <v>4328</v>
      </c>
      <c r="M891" s="6">
        <f t="shared" si="81"/>
        <v>2</v>
      </c>
      <c r="N891">
        <f t="shared" si="82"/>
        <v>3.3</v>
      </c>
      <c r="O891">
        <v>4</v>
      </c>
      <c r="P891" s="7">
        <f t="shared" si="83"/>
        <v>766</v>
      </c>
      <c r="Q891" t="s">
        <v>54</v>
      </c>
      <c r="R891" t="s">
        <v>54</v>
      </c>
      <c r="S891">
        <v>9</v>
      </c>
    </row>
    <row r="892" spans="1:19" x14ac:dyDescent="0.25">
      <c r="A892" t="str">
        <f t="shared" si="78"/>
        <v>5/8"7'10'MLAY600x4</v>
      </c>
      <c r="B892" s="5" t="s">
        <v>18</v>
      </c>
      <c r="C892" s="8" t="s">
        <v>11</v>
      </c>
      <c r="D892" s="6" t="s">
        <v>14</v>
      </c>
      <c r="E892" s="7">
        <v>1787</v>
      </c>
      <c r="F892" s="6" t="s">
        <v>30</v>
      </c>
      <c r="G892" s="7">
        <v>762</v>
      </c>
      <c r="H892" s="7">
        <f>G892*(IFERROR(VLOOKUP('Lifting System Input'!$B$9,Lists!L:M,2,0),1)*IFERROR(VLOOKUP('Lifting System Input'!$B$10,Lists!O:P,2,0),1)*IFERROR(VLOOKUP('Lifting System Input'!$B$12,Lists!R:S,2,0),1))</f>
        <v>762</v>
      </c>
      <c r="I892" s="6">
        <f>IF(EVEN(ROUNDUP(E892/(H892*3/'Lifting System Input'!$B$11),0))=2,4,EVEN(ROUNDUP(E892/(H892*3/'Lifting System Input'!$B$11),0)))</f>
        <v>4</v>
      </c>
      <c r="J892" s="7">
        <f t="shared" si="79"/>
        <v>3048</v>
      </c>
      <c r="K892" s="6">
        <f t="shared" si="80"/>
        <v>5.0999999999999996</v>
      </c>
      <c r="L892" s="4">
        <f>VLOOKUP(F892,Lists!A:B,2,0)*I892</f>
        <v>4328</v>
      </c>
      <c r="M892" s="6">
        <f t="shared" si="81"/>
        <v>2</v>
      </c>
      <c r="N892">
        <f t="shared" si="82"/>
        <v>3.3</v>
      </c>
      <c r="O892">
        <v>4</v>
      </c>
      <c r="P892" s="7">
        <f t="shared" si="83"/>
        <v>894</v>
      </c>
      <c r="Q892" t="s">
        <v>54</v>
      </c>
      <c r="R892" t="s">
        <v>54</v>
      </c>
      <c r="S892">
        <v>9</v>
      </c>
    </row>
    <row r="893" spans="1:19" x14ac:dyDescent="0.25">
      <c r="A893" t="str">
        <f t="shared" si="78"/>
        <v>5/8"8'10'MLAY600x4</v>
      </c>
      <c r="B893" s="5" t="s">
        <v>18</v>
      </c>
      <c r="C893" s="8" t="s">
        <v>12</v>
      </c>
      <c r="D893" s="6" t="s">
        <v>14</v>
      </c>
      <c r="E893" s="7">
        <v>2042</v>
      </c>
      <c r="F893" s="6" t="s">
        <v>30</v>
      </c>
      <c r="G893" s="7">
        <v>762</v>
      </c>
      <c r="H893" s="7">
        <f>G893*(IFERROR(VLOOKUP('Lifting System Input'!$B$9,Lists!L:M,2,0),1)*IFERROR(VLOOKUP('Lifting System Input'!$B$10,Lists!O:P,2,0),1)*IFERROR(VLOOKUP('Lifting System Input'!$B$12,Lists!R:S,2,0),1))</f>
        <v>762</v>
      </c>
      <c r="I893" s="6">
        <f>IF(EVEN(ROUNDUP(E893/(H893*3/'Lifting System Input'!$B$11),0))=2,4,EVEN(ROUNDUP(E893/(H893*3/'Lifting System Input'!$B$11),0)))</f>
        <v>4</v>
      </c>
      <c r="J893" s="7">
        <f t="shared" si="79"/>
        <v>3048</v>
      </c>
      <c r="K893" s="6">
        <f t="shared" si="80"/>
        <v>4.5</v>
      </c>
      <c r="L893" s="4">
        <f>VLOOKUP(F893,Lists!A:B,2,0)*I893</f>
        <v>4328</v>
      </c>
      <c r="M893" s="6">
        <f t="shared" si="81"/>
        <v>2</v>
      </c>
      <c r="N893">
        <f t="shared" si="82"/>
        <v>3.3</v>
      </c>
      <c r="O893">
        <v>4</v>
      </c>
      <c r="P893" s="7">
        <f t="shared" si="83"/>
        <v>1021</v>
      </c>
      <c r="Q893" t="s">
        <v>54</v>
      </c>
      <c r="R893" t="s">
        <v>54</v>
      </c>
      <c r="S893">
        <v>9</v>
      </c>
    </row>
    <row r="894" spans="1:19" x14ac:dyDescent="0.25">
      <c r="A894" t="str">
        <f t="shared" si="78"/>
        <v>5/8"9'10'MLAY600x4</v>
      </c>
      <c r="B894" s="5" t="s">
        <v>18</v>
      </c>
      <c r="C894" s="8" t="s">
        <v>13</v>
      </c>
      <c r="D894" s="6" t="s">
        <v>14</v>
      </c>
      <c r="E894" s="7">
        <v>2297</v>
      </c>
      <c r="F894" s="6" t="s">
        <v>30</v>
      </c>
      <c r="G894" s="7">
        <v>762</v>
      </c>
      <c r="H894" s="7">
        <f>G894*(IFERROR(VLOOKUP('Lifting System Input'!$B$9,Lists!L:M,2,0),1)*IFERROR(VLOOKUP('Lifting System Input'!$B$10,Lists!O:P,2,0),1)*IFERROR(VLOOKUP('Lifting System Input'!$B$12,Lists!R:S,2,0),1))</f>
        <v>762</v>
      </c>
      <c r="I894" s="6">
        <f>IF(EVEN(ROUNDUP(E894/(H894*3/'Lifting System Input'!$B$11),0))=2,4,EVEN(ROUNDUP(E894/(H894*3/'Lifting System Input'!$B$11),0)))</f>
        <v>4</v>
      </c>
      <c r="J894" s="7">
        <f t="shared" si="79"/>
        <v>3048</v>
      </c>
      <c r="K894" s="6">
        <f t="shared" si="80"/>
        <v>4</v>
      </c>
      <c r="L894" s="4">
        <f>VLOOKUP(F894,Lists!A:B,2,0)*I894</f>
        <v>4328</v>
      </c>
      <c r="M894" s="6">
        <f t="shared" si="81"/>
        <v>2</v>
      </c>
      <c r="N894">
        <f t="shared" si="82"/>
        <v>3.3</v>
      </c>
      <c r="O894">
        <v>4</v>
      </c>
      <c r="P894" s="7">
        <f t="shared" si="83"/>
        <v>1149</v>
      </c>
      <c r="Q894" t="s">
        <v>54</v>
      </c>
      <c r="R894" t="s">
        <v>54</v>
      </c>
      <c r="S894">
        <v>9</v>
      </c>
    </row>
    <row r="895" spans="1:19" x14ac:dyDescent="0.25">
      <c r="A895" t="str">
        <f t="shared" si="78"/>
        <v>5/8"10'10'MLAY600x4</v>
      </c>
      <c r="B895" s="5" t="s">
        <v>18</v>
      </c>
      <c r="C895" s="25" t="s">
        <v>14</v>
      </c>
      <c r="D895" s="6" t="s">
        <v>14</v>
      </c>
      <c r="E895" s="7">
        <v>2552</v>
      </c>
      <c r="F895" s="6" t="s">
        <v>30</v>
      </c>
      <c r="G895" s="7">
        <v>762</v>
      </c>
      <c r="H895" s="7">
        <f>G895*(IFERROR(VLOOKUP('Lifting System Input'!$B$9,Lists!L:M,2,0),1)*IFERROR(VLOOKUP('Lifting System Input'!$B$10,Lists!O:P,2,0),1)*IFERROR(VLOOKUP('Lifting System Input'!$B$12,Lists!R:S,2,0),1))</f>
        <v>762</v>
      </c>
      <c r="I895" s="6">
        <f>IF(EVEN(ROUNDUP(E895/(H895*3/'Lifting System Input'!$B$11),0))=2,4,EVEN(ROUNDUP(E895/(H895*3/'Lifting System Input'!$B$11),0)))</f>
        <v>4</v>
      </c>
      <c r="J895" s="7">
        <f t="shared" si="79"/>
        <v>3048</v>
      </c>
      <c r="K895" s="6">
        <f t="shared" si="80"/>
        <v>3.6</v>
      </c>
      <c r="L895" s="4">
        <f>VLOOKUP(F895,Lists!A:B,2,0)*I895</f>
        <v>4328</v>
      </c>
      <c r="M895" s="6">
        <f t="shared" si="81"/>
        <v>2</v>
      </c>
      <c r="N895">
        <f t="shared" si="82"/>
        <v>3.3</v>
      </c>
      <c r="O895">
        <v>4</v>
      </c>
      <c r="P895" s="7">
        <f t="shared" si="83"/>
        <v>1276</v>
      </c>
      <c r="Q895" t="s">
        <v>54</v>
      </c>
      <c r="R895" t="s">
        <v>54</v>
      </c>
      <c r="S895">
        <v>9</v>
      </c>
    </row>
    <row r="896" spans="1:19" x14ac:dyDescent="0.25">
      <c r="A896" t="str">
        <f t="shared" si="78"/>
        <v>5/8"6'20'MLAY600x4</v>
      </c>
      <c r="B896" s="5" t="s">
        <v>18</v>
      </c>
      <c r="C896" s="8" t="s">
        <v>10</v>
      </c>
      <c r="D896" s="6" t="s">
        <v>16</v>
      </c>
      <c r="E896" s="7">
        <v>3063</v>
      </c>
      <c r="F896" s="6" t="s">
        <v>30</v>
      </c>
      <c r="G896" s="7">
        <v>762</v>
      </c>
      <c r="H896" s="7">
        <f>G896*(IFERROR(VLOOKUP('Lifting System Input'!$B$9,Lists!L:M,2,0),1)*IFERROR(VLOOKUP('Lifting System Input'!$B$10,Lists!O:P,2,0),1)*IFERROR(VLOOKUP('Lifting System Input'!$B$12,Lists!R:S,2,0),1))</f>
        <v>762</v>
      </c>
      <c r="I896" s="6">
        <f>IF(EVEN(ROUNDUP(E896/(H896*3/'Lifting System Input'!$B$11),0))=2,4,EVEN(ROUNDUP(E896/(H896*3/'Lifting System Input'!$B$11),0)))</f>
        <v>6</v>
      </c>
      <c r="J896" s="7">
        <f t="shared" si="79"/>
        <v>4572</v>
      </c>
      <c r="K896" s="6">
        <f t="shared" si="80"/>
        <v>4.5</v>
      </c>
      <c r="L896" s="4">
        <f>VLOOKUP(F896,Lists!A:B,2,0)*I896</f>
        <v>6492</v>
      </c>
      <c r="M896" s="6">
        <f t="shared" si="81"/>
        <v>3</v>
      </c>
      <c r="N896">
        <f t="shared" si="82"/>
        <v>5</v>
      </c>
      <c r="O896">
        <v>4</v>
      </c>
      <c r="P896" s="7">
        <f t="shared" si="83"/>
        <v>1021</v>
      </c>
      <c r="Q896" t="s">
        <v>54</v>
      </c>
      <c r="R896" t="s">
        <v>54</v>
      </c>
      <c r="S896">
        <v>9</v>
      </c>
    </row>
    <row r="897" spans="1:19" x14ac:dyDescent="0.25">
      <c r="A897" t="str">
        <f t="shared" si="78"/>
        <v>5/8"7'20'MLAY600x4</v>
      </c>
      <c r="B897" s="5" t="s">
        <v>18</v>
      </c>
      <c r="C897" s="8" t="s">
        <v>11</v>
      </c>
      <c r="D897" s="6" t="s">
        <v>16</v>
      </c>
      <c r="E897" s="7">
        <v>3573</v>
      </c>
      <c r="F897" s="6" t="s">
        <v>30</v>
      </c>
      <c r="G897" s="7">
        <v>762</v>
      </c>
      <c r="H897" s="7">
        <f>G897*(IFERROR(VLOOKUP('Lifting System Input'!$B$9,Lists!L:M,2,0),1)*IFERROR(VLOOKUP('Lifting System Input'!$B$10,Lists!O:P,2,0),1)*IFERROR(VLOOKUP('Lifting System Input'!$B$12,Lists!R:S,2,0),1))</f>
        <v>762</v>
      </c>
      <c r="I897" s="6">
        <f>IF(EVEN(ROUNDUP(E897/(H897*3/'Lifting System Input'!$B$11),0))=2,4,EVEN(ROUNDUP(E897/(H897*3/'Lifting System Input'!$B$11),0)))</f>
        <v>6</v>
      </c>
      <c r="J897" s="7">
        <f t="shared" si="79"/>
        <v>4572</v>
      </c>
      <c r="K897" s="6">
        <f t="shared" si="80"/>
        <v>3.8</v>
      </c>
      <c r="L897" s="4">
        <f>VLOOKUP(F897,Lists!A:B,2,0)*I897</f>
        <v>6492</v>
      </c>
      <c r="M897" s="6">
        <f t="shared" si="81"/>
        <v>3</v>
      </c>
      <c r="N897">
        <f t="shared" si="82"/>
        <v>5</v>
      </c>
      <c r="O897">
        <v>4</v>
      </c>
      <c r="P897" s="7">
        <f t="shared" si="83"/>
        <v>1191</v>
      </c>
      <c r="Q897" t="s">
        <v>54</v>
      </c>
      <c r="R897" t="s">
        <v>54</v>
      </c>
      <c r="S897">
        <v>9</v>
      </c>
    </row>
    <row r="898" spans="1:19" x14ac:dyDescent="0.25">
      <c r="A898" t="str">
        <f t="shared" si="78"/>
        <v>5/8"8'20'MLAY600x4</v>
      </c>
      <c r="B898" s="5" t="s">
        <v>18</v>
      </c>
      <c r="C898" s="8" t="s">
        <v>12</v>
      </c>
      <c r="D898" s="6" t="s">
        <v>16</v>
      </c>
      <c r="E898" s="7">
        <v>4084</v>
      </c>
      <c r="F898" s="6" t="s">
        <v>30</v>
      </c>
      <c r="G898" s="7">
        <v>762</v>
      </c>
      <c r="H898" s="7">
        <f>G898*(IFERROR(VLOOKUP('Lifting System Input'!$B$9,Lists!L:M,2,0),1)*IFERROR(VLOOKUP('Lifting System Input'!$B$10,Lists!O:P,2,0),1)*IFERROR(VLOOKUP('Lifting System Input'!$B$12,Lists!R:S,2,0),1))</f>
        <v>762</v>
      </c>
      <c r="I898" s="6">
        <f>IF(EVEN(ROUNDUP(E898/(H898*3/'Lifting System Input'!$B$11),0))=2,4,EVEN(ROUNDUP(E898/(H898*3/'Lifting System Input'!$B$11),0)))</f>
        <v>6</v>
      </c>
      <c r="J898" s="7">
        <f t="shared" si="79"/>
        <v>4572</v>
      </c>
      <c r="K898" s="6">
        <f t="shared" si="80"/>
        <v>3.4</v>
      </c>
      <c r="L898" s="4">
        <f>VLOOKUP(F898,Lists!A:B,2,0)*I898</f>
        <v>6492</v>
      </c>
      <c r="M898" s="6">
        <f t="shared" si="81"/>
        <v>3</v>
      </c>
      <c r="N898">
        <f t="shared" si="82"/>
        <v>5</v>
      </c>
      <c r="O898">
        <v>4</v>
      </c>
      <c r="P898" s="7">
        <f t="shared" si="83"/>
        <v>1361</v>
      </c>
      <c r="Q898" t="s">
        <v>54</v>
      </c>
      <c r="R898" t="s">
        <v>54</v>
      </c>
      <c r="S898">
        <v>9</v>
      </c>
    </row>
    <row r="899" spans="1:19" x14ac:dyDescent="0.25">
      <c r="A899" t="str">
        <f t="shared" si="78"/>
        <v>5/8"9'20'MLAY600x4</v>
      </c>
      <c r="B899" s="5" t="s">
        <v>18</v>
      </c>
      <c r="C899" s="8" t="s">
        <v>13</v>
      </c>
      <c r="D899" s="6" t="s">
        <v>16</v>
      </c>
      <c r="E899" s="7">
        <v>4594</v>
      </c>
      <c r="F899" s="6" t="s">
        <v>30</v>
      </c>
      <c r="G899" s="7">
        <v>762</v>
      </c>
      <c r="H899" s="7">
        <f>G899*(IFERROR(VLOOKUP('Lifting System Input'!$B$9,Lists!L:M,2,0),1)*IFERROR(VLOOKUP('Lifting System Input'!$B$10,Lists!O:P,2,0),1)*IFERROR(VLOOKUP('Lifting System Input'!$B$12,Lists!R:S,2,0),1))</f>
        <v>762</v>
      </c>
      <c r="I899" s="6">
        <f>IF(EVEN(ROUNDUP(E899/(H899*3/'Lifting System Input'!$B$11),0))=2,4,EVEN(ROUNDUP(E899/(H899*3/'Lifting System Input'!$B$11),0)))</f>
        <v>8</v>
      </c>
      <c r="J899" s="7">
        <f t="shared" si="79"/>
        <v>6096</v>
      </c>
      <c r="K899" s="6">
        <f t="shared" si="80"/>
        <v>4</v>
      </c>
      <c r="L899" s="4">
        <f>VLOOKUP(F899,Lists!A:B,2,0)*I899</f>
        <v>8656</v>
      </c>
      <c r="M899" s="6">
        <f t="shared" si="81"/>
        <v>4</v>
      </c>
      <c r="N899">
        <f t="shared" si="82"/>
        <v>4</v>
      </c>
      <c r="O899">
        <v>4</v>
      </c>
      <c r="P899" s="7">
        <f t="shared" si="83"/>
        <v>1149</v>
      </c>
      <c r="Q899" t="s">
        <v>54</v>
      </c>
      <c r="R899" t="s">
        <v>54</v>
      </c>
      <c r="S899">
        <v>9</v>
      </c>
    </row>
    <row r="900" spans="1:19" x14ac:dyDescent="0.25">
      <c r="A900" t="str">
        <f t="shared" si="78"/>
        <v>5/8"10'20'MLAY600x4</v>
      </c>
      <c r="B900" s="5" t="s">
        <v>18</v>
      </c>
      <c r="C900" s="25" t="s">
        <v>14</v>
      </c>
      <c r="D900" s="6" t="s">
        <v>16</v>
      </c>
      <c r="E900" s="7">
        <v>5105</v>
      </c>
      <c r="F900" s="6" t="s">
        <v>30</v>
      </c>
      <c r="G900" s="7">
        <v>762</v>
      </c>
      <c r="H900" s="7">
        <f>G900*(IFERROR(VLOOKUP('Lifting System Input'!$B$9,Lists!L:M,2,0),1)*IFERROR(VLOOKUP('Lifting System Input'!$B$10,Lists!O:P,2,0),1)*IFERROR(VLOOKUP('Lifting System Input'!$B$12,Lists!R:S,2,0),1))</f>
        <v>762</v>
      </c>
      <c r="I900" s="6">
        <f>IF(EVEN(ROUNDUP(E900/(H900*3/'Lifting System Input'!$B$11),0))=2,4,EVEN(ROUNDUP(E900/(H900*3/'Lifting System Input'!$B$11),0)))</f>
        <v>8</v>
      </c>
      <c r="J900" s="7">
        <f t="shared" si="79"/>
        <v>6096</v>
      </c>
      <c r="K900" s="6">
        <f t="shared" si="80"/>
        <v>3.6</v>
      </c>
      <c r="L900" s="4">
        <f>VLOOKUP(F900,Lists!A:B,2,0)*I900</f>
        <v>8656</v>
      </c>
      <c r="M900" s="6">
        <f t="shared" si="81"/>
        <v>4</v>
      </c>
      <c r="N900">
        <f t="shared" si="82"/>
        <v>4</v>
      </c>
      <c r="O900">
        <v>4</v>
      </c>
      <c r="P900" s="7">
        <f t="shared" si="83"/>
        <v>1276</v>
      </c>
      <c r="Q900" t="s">
        <v>54</v>
      </c>
      <c r="R900" t="s">
        <v>54</v>
      </c>
      <c r="S900">
        <v>9</v>
      </c>
    </row>
    <row r="901" spans="1:19" x14ac:dyDescent="0.25">
      <c r="A901" t="str">
        <f t="shared" si="78"/>
        <v>5/8"6'40'MLAY600x4</v>
      </c>
      <c r="B901" s="5" t="s">
        <v>18</v>
      </c>
      <c r="C901" s="8" t="s">
        <v>10</v>
      </c>
      <c r="D901" s="6" t="s">
        <v>26</v>
      </c>
      <c r="E901" s="7">
        <v>6126</v>
      </c>
      <c r="F901" s="6" t="s">
        <v>30</v>
      </c>
      <c r="G901" s="7">
        <v>762</v>
      </c>
      <c r="H901" s="7">
        <f>G901*(IFERROR(VLOOKUP('Lifting System Input'!$B$9,Lists!L:M,2,0),1)*IFERROR(VLOOKUP('Lifting System Input'!$B$10,Lists!O:P,2,0),1)*IFERROR(VLOOKUP('Lifting System Input'!$B$12,Lists!R:S,2,0),1))</f>
        <v>762</v>
      </c>
      <c r="I901" s="6">
        <f>IF(EVEN(ROUNDUP(E901/(H901*3/'Lifting System Input'!$B$11),0))=2,4,EVEN(ROUNDUP(E901/(H901*3/'Lifting System Input'!$B$11),0)))</f>
        <v>10</v>
      </c>
      <c r="J901" s="7">
        <f t="shared" si="79"/>
        <v>7620</v>
      </c>
      <c r="K901" s="6">
        <f t="shared" si="80"/>
        <v>3.7</v>
      </c>
      <c r="L901" s="4">
        <f>VLOOKUP(F901,Lists!A:B,2,0)*I901</f>
        <v>10820</v>
      </c>
      <c r="M901" s="6">
        <f t="shared" si="81"/>
        <v>5</v>
      </c>
      <c r="N901">
        <f t="shared" si="82"/>
        <v>6.7</v>
      </c>
      <c r="O901">
        <v>4</v>
      </c>
      <c r="P901" s="7">
        <f t="shared" si="83"/>
        <v>1225</v>
      </c>
      <c r="Q901" t="s">
        <v>54</v>
      </c>
      <c r="R901" t="s">
        <v>54</v>
      </c>
      <c r="S901">
        <v>9</v>
      </c>
    </row>
    <row r="902" spans="1:19" x14ac:dyDescent="0.25">
      <c r="A902" t="str">
        <f t="shared" ref="A902:A965" si="84">B902&amp;C902&amp;D902&amp;F902</f>
        <v>5/8"7'40'MLAY600x4</v>
      </c>
      <c r="B902" s="5" t="s">
        <v>18</v>
      </c>
      <c r="C902" s="8" t="s">
        <v>11</v>
      </c>
      <c r="D902" s="6" t="s">
        <v>26</v>
      </c>
      <c r="E902" s="7">
        <v>7147</v>
      </c>
      <c r="F902" s="6" t="s">
        <v>30</v>
      </c>
      <c r="G902" s="7">
        <v>762</v>
      </c>
      <c r="H902" s="7">
        <f>G902*(IFERROR(VLOOKUP('Lifting System Input'!$B$9,Lists!L:M,2,0),1)*IFERROR(VLOOKUP('Lifting System Input'!$B$10,Lists!O:P,2,0),1)*IFERROR(VLOOKUP('Lifting System Input'!$B$12,Lists!R:S,2,0),1))</f>
        <v>762</v>
      </c>
      <c r="I902" s="6">
        <f>IF(EVEN(ROUNDUP(E902/(H902*3/'Lifting System Input'!$B$11),0))=2,4,EVEN(ROUNDUP(E902/(H902*3/'Lifting System Input'!$B$11),0)))</f>
        <v>10</v>
      </c>
      <c r="J902" s="7">
        <f t="shared" ref="J902:J965" si="85">I902*H902</f>
        <v>7620</v>
      </c>
      <c r="K902" s="6">
        <f t="shared" ref="K902:K965" si="86">ROUND(J902*3/E902,1)</f>
        <v>3.2</v>
      </c>
      <c r="L902" s="4">
        <f>VLOOKUP(F902,Lists!A:B,2,0)*I902</f>
        <v>10820</v>
      </c>
      <c r="M902" s="6">
        <f t="shared" ref="M902:M965" si="87">I902/2</f>
        <v>5</v>
      </c>
      <c r="N902">
        <f t="shared" ref="N902:N965" si="88">ROUND(LEFT(D902,2)/(M902+1),1)</f>
        <v>6.7</v>
      </c>
      <c r="O902">
        <v>4</v>
      </c>
      <c r="P902" s="7">
        <f t="shared" ref="P902:P965" si="89">ROUND(E902/M902,0)</f>
        <v>1429</v>
      </c>
      <c r="Q902" t="s">
        <v>54</v>
      </c>
      <c r="R902" t="s">
        <v>54</v>
      </c>
      <c r="S902">
        <v>9</v>
      </c>
    </row>
    <row r="903" spans="1:19" x14ac:dyDescent="0.25">
      <c r="A903" t="str">
        <f t="shared" si="84"/>
        <v>5/8"8'40'MLAY600x4</v>
      </c>
      <c r="B903" s="5" t="s">
        <v>18</v>
      </c>
      <c r="C903" s="8" t="s">
        <v>12</v>
      </c>
      <c r="D903" s="6" t="s">
        <v>26</v>
      </c>
      <c r="E903" s="7">
        <v>8168</v>
      </c>
      <c r="F903" s="6" t="s">
        <v>30</v>
      </c>
      <c r="G903" s="7">
        <v>762</v>
      </c>
      <c r="H903" s="7">
        <f>G903*(IFERROR(VLOOKUP('Lifting System Input'!$B$9,Lists!L:M,2,0),1)*IFERROR(VLOOKUP('Lifting System Input'!$B$10,Lists!O:P,2,0),1)*IFERROR(VLOOKUP('Lifting System Input'!$B$12,Lists!R:S,2,0),1))</f>
        <v>762</v>
      </c>
      <c r="I903" s="6">
        <f>IF(EVEN(ROUNDUP(E903/(H903*3/'Lifting System Input'!$B$11),0))=2,4,EVEN(ROUNDUP(E903/(H903*3/'Lifting System Input'!$B$11),0)))</f>
        <v>12</v>
      </c>
      <c r="J903" s="7">
        <f t="shared" si="85"/>
        <v>9144</v>
      </c>
      <c r="K903" s="6">
        <f t="shared" si="86"/>
        <v>3.4</v>
      </c>
      <c r="L903" s="4">
        <f>VLOOKUP(F903,Lists!A:B,2,0)*I903</f>
        <v>12984</v>
      </c>
      <c r="M903" s="6">
        <f t="shared" si="87"/>
        <v>6</v>
      </c>
      <c r="N903">
        <f t="shared" si="88"/>
        <v>5.7</v>
      </c>
      <c r="O903">
        <v>4</v>
      </c>
      <c r="P903" s="7">
        <f t="shared" si="89"/>
        <v>1361</v>
      </c>
      <c r="Q903" t="s">
        <v>54</v>
      </c>
      <c r="R903" t="s">
        <v>54</v>
      </c>
      <c r="S903">
        <v>9</v>
      </c>
    </row>
    <row r="904" spans="1:19" x14ac:dyDescent="0.25">
      <c r="A904" t="str">
        <f t="shared" si="84"/>
        <v>5/8"9'40'MLAY600x4</v>
      </c>
      <c r="B904" s="5" t="s">
        <v>18</v>
      </c>
      <c r="C904" s="8" t="s">
        <v>13</v>
      </c>
      <c r="D904" s="6" t="s">
        <v>26</v>
      </c>
      <c r="E904" s="7">
        <v>9189</v>
      </c>
      <c r="F904" s="6" t="s">
        <v>30</v>
      </c>
      <c r="G904" s="7">
        <v>762</v>
      </c>
      <c r="H904" s="7">
        <f>G904*(IFERROR(VLOOKUP('Lifting System Input'!$B$9,Lists!L:M,2,0),1)*IFERROR(VLOOKUP('Lifting System Input'!$B$10,Lists!O:P,2,0),1)*IFERROR(VLOOKUP('Lifting System Input'!$B$12,Lists!R:S,2,0),1))</f>
        <v>762</v>
      </c>
      <c r="I904" s="6">
        <f>IF(EVEN(ROUNDUP(E904/(H904*3/'Lifting System Input'!$B$11),0))=2,4,EVEN(ROUNDUP(E904/(H904*3/'Lifting System Input'!$B$11),0)))</f>
        <v>14</v>
      </c>
      <c r="J904" s="7">
        <f t="shared" si="85"/>
        <v>10668</v>
      </c>
      <c r="K904" s="6">
        <f t="shared" si="86"/>
        <v>3.5</v>
      </c>
      <c r="L904" s="4">
        <f>VLOOKUP(F904,Lists!A:B,2,0)*I904</f>
        <v>15148</v>
      </c>
      <c r="M904" s="6">
        <f t="shared" si="87"/>
        <v>7</v>
      </c>
      <c r="N904">
        <f t="shared" si="88"/>
        <v>5</v>
      </c>
      <c r="O904">
        <v>4</v>
      </c>
      <c r="P904" s="7">
        <f t="shared" si="89"/>
        <v>1313</v>
      </c>
      <c r="Q904" t="s">
        <v>54</v>
      </c>
      <c r="R904" t="s">
        <v>54</v>
      </c>
      <c r="S904">
        <v>9</v>
      </c>
    </row>
    <row r="905" spans="1:19" x14ac:dyDescent="0.25">
      <c r="A905" t="str">
        <f t="shared" si="84"/>
        <v>5/8"10'40'MLAY600x4</v>
      </c>
      <c r="B905" s="5" t="s">
        <v>18</v>
      </c>
      <c r="C905" s="24" t="s">
        <v>14</v>
      </c>
      <c r="D905" s="6" t="s">
        <v>26</v>
      </c>
      <c r="E905" s="7">
        <v>10210</v>
      </c>
      <c r="F905" s="6" t="s">
        <v>30</v>
      </c>
      <c r="G905" s="7">
        <v>762</v>
      </c>
      <c r="H905" s="7">
        <f>G905*(IFERROR(VLOOKUP('Lifting System Input'!$B$9,Lists!L:M,2,0),1)*IFERROR(VLOOKUP('Lifting System Input'!$B$10,Lists!O:P,2,0),1)*IFERROR(VLOOKUP('Lifting System Input'!$B$12,Lists!R:S,2,0),1))</f>
        <v>762</v>
      </c>
      <c r="I905" s="6">
        <f>IF(EVEN(ROUNDUP(E905/(H905*3/'Lifting System Input'!$B$11),0))=2,4,EVEN(ROUNDUP(E905/(H905*3/'Lifting System Input'!$B$11),0)))</f>
        <v>14</v>
      </c>
      <c r="J905" s="7">
        <f t="shared" si="85"/>
        <v>10668</v>
      </c>
      <c r="K905" s="6">
        <f t="shared" si="86"/>
        <v>3.1</v>
      </c>
      <c r="L905" s="4">
        <f>VLOOKUP(F905,Lists!A:B,2,0)*I905</f>
        <v>15148</v>
      </c>
      <c r="M905" s="6">
        <f t="shared" si="87"/>
        <v>7</v>
      </c>
      <c r="N905">
        <f t="shared" si="88"/>
        <v>5</v>
      </c>
      <c r="O905">
        <v>4</v>
      </c>
      <c r="P905" s="7">
        <f t="shared" si="89"/>
        <v>1459</v>
      </c>
      <c r="Q905" t="s">
        <v>54</v>
      </c>
      <c r="R905" t="s">
        <v>54</v>
      </c>
      <c r="S905">
        <v>9</v>
      </c>
    </row>
    <row r="906" spans="1:19" x14ac:dyDescent="0.25">
      <c r="A906" t="str">
        <f t="shared" si="84"/>
        <v>3/4"6'10'MLAY600x4</v>
      </c>
      <c r="B906" s="5" t="s">
        <v>19</v>
      </c>
      <c r="C906" s="8" t="s">
        <v>10</v>
      </c>
      <c r="D906" s="6" t="s">
        <v>14</v>
      </c>
      <c r="E906" s="7">
        <v>1838</v>
      </c>
      <c r="F906" s="6" t="s">
        <v>30</v>
      </c>
      <c r="G906" s="7">
        <v>762</v>
      </c>
      <c r="H906" s="7">
        <f>G906*(IFERROR(VLOOKUP('Lifting System Input'!$B$9,Lists!L:M,2,0),1)*IFERROR(VLOOKUP('Lifting System Input'!$B$10,Lists!O:P,2,0),1)*IFERROR(VLOOKUP('Lifting System Input'!$B$12,Lists!R:S,2,0),1))</f>
        <v>762</v>
      </c>
      <c r="I906" s="6">
        <f>IF(EVEN(ROUNDUP(E906/(H906*3/'Lifting System Input'!$B$11),0))=2,4,EVEN(ROUNDUP(E906/(H906*3/'Lifting System Input'!$B$11),0)))</f>
        <v>4</v>
      </c>
      <c r="J906" s="7">
        <f t="shared" si="85"/>
        <v>3048</v>
      </c>
      <c r="K906" s="6">
        <f t="shared" si="86"/>
        <v>5</v>
      </c>
      <c r="L906" s="4">
        <f>VLOOKUP(F906,Lists!A:B,2,0)*I906</f>
        <v>4328</v>
      </c>
      <c r="M906" s="6">
        <f t="shared" si="87"/>
        <v>2</v>
      </c>
      <c r="N906">
        <f t="shared" si="88"/>
        <v>3.3</v>
      </c>
      <c r="O906">
        <v>4</v>
      </c>
      <c r="P906" s="7">
        <f t="shared" si="89"/>
        <v>919</v>
      </c>
      <c r="Q906" t="s">
        <v>54</v>
      </c>
      <c r="R906" t="s">
        <v>54</v>
      </c>
      <c r="S906">
        <v>10</v>
      </c>
    </row>
    <row r="907" spans="1:19" x14ac:dyDescent="0.25">
      <c r="A907" t="str">
        <f t="shared" si="84"/>
        <v>3/4"7'10'MLAY600x4</v>
      </c>
      <c r="B907" s="5" t="s">
        <v>19</v>
      </c>
      <c r="C907" s="8" t="s">
        <v>11</v>
      </c>
      <c r="D907" s="6" t="s">
        <v>14</v>
      </c>
      <c r="E907" s="7">
        <v>2144</v>
      </c>
      <c r="F907" s="6" t="s">
        <v>30</v>
      </c>
      <c r="G907" s="7">
        <v>762</v>
      </c>
      <c r="H907" s="7">
        <f>G907*(IFERROR(VLOOKUP('Lifting System Input'!$B$9,Lists!L:M,2,0),1)*IFERROR(VLOOKUP('Lifting System Input'!$B$10,Lists!O:P,2,0),1)*IFERROR(VLOOKUP('Lifting System Input'!$B$12,Lists!R:S,2,0),1))</f>
        <v>762</v>
      </c>
      <c r="I907" s="6">
        <f>IF(EVEN(ROUNDUP(E907/(H907*3/'Lifting System Input'!$B$11),0))=2,4,EVEN(ROUNDUP(E907/(H907*3/'Lifting System Input'!$B$11),0)))</f>
        <v>4</v>
      </c>
      <c r="J907" s="7">
        <f t="shared" si="85"/>
        <v>3048</v>
      </c>
      <c r="K907" s="6">
        <f t="shared" si="86"/>
        <v>4.3</v>
      </c>
      <c r="L907" s="4">
        <f>VLOOKUP(F907,Lists!A:B,2,0)*I907</f>
        <v>4328</v>
      </c>
      <c r="M907" s="6">
        <f t="shared" si="87"/>
        <v>2</v>
      </c>
      <c r="N907">
        <f t="shared" si="88"/>
        <v>3.3</v>
      </c>
      <c r="O907">
        <v>4</v>
      </c>
      <c r="P907" s="7">
        <f t="shared" si="89"/>
        <v>1072</v>
      </c>
      <c r="Q907" t="s">
        <v>54</v>
      </c>
      <c r="R907" t="s">
        <v>54</v>
      </c>
      <c r="S907">
        <v>10</v>
      </c>
    </row>
    <row r="908" spans="1:19" x14ac:dyDescent="0.25">
      <c r="A908" t="str">
        <f t="shared" si="84"/>
        <v>3/4"8'10'MLAY600x4</v>
      </c>
      <c r="B908" s="5" t="s">
        <v>19</v>
      </c>
      <c r="C908" s="8" t="s">
        <v>12</v>
      </c>
      <c r="D908" s="6" t="s">
        <v>14</v>
      </c>
      <c r="E908" s="7">
        <v>2450</v>
      </c>
      <c r="F908" s="6" t="s">
        <v>30</v>
      </c>
      <c r="G908" s="7">
        <v>762</v>
      </c>
      <c r="H908" s="7">
        <f>G908*(IFERROR(VLOOKUP('Lifting System Input'!$B$9,Lists!L:M,2,0),1)*IFERROR(VLOOKUP('Lifting System Input'!$B$10,Lists!O:P,2,0),1)*IFERROR(VLOOKUP('Lifting System Input'!$B$12,Lists!R:S,2,0),1))</f>
        <v>762</v>
      </c>
      <c r="I908" s="6">
        <f>IF(EVEN(ROUNDUP(E908/(H908*3/'Lifting System Input'!$B$11),0))=2,4,EVEN(ROUNDUP(E908/(H908*3/'Lifting System Input'!$B$11),0)))</f>
        <v>4</v>
      </c>
      <c r="J908" s="7">
        <f t="shared" si="85"/>
        <v>3048</v>
      </c>
      <c r="K908" s="6">
        <f t="shared" si="86"/>
        <v>3.7</v>
      </c>
      <c r="L908" s="4">
        <f>VLOOKUP(F908,Lists!A:B,2,0)*I908</f>
        <v>4328</v>
      </c>
      <c r="M908" s="6">
        <f t="shared" si="87"/>
        <v>2</v>
      </c>
      <c r="N908">
        <f t="shared" si="88"/>
        <v>3.3</v>
      </c>
      <c r="O908">
        <v>4</v>
      </c>
      <c r="P908" s="7">
        <f t="shared" si="89"/>
        <v>1225</v>
      </c>
      <c r="Q908" t="s">
        <v>54</v>
      </c>
      <c r="R908" t="s">
        <v>54</v>
      </c>
      <c r="S908">
        <v>10</v>
      </c>
    </row>
    <row r="909" spans="1:19" x14ac:dyDescent="0.25">
      <c r="A909" t="str">
        <f t="shared" si="84"/>
        <v>3/4"9'10'MLAY600x4</v>
      </c>
      <c r="B909" s="5" t="s">
        <v>19</v>
      </c>
      <c r="C909" s="8" t="s">
        <v>13</v>
      </c>
      <c r="D909" s="6" t="s">
        <v>14</v>
      </c>
      <c r="E909" s="7">
        <v>2757</v>
      </c>
      <c r="F909" s="6" t="s">
        <v>30</v>
      </c>
      <c r="G909" s="7">
        <v>762</v>
      </c>
      <c r="H909" s="7">
        <f>G909*(IFERROR(VLOOKUP('Lifting System Input'!$B$9,Lists!L:M,2,0),1)*IFERROR(VLOOKUP('Lifting System Input'!$B$10,Lists!O:P,2,0),1)*IFERROR(VLOOKUP('Lifting System Input'!$B$12,Lists!R:S,2,0),1))</f>
        <v>762</v>
      </c>
      <c r="I909" s="6">
        <f>IF(EVEN(ROUNDUP(E909/(H909*3/'Lifting System Input'!$B$11),0))=2,4,EVEN(ROUNDUP(E909/(H909*3/'Lifting System Input'!$B$11),0)))</f>
        <v>4</v>
      </c>
      <c r="J909" s="7">
        <f t="shared" si="85"/>
        <v>3048</v>
      </c>
      <c r="K909" s="6">
        <f t="shared" si="86"/>
        <v>3.3</v>
      </c>
      <c r="L909" s="4">
        <f>VLOOKUP(F909,Lists!A:B,2,0)*I909</f>
        <v>4328</v>
      </c>
      <c r="M909" s="6">
        <f t="shared" si="87"/>
        <v>2</v>
      </c>
      <c r="N909">
        <f t="shared" si="88"/>
        <v>3.3</v>
      </c>
      <c r="O909">
        <v>4</v>
      </c>
      <c r="P909" s="7">
        <f t="shared" si="89"/>
        <v>1379</v>
      </c>
      <c r="Q909" t="s">
        <v>54</v>
      </c>
      <c r="R909" t="s">
        <v>54</v>
      </c>
      <c r="S909">
        <v>10</v>
      </c>
    </row>
    <row r="910" spans="1:19" x14ac:dyDescent="0.25">
      <c r="A910" t="str">
        <f t="shared" si="84"/>
        <v>3/4"10'10'MLAY600x4</v>
      </c>
      <c r="B910" s="5" t="s">
        <v>19</v>
      </c>
      <c r="C910" s="25" t="s">
        <v>14</v>
      </c>
      <c r="D910" s="6" t="s">
        <v>14</v>
      </c>
      <c r="E910" s="7">
        <v>3063</v>
      </c>
      <c r="F910" s="6" t="s">
        <v>30</v>
      </c>
      <c r="G910" s="7">
        <v>762</v>
      </c>
      <c r="H910" s="7">
        <f>G910*(IFERROR(VLOOKUP('Lifting System Input'!$B$9,Lists!L:M,2,0),1)*IFERROR(VLOOKUP('Lifting System Input'!$B$10,Lists!O:P,2,0),1)*IFERROR(VLOOKUP('Lifting System Input'!$B$12,Lists!R:S,2,0),1))</f>
        <v>762</v>
      </c>
      <c r="I910" s="6">
        <f>IF(EVEN(ROUNDUP(E910/(H910*3/'Lifting System Input'!$B$11),0))=2,4,EVEN(ROUNDUP(E910/(H910*3/'Lifting System Input'!$B$11),0)))</f>
        <v>6</v>
      </c>
      <c r="J910" s="7">
        <f t="shared" si="85"/>
        <v>4572</v>
      </c>
      <c r="K910" s="6">
        <f t="shared" si="86"/>
        <v>4.5</v>
      </c>
      <c r="L910" s="4">
        <f>VLOOKUP(F910,Lists!A:B,2,0)*I910</f>
        <v>6492</v>
      </c>
      <c r="M910" s="6">
        <f t="shared" si="87"/>
        <v>3</v>
      </c>
      <c r="N910">
        <f t="shared" si="88"/>
        <v>2.5</v>
      </c>
      <c r="O910">
        <v>4</v>
      </c>
      <c r="P910" s="7">
        <f t="shared" si="89"/>
        <v>1021</v>
      </c>
      <c r="Q910" t="s">
        <v>54</v>
      </c>
      <c r="R910" t="s">
        <v>54</v>
      </c>
      <c r="S910">
        <v>10</v>
      </c>
    </row>
    <row r="911" spans="1:19" x14ac:dyDescent="0.25">
      <c r="A911" t="str">
        <f t="shared" si="84"/>
        <v>3/4"6'20'MLAY600x4</v>
      </c>
      <c r="B911" s="5" t="s">
        <v>19</v>
      </c>
      <c r="C911" s="8" t="s">
        <v>10</v>
      </c>
      <c r="D911" s="6" t="s">
        <v>16</v>
      </c>
      <c r="E911" s="7">
        <v>3675</v>
      </c>
      <c r="F911" s="6" t="s">
        <v>30</v>
      </c>
      <c r="G911" s="7">
        <v>762</v>
      </c>
      <c r="H911" s="7">
        <f>G911*(IFERROR(VLOOKUP('Lifting System Input'!$B$9,Lists!L:M,2,0),1)*IFERROR(VLOOKUP('Lifting System Input'!$B$10,Lists!O:P,2,0),1)*IFERROR(VLOOKUP('Lifting System Input'!$B$12,Lists!R:S,2,0),1))</f>
        <v>762</v>
      </c>
      <c r="I911" s="6">
        <f>IF(EVEN(ROUNDUP(E911/(H911*3/'Lifting System Input'!$B$11),0))=2,4,EVEN(ROUNDUP(E911/(H911*3/'Lifting System Input'!$B$11),0)))</f>
        <v>6</v>
      </c>
      <c r="J911" s="7">
        <f t="shared" si="85"/>
        <v>4572</v>
      </c>
      <c r="K911" s="6">
        <f t="shared" si="86"/>
        <v>3.7</v>
      </c>
      <c r="L911" s="4">
        <f>VLOOKUP(F911,Lists!A:B,2,0)*I911</f>
        <v>6492</v>
      </c>
      <c r="M911" s="6">
        <f t="shared" si="87"/>
        <v>3</v>
      </c>
      <c r="N911">
        <f t="shared" si="88"/>
        <v>5</v>
      </c>
      <c r="O911">
        <v>4</v>
      </c>
      <c r="P911" s="7">
        <f t="shared" si="89"/>
        <v>1225</v>
      </c>
      <c r="Q911" t="s">
        <v>54</v>
      </c>
      <c r="R911" t="s">
        <v>54</v>
      </c>
      <c r="S911">
        <v>10</v>
      </c>
    </row>
    <row r="912" spans="1:19" x14ac:dyDescent="0.25">
      <c r="A912" t="str">
        <f t="shared" si="84"/>
        <v>3/4"7'20'MLAY600x4</v>
      </c>
      <c r="B912" s="5" t="s">
        <v>19</v>
      </c>
      <c r="C912" s="8" t="s">
        <v>11</v>
      </c>
      <c r="D912" s="6" t="s">
        <v>16</v>
      </c>
      <c r="E912" s="7">
        <v>4288</v>
      </c>
      <c r="F912" s="6" t="s">
        <v>30</v>
      </c>
      <c r="G912" s="7">
        <v>762</v>
      </c>
      <c r="H912" s="7">
        <f>G912*(IFERROR(VLOOKUP('Lifting System Input'!$B$9,Lists!L:M,2,0),1)*IFERROR(VLOOKUP('Lifting System Input'!$B$10,Lists!O:P,2,0),1)*IFERROR(VLOOKUP('Lifting System Input'!$B$12,Lists!R:S,2,0),1))</f>
        <v>762</v>
      </c>
      <c r="I912" s="6">
        <f>IF(EVEN(ROUNDUP(E912/(H912*3/'Lifting System Input'!$B$11),0))=2,4,EVEN(ROUNDUP(E912/(H912*3/'Lifting System Input'!$B$11),0)))</f>
        <v>6</v>
      </c>
      <c r="J912" s="7">
        <f t="shared" si="85"/>
        <v>4572</v>
      </c>
      <c r="K912" s="6">
        <f t="shared" si="86"/>
        <v>3.2</v>
      </c>
      <c r="L912" s="4">
        <f>VLOOKUP(F912,Lists!A:B,2,0)*I912</f>
        <v>6492</v>
      </c>
      <c r="M912" s="6">
        <f t="shared" si="87"/>
        <v>3</v>
      </c>
      <c r="N912">
        <f t="shared" si="88"/>
        <v>5</v>
      </c>
      <c r="O912">
        <v>4</v>
      </c>
      <c r="P912" s="7">
        <f t="shared" si="89"/>
        <v>1429</v>
      </c>
      <c r="Q912" t="s">
        <v>54</v>
      </c>
      <c r="R912" t="s">
        <v>54</v>
      </c>
      <c r="S912">
        <v>10</v>
      </c>
    </row>
    <row r="913" spans="1:19" x14ac:dyDescent="0.25">
      <c r="A913" t="str">
        <f t="shared" si="84"/>
        <v>3/4"8'20'MLAY600x4</v>
      </c>
      <c r="B913" s="5" t="s">
        <v>19</v>
      </c>
      <c r="C913" s="8" t="s">
        <v>12</v>
      </c>
      <c r="D913" s="6" t="s">
        <v>16</v>
      </c>
      <c r="E913" s="7">
        <v>4901</v>
      </c>
      <c r="F913" s="6" t="s">
        <v>30</v>
      </c>
      <c r="G913" s="7">
        <v>762</v>
      </c>
      <c r="H913" s="7">
        <f>G913*(IFERROR(VLOOKUP('Lifting System Input'!$B$9,Lists!L:M,2,0),1)*IFERROR(VLOOKUP('Lifting System Input'!$B$10,Lists!O:P,2,0),1)*IFERROR(VLOOKUP('Lifting System Input'!$B$12,Lists!R:S,2,0),1))</f>
        <v>762</v>
      </c>
      <c r="I913" s="6">
        <f>IF(EVEN(ROUNDUP(E913/(H913*3/'Lifting System Input'!$B$11),0))=2,4,EVEN(ROUNDUP(E913/(H913*3/'Lifting System Input'!$B$11),0)))</f>
        <v>8</v>
      </c>
      <c r="J913" s="7">
        <f t="shared" si="85"/>
        <v>6096</v>
      </c>
      <c r="K913" s="6">
        <f t="shared" si="86"/>
        <v>3.7</v>
      </c>
      <c r="L913" s="4">
        <f>VLOOKUP(F913,Lists!A:B,2,0)*I913</f>
        <v>8656</v>
      </c>
      <c r="M913" s="6">
        <f t="shared" si="87"/>
        <v>4</v>
      </c>
      <c r="N913">
        <f t="shared" si="88"/>
        <v>4</v>
      </c>
      <c r="O913">
        <v>4</v>
      </c>
      <c r="P913" s="7">
        <f t="shared" si="89"/>
        <v>1225</v>
      </c>
      <c r="Q913" t="s">
        <v>54</v>
      </c>
      <c r="R913" t="s">
        <v>54</v>
      </c>
      <c r="S913">
        <v>10</v>
      </c>
    </row>
    <row r="914" spans="1:19" x14ac:dyDescent="0.25">
      <c r="A914" t="str">
        <f t="shared" si="84"/>
        <v>3/4"9'20'MLAY600x4</v>
      </c>
      <c r="B914" s="5" t="s">
        <v>19</v>
      </c>
      <c r="C914" s="8" t="s">
        <v>13</v>
      </c>
      <c r="D914" s="6" t="s">
        <v>16</v>
      </c>
      <c r="E914" s="7">
        <v>5513</v>
      </c>
      <c r="F914" s="6" t="s">
        <v>30</v>
      </c>
      <c r="G914" s="7">
        <v>762</v>
      </c>
      <c r="H914" s="7">
        <f>G914*(IFERROR(VLOOKUP('Lifting System Input'!$B$9,Lists!L:M,2,0),1)*IFERROR(VLOOKUP('Lifting System Input'!$B$10,Lists!O:P,2,0),1)*IFERROR(VLOOKUP('Lifting System Input'!$B$12,Lists!R:S,2,0),1))</f>
        <v>762</v>
      </c>
      <c r="I914" s="6">
        <f>IF(EVEN(ROUNDUP(E914/(H914*3/'Lifting System Input'!$B$11),0))=2,4,EVEN(ROUNDUP(E914/(H914*3/'Lifting System Input'!$B$11),0)))</f>
        <v>8</v>
      </c>
      <c r="J914" s="7">
        <f t="shared" si="85"/>
        <v>6096</v>
      </c>
      <c r="K914" s="6">
        <f t="shared" si="86"/>
        <v>3.3</v>
      </c>
      <c r="L914" s="4">
        <f>VLOOKUP(F914,Lists!A:B,2,0)*I914</f>
        <v>8656</v>
      </c>
      <c r="M914" s="6">
        <f t="shared" si="87"/>
        <v>4</v>
      </c>
      <c r="N914">
        <f t="shared" si="88"/>
        <v>4</v>
      </c>
      <c r="O914">
        <v>4</v>
      </c>
      <c r="P914" s="7">
        <f t="shared" si="89"/>
        <v>1378</v>
      </c>
      <c r="Q914" t="s">
        <v>54</v>
      </c>
      <c r="R914" t="s">
        <v>54</v>
      </c>
      <c r="S914">
        <v>10</v>
      </c>
    </row>
    <row r="915" spans="1:19" x14ac:dyDescent="0.25">
      <c r="A915" t="str">
        <f t="shared" si="84"/>
        <v>3/4"10'20'MLAY600x4</v>
      </c>
      <c r="B915" s="5" t="s">
        <v>19</v>
      </c>
      <c r="C915" s="25" t="s">
        <v>14</v>
      </c>
      <c r="D915" s="6" t="s">
        <v>16</v>
      </c>
      <c r="E915" s="7">
        <v>6126</v>
      </c>
      <c r="F915" s="6" t="s">
        <v>30</v>
      </c>
      <c r="G915" s="7">
        <v>762</v>
      </c>
      <c r="H915" s="7">
        <f>G915*(IFERROR(VLOOKUP('Lifting System Input'!$B$9,Lists!L:M,2,0),1)*IFERROR(VLOOKUP('Lifting System Input'!$B$10,Lists!O:P,2,0),1)*IFERROR(VLOOKUP('Lifting System Input'!$B$12,Lists!R:S,2,0),1))</f>
        <v>762</v>
      </c>
      <c r="I915" s="6">
        <f>IF(EVEN(ROUNDUP(E915/(H915*3/'Lifting System Input'!$B$11),0))=2,4,EVEN(ROUNDUP(E915/(H915*3/'Lifting System Input'!$B$11),0)))</f>
        <v>10</v>
      </c>
      <c r="J915" s="7">
        <f t="shared" si="85"/>
        <v>7620</v>
      </c>
      <c r="K915" s="6">
        <f t="shared" si="86"/>
        <v>3.7</v>
      </c>
      <c r="L915" s="4">
        <f>VLOOKUP(F915,Lists!A:B,2,0)*I915</f>
        <v>10820</v>
      </c>
      <c r="M915" s="6">
        <f t="shared" si="87"/>
        <v>5</v>
      </c>
      <c r="N915">
        <f t="shared" si="88"/>
        <v>3.3</v>
      </c>
      <c r="O915">
        <v>4</v>
      </c>
      <c r="P915" s="7">
        <f t="shared" si="89"/>
        <v>1225</v>
      </c>
      <c r="Q915" t="s">
        <v>54</v>
      </c>
      <c r="R915" t="s">
        <v>54</v>
      </c>
      <c r="S915">
        <v>10</v>
      </c>
    </row>
    <row r="916" spans="1:19" x14ac:dyDescent="0.25">
      <c r="A916" t="str">
        <f t="shared" si="84"/>
        <v>3/4"6'40'MLAY600x4</v>
      </c>
      <c r="B916" s="5" t="s">
        <v>19</v>
      </c>
      <c r="C916" s="8" t="s">
        <v>10</v>
      </c>
      <c r="D916" s="6" t="s">
        <v>26</v>
      </c>
      <c r="E916" s="7">
        <v>7351</v>
      </c>
      <c r="F916" s="6" t="s">
        <v>30</v>
      </c>
      <c r="G916" s="7">
        <v>762</v>
      </c>
      <c r="H916" s="7">
        <f>G916*(IFERROR(VLOOKUP('Lifting System Input'!$B$9,Lists!L:M,2,0),1)*IFERROR(VLOOKUP('Lifting System Input'!$B$10,Lists!O:P,2,0),1)*IFERROR(VLOOKUP('Lifting System Input'!$B$12,Lists!R:S,2,0),1))</f>
        <v>762</v>
      </c>
      <c r="I916" s="6">
        <f>IF(EVEN(ROUNDUP(E916/(H916*3/'Lifting System Input'!$B$11),0))=2,4,EVEN(ROUNDUP(E916/(H916*3/'Lifting System Input'!$B$11),0)))</f>
        <v>10</v>
      </c>
      <c r="J916" s="7">
        <f t="shared" si="85"/>
        <v>7620</v>
      </c>
      <c r="K916" s="6">
        <f t="shared" si="86"/>
        <v>3.1</v>
      </c>
      <c r="L916" s="4">
        <f>VLOOKUP(F916,Lists!A:B,2,0)*I916</f>
        <v>10820</v>
      </c>
      <c r="M916" s="6">
        <f t="shared" si="87"/>
        <v>5</v>
      </c>
      <c r="N916">
        <f t="shared" si="88"/>
        <v>6.7</v>
      </c>
      <c r="O916">
        <v>4</v>
      </c>
      <c r="P916" s="7">
        <f t="shared" si="89"/>
        <v>1470</v>
      </c>
      <c r="Q916" t="s">
        <v>54</v>
      </c>
      <c r="R916" t="s">
        <v>54</v>
      </c>
      <c r="S916">
        <v>10</v>
      </c>
    </row>
    <row r="917" spans="1:19" x14ac:dyDescent="0.25">
      <c r="A917" t="str">
        <f t="shared" si="84"/>
        <v>3/4"7'40'MLAY600x4</v>
      </c>
      <c r="B917" s="5" t="s">
        <v>19</v>
      </c>
      <c r="C917" s="8" t="s">
        <v>11</v>
      </c>
      <c r="D917" s="6" t="s">
        <v>26</v>
      </c>
      <c r="E917" s="7">
        <v>8576</v>
      </c>
      <c r="F917" s="6" t="s">
        <v>30</v>
      </c>
      <c r="G917" s="7">
        <v>762</v>
      </c>
      <c r="H917" s="7">
        <f>G917*(IFERROR(VLOOKUP('Lifting System Input'!$B$9,Lists!L:M,2,0),1)*IFERROR(VLOOKUP('Lifting System Input'!$B$10,Lists!O:P,2,0),1)*IFERROR(VLOOKUP('Lifting System Input'!$B$12,Lists!R:S,2,0),1))</f>
        <v>762</v>
      </c>
      <c r="I917" s="6">
        <f>IF(EVEN(ROUNDUP(E917/(H917*3/'Lifting System Input'!$B$11),0))=2,4,EVEN(ROUNDUP(E917/(H917*3/'Lifting System Input'!$B$11),0)))</f>
        <v>12</v>
      </c>
      <c r="J917" s="7">
        <f t="shared" si="85"/>
        <v>9144</v>
      </c>
      <c r="K917" s="6">
        <f t="shared" si="86"/>
        <v>3.2</v>
      </c>
      <c r="L917" s="4">
        <f>VLOOKUP(F917,Lists!A:B,2,0)*I917</f>
        <v>12984</v>
      </c>
      <c r="M917" s="6">
        <f t="shared" si="87"/>
        <v>6</v>
      </c>
      <c r="N917">
        <f t="shared" si="88"/>
        <v>5.7</v>
      </c>
      <c r="O917">
        <v>4</v>
      </c>
      <c r="P917" s="7">
        <f t="shared" si="89"/>
        <v>1429</v>
      </c>
      <c r="Q917" t="s">
        <v>54</v>
      </c>
      <c r="R917" t="s">
        <v>54</v>
      </c>
      <c r="S917">
        <v>10</v>
      </c>
    </row>
    <row r="918" spans="1:19" x14ac:dyDescent="0.25">
      <c r="A918" t="str">
        <f t="shared" si="84"/>
        <v>3/4"8'40'MLAY600x4</v>
      </c>
      <c r="B918" s="5" t="s">
        <v>19</v>
      </c>
      <c r="C918" s="8" t="s">
        <v>12</v>
      </c>
      <c r="D918" s="6" t="s">
        <v>26</v>
      </c>
      <c r="E918" s="7">
        <v>9801</v>
      </c>
      <c r="F918" s="6" t="s">
        <v>30</v>
      </c>
      <c r="G918" s="7">
        <v>762</v>
      </c>
      <c r="H918" s="7">
        <f>G918*(IFERROR(VLOOKUP('Lifting System Input'!$B$9,Lists!L:M,2,0),1)*IFERROR(VLOOKUP('Lifting System Input'!$B$10,Lists!O:P,2,0),1)*IFERROR(VLOOKUP('Lifting System Input'!$B$12,Lists!R:S,2,0),1))</f>
        <v>762</v>
      </c>
      <c r="I918" s="6">
        <f>IF(EVEN(ROUNDUP(E918/(H918*3/'Lifting System Input'!$B$11),0))=2,4,EVEN(ROUNDUP(E918/(H918*3/'Lifting System Input'!$B$11),0)))</f>
        <v>14</v>
      </c>
      <c r="J918" s="7">
        <f t="shared" si="85"/>
        <v>10668</v>
      </c>
      <c r="K918" s="6">
        <f t="shared" si="86"/>
        <v>3.3</v>
      </c>
      <c r="L918" s="4">
        <f>VLOOKUP(F918,Lists!A:B,2,0)*I918</f>
        <v>15148</v>
      </c>
      <c r="M918" s="6">
        <f t="shared" si="87"/>
        <v>7</v>
      </c>
      <c r="N918">
        <f t="shared" si="88"/>
        <v>5</v>
      </c>
      <c r="O918">
        <v>4</v>
      </c>
      <c r="P918" s="7">
        <f t="shared" si="89"/>
        <v>1400</v>
      </c>
      <c r="Q918" t="s">
        <v>54</v>
      </c>
      <c r="R918" t="s">
        <v>54</v>
      </c>
      <c r="S918">
        <v>10</v>
      </c>
    </row>
    <row r="919" spans="1:19" x14ac:dyDescent="0.25">
      <c r="A919" t="str">
        <f t="shared" si="84"/>
        <v>3/4"9'40'MLAY600x4</v>
      </c>
      <c r="B919" s="5" t="s">
        <v>19</v>
      </c>
      <c r="C919" s="8" t="s">
        <v>13</v>
      </c>
      <c r="D919" s="6" t="s">
        <v>26</v>
      </c>
      <c r="E919" s="7">
        <v>11026</v>
      </c>
      <c r="F919" s="6" t="s">
        <v>30</v>
      </c>
      <c r="G919" s="7">
        <v>762</v>
      </c>
      <c r="H919" s="7">
        <f>G919*(IFERROR(VLOOKUP('Lifting System Input'!$B$9,Lists!L:M,2,0),1)*IFERROR(VLOOKUP('Lifting System Input'!$B$10,Lists!O:P,2,0),1)*IFERROR(VLOOKUP('Lifting System Input'!$B$12,Lists!R:S,2,0),1))</f>
        <v>762</v>
      </c>
      <c r="I919" s="6">
        <f>IF(EVEN(ROUNDUP(E919/(H919*3/'Lifting System Input'!$B$11),0))=2,4,EVEN(ROUNDUP(E919/(H919*3/'Lifting System Input'!$B$11),0)))</f>
        <v>16</v>
      </c>
      <c r="J919" s="7">
        <f t="shared" si="85"/>
        <v>12192</v>
      </c>
      <c r="K919" s="6">
        <f t="shared" si="86"/>
        <v>3.3</v>
      </c>
      <c r="L919" s="4">
        <f>VLOOKUP(F919,Lists!A:B,2,0)*I919</f>
        <v>17312</v>
      </c>
      <c r="M919" s="6">
        <f t="shared" si="87"/>
        <v>8</v>
      </c>
      <c r="N919">
        <f t="shared" si="88"/>
        <v>4.4000000000000004</v>
      </c>
      <c r="O919">
        <v>4</v>
      </c>
      <c r="P919" s="7">
        <f t="shared" si="89"/>
        <v>1378</v>
      </c>
      <c r="Q919" t="s">
        <v>54</v>
      </c>
      <c r="R919" t="s">
        <v>54</v>
      </c>
      <c r="S919">
        <v>10</v>
      </c>
    </row>
    <row r="920" spans="1:19" x14ac:dyDescent="0.25">
      <c r="A920" t="str">
        <f t="shared" si="84"/>
        <v>3/4"10'40'MLAY600x4</v>
      </c>
      <c r="B920" s="5" t="s">
        <v>19</v>
      </c>
      <c r="C920" s="25" t="s">
        <v>14</v>
      </c>
      <c r="D920" s="6" t="s">
        <v>26</v>
      </c>
      <c r="E920" s="7">
        <v>12252</v>
      </c>
      <c r="F920" s="6" t="s">
        <v>30</v>
      </c>
      <c r="G920" s="7">
        <v>762</v>
      </c>
      <c r="H920" s="7">
        <f>G920*(IFERROR(VLOOKUP('Lifting System Input'!$B$9,Lists!L:M,2,0),1)*IFERROR(VLOOKUP('Lifting System Input'!$B$10,Lists!O:P,2,0),1)*IFERROR(VLOOKUP('Lifting System Input'!$B$12,Lists!R:S,2,0),1))</f>
        <v>762</v>
      </c>
      <c r="I920" s="6">
        <f>IF(EVEN(ROUNDUP(E920/(H920*3/'Lifting System Input'!$B$11),0))=2,4,EVEN(ROUNDUP(E920/(H920*3/'Lifting System Input'!$B$11),0)))</f>
        <v>18</v>
      </c>
      <c r="J920" s="7">
        <f t="shared" si="85"/>
        <v>13716</v>
      </c>
      <c r="K920" s="6">
        <f t="shared" si="86"/>
        <v>3.4</v>
      </c>
      <c r="L920" s="4">
        <f>VLOOKUP(F920,Lists!A:B,2,0)*I920</f>
        <v>19476</v>
      </c>
      <c r="M920" s="6">
        <f t="shared" si="87"/>
        <v>9</v>
      </c>
      <c r="N920">
        <f t="shared" si="88"/>
        <v>4</v>
      </c>
      <c r="O920">
        <v>4</v>
      </c>
      <c r="P920" s="7">
        <f t="shared" si="89"/>
        <v>1361</v>
      </c>
      <c r="Q920" t="s">
        <v>54</v>
      </c>
      <c r="R920" t="s">
        <v>54</v>
      </c>
      <c r="S920">
        <v>10</v>
      </c>
    </row>
    <row r="921" spans="1:19" x14ac:dyDescent="0.25">
      <c r="A921" t="str">
        <f t="shared" si="84"/>
        <v>7/8"6'10'MLAY600x4</v>
      </c>
      <c r="B921" s="20" t="s">
        <v>61</v>
      </c>
      <c r="C921" s="8" t="s">
        <v>10</v>
      </c>
      <c r="D921" s="6" t="s">
        <v>14</v>
      </c>
      <c r="E921" s="7">
        <v>2144</v>
      </c>
      <c r="F921" s="6" t="s">
        <v>30</v>
      </c>
      <c r="G921" s="7">
        <v>762</v>
      </c>
      <c r="H921" s="7">
        <f>G921*(IFERROR(VLOOKUP('Lifting System Input'!$B$9,Lists!L:M,2,0),1)*IFERROR(VLOOKUP('Lifting System Input'!$B$10,Lists!O:P,2,0),1)*IFERROR(VLOOKUP('Lifting System Input'!$B$12,Lists!R:S,2,0),1))</f>
        <v>762</v>
      </c>
      <c r="I921" s="6">
        <f>IF(EVEN(ROUNDUP(E921/(H921*3/'Lifting System Input'!$B$11),0))=2,4,EVEN(ROUNDUP(E921/(H921*3/'Lifting System Input'!$B$11),0)))</f>
        <v>4</v>
      </c>
      <c r="J921" s="7">
        <f t="shared" si="85"/>
        <v>3048</v>
      </c>
      <c r="K921" s="6">
        <f t="shared" si="86"/>
        <v>4.3</v>
      </c>
      <c r="L921" s="4">
        <f>VLOOKUP(F921,Lists!A:B,2,0)*I921</f>
        <v>4328</v>
      </c>
      <c r="M921" s="6">
        <f t="shared" si="87"/>
        <v>2</v>
      </c>
      <c r="N921">
        <f t="shared" si="88"/>
        <v>3.3</v>
      </c>
      <c r="O921">
        <v>4</v>
      </c>
      <c r="P921" s="7">
        <f t="shared" si="89"/>
        <v>1072</v>
      </c>
      <c r="Q921" t="s">
        <v>54</v>
      </c>
      <c r="R921" t="s">
        <v>54</v>
      </c>
      <c r="S921">
        <v>11</v>
      </c>
    </row>
    <row r="922" spans="1:19" x14ac:dyDescent="0.25">
      <c r="A922" t="str">
        <f t="shared" si="84"/>
        <v>7/8"7'10'MLAY600x4</v>
      </c>
      <c r="B922" s="20" t="s">
        <v>61</v>
      </c>
      <c r="C922" s="8" t="s">
        <v>11</v>
      </c>
      <c r="D922" s="6" t="s">
        <v>14</v>
      </c>
      <c r="E922" s="7">
        <v>2501</v>
      </c>
      <c r="F922" s="6" t="s">
        <v>30</v>
      </c>
      <c r="G922" s="7">
        <v>762</v>
      </c>
      <c r="H922" s="7">
        <f>G922*(IFERROR(VLOOKUP('Lifting System Input'!$B$9,Lists!L:M,2,0),1)*IFERROR(VLOOKUP('Lifting System Input'!$B$10,Lists!O:P,2,0),1)*IFERROR(VLOOKUP('Lifting System Input'!$B$12,Lists!R:S,2,0),1))</f>
        <v>762</v>
      </c>
      <c r="I922" s="6">
        <f>IF(EVEN(ROUNDUP(E922/(H922*3/'Lifting System Input'!$B$11),0))=2,4,EVEN(ROUNDUP(E922/(H922*3/'Lifting System Input'!$B$11),0)))</f>
        <v>4</v>
      </c>
      <c r="J922" s="7">
        <f t="shared" si="85"/>
        <v>3048</v>
      </c>
      <c r="K922" s="6">
        <f t="shared" si="86"/>
        <v>3.7</v>
      </c>
      <c r="L922" s="4">
        <f>VLOOKUP(F922,Lists!A:B,2,0)*I922</f>
        <v>4328</v>
      </c>
      <c r="M922" s="6">
        <f t="shared" si="87"/>
        <v>2</v>
      </c>
      <c r="N922">
        <f t="shared" si="88"/>
        <v>3.3</v>
      </c>
      <c r="O922">
        <v>4</v>
      </c>
      <c r="P922" s="7">
        <f t="shared" si="89"/>
        <v>1251</v>
      </c>
      <c r="Q922" t="s">
        <v>54</v>
      </c>
      <c r="R922" t="s">
        <v>54</v>
      </c>
      <c r="S922">
        <v>11</v>
      </c>
    </row>
    <row r="923" spans="1:19" x14ac:dyDescent="0.25">
      <c r="A923" t="str">
        <f t="shared" si="84"/>
        <v>7/8"8'10'MLAY600x4</v>
      </c>
      <c r="B923" s="20" t="s">
        <v>61</v>
      </c>
      <c r="C923" s="8" t="s">
        <v>12</v>
      </c>
      <c r="D923" s="6" t="s">
        <v>14</v>
      </c>
      <c r="E923" s="7">
        <v>2859</v>
      </c>
      <c r="F923" s="6" t="s">
        <v>30</v>
      </c>
      <c r="G923" s="7">
        <v>762</v>
      </c>
      <c r="H923" s="7">
        <f>G923*(IFERROR(VLOOKUP('Lifting System Input'!$B$9,Lists!L:M,2,0),1)*IFERROR(VLOOKUP('Lifting System Input'!$B$10,Lists!O:P,2,0),1)*IFERROR(VLOOKUP('Lifting System Input'!$B$12,Lists!R:S,2,0),1))</f>
        <v>762</v>
      </c>
      <c r="I923" s="6">
        <f>IF(EVEN(ROUNDUP(E923/(H923*3/'Lifting System Input'!$B$11),0))=2,4,EVEN(ROUNDUP(E923/(H923*3/'Lifting System Input'!$B$11),0)))</f>
        <v>4</v>
      </c>
      <c r="J923" s="7">
        <f t="shared" si="85"/>
        <v>3048</v>
      </c>
      <c r="K923" s="6">
        <f t="shared" si="86"/>
        <v>3.2</v>
      </c>
      <c r="L923" s="4">
        <f>VLOOKUP(F923,Lists!A:B,2,0)*I923</f>
        <v>4328</v>
      </c>
      <c r="M923" s="6">
        <f t="shared" si="87"/>
        <v>2</v>
      </c>
      <c r="N923">
        <f t="shared" si="88"/>
        <v>3.3</v>
      </c>
      <c r="O923">
        <v>4</v>
      </c>
      <c r="P923" s="7">
        <f t="shared" si="89"/>
        <v>1430</v>
      </c>
      <c r="Q923" t="s">
        <v>54</v>
      </c>
      <c r="R923" t="s">
        <v>54</v>
      </c>
      <c r="S923">
        <v>11</v>
      </c>
    </row>
    <row r="924" spans="1:19" x14ac:dyDescent="0.25">
      <c r="A924" t="str">
        <f t="shared" si="84"/>
        <v>7/8"9'10'MLAY600x4</v>
      </c>
      <c r="B924" s="20" t="s">
        <v>61</v>
      </c>
      <c r="C924" s="8" t="s">
        <v>13</v>
      </c>
      <c r="D924" s="6" t="s">
        <v>14</v>
      </c>
      <c r="E924" s="7">
        <v>3216</v>
      </c>
      <c r="F924" s="6" t="s">
        <v>30</v>
      </c>
      <c r="G924" s="7">
        <v>762</v>
      </c>
      <c r="H924" s="7">
        <f>G924*(IFERROR(VLOOKUP('Lifting System Input'!$B$9,Lists!L:M,2,0),1)*IFERROR(VLOOKUP('Lifting System Input'!$B$10,Lists!O:P,2,0),1)*IFERROR(VLOOKUP('Lifting System Input'!$B$12,Lists!R:S,2,0),1))</f>
        <v>762</v>
      </c>
      <c r="I924" s="6">
        <f>IF(EVEN(ROUNDUP(E924/(H924*3/'Lifting System Input'!$B$11),0))=2,4,EVEN(ROUNDUP(E924/(H924*3/'Lifting System Input'!$B$11),0)))</f>
        <v>6</v>
      </c>
      <c r="J924" s="7">
        <f t="shared" si="85"/>
        <v>4572</v>
      </c>
      <c r="K924" s="6">
        <f t="shared" si="86"/>
        <v>4.3</v>
      </c>
      <c r="L924" s="4">
        <f>VLOOKUP(F924,Lists!A:B,2,0)*I924</f>
        <v>6492</v>
      </c>
      <c r="M924" s="6">
        <f t="shared" si="87"/>
        <v>3</v>
      </c>
      <c r="N924">
        <f t="shared" si="88"/>
        <v>2.5</v>
      </c>
      <c r="O924">
        <v>4</v>
      </c>
      <c r="P924" s="7">
        <f t="shared" si="89"/>
        <v>1072</v>
      </c>
      <c r="Q924" t="s">
        <v>54</v>
      </c>
      <c r="R924" t="s">
        <v>54</v>
      </c>
      <c r="S924">
        <v>11</v>
      </c>
    </row>
    <row r="925" spans="1:19" x14ac:dyDescent="0.25">
      <c r="A925" t="str">
        <f t="shared" si="84"/>
        <v>7/8"10'10'MLAY600x4</v>
      </c>
      <c r="B925" s="20" t="s">
        <v>61</v>
      </c>
      <c r="C925" s="24" t="s">
        <v>14</v>
      </c>
      <c r="D925" s="6" t="s">
        <v>14</v>
      </c>
      <c r="E925" s="7">
        <v>3573</v>
      </c>
      <c r="F925" s="6" t="s">
        <v>30</v>
      </c>
      <c r="G925" s="7">
        <v>762</v>
      </c>
      <c r="H925" s="7">
        <f>G925*(IFERROR(VLOOKUP('Lifting System Input'!$B$9,Lists!L:M,2,0),1)*IFERROR(VLOOKUP('Lifting System Input'!$B$10,Lists!O:P,2,0),1)*IFERROR(VLOOKUP('Lifting System Input'!$B$12,Lists!R:S,2,0),1))</f>
        <v>762</v>
      </c>
      <c r="I925" s="6">
        <f>IF(EVEN(ROUNDUP(E925/(H925*3/'Lifting System Input'!$B$11),0))=2,4,EVEN(ROUNDUP(E925/(H925*3/'Lifting System Input'!$B$11),0)))</f>
        <v>6</v>
      </c>
      <c r="J925" s="7">
        <f t="shared" si="85"/>
        <v>4572</v>
      </c>
      <c r="K925" s="6">
        <f t="shared" si="86"/>
        <v>3.8</v>
      </c>
      <c r="L925" s="4">
        <f>VLOOKUP(F925,Lists!A:B,2,0)*I925</f>
        <v>6492</v>
      </c>
      <c r="M925" s="6">
        <f t="shared" si="87"/>
        <v>3</v>
      </c>
      <c r="N925">
        <f t="shared" si="88"/>
        <v>2.5</v>
      </c>
      <c r="O925">
        <v>4</v>
      </c>
      <c r="P925" s="7">
        <f t="shared" si="89"/>
        <v>1191</v>
      </c>
      <c r="Q925" t="s">
        <v>54</v>
      </c>
      <c r="R925" t="s">
        <v>54</v>
      </c>
      <c r="S925">
        <v>11</v>
      </c>
    </row>
    <row r="926" spans="1:19" x14ac:dyDescent="0.25">
      <c r="A926" t="str">
        <f t="shared" si="84"/>
        <v>7/8"6'20'MLAY600x4</v>
      </c>
      <c r="B926" s="20" t="s">
        <v>61</v>
      </c>
      <c r="C926" s="8" t="s">
        <v>10</v>
      </c>
      <c r="D926" s="6" t="s">
        <v>16</v>
      </c>
      <c r="E926" s="7">
        <v>4288</v>
      </c>
      <c r="F926" s="6" t="s">
        <v>30</v>
      </c>
      <c r="G926" s="7">
        <v>762</v>
      </c>
      <c r="H926" s="7">
        <f>G926*(IFERROR(VLOOKUP('Lifting System Input'!$B$9,Lists!L:M,2,0),1)*IFERROR(VLOOKUP('Lifting System Input'!$B$10,Lists!O:P,2,0),1)*IFERROR(VLOOKUP('Lifting System Input'!$B$12,Lists!R:S,2,0),1))</f>
        <v>762</v>
      </c>
      <c r="I926" s="6">
        <f>IF(EVEN(ROUNDUP(E926/(H926*3/'Lifting System Input'!$B$11),0))=2,4,EVEN(ROUNDUP(E926/(H926*3/'Lifting System Input'!$B$11),0)))</f>
        <v>6</v>
      </c>
      <c r="J926" s="7">
        <f t="shared" si="85"/>
        <v>4572</v>
      </c>
      <c r="K926" s="6">
        <f t="shared" si="86"/>
        <v>3.2</v>
      </c>
      <c r="L926" s="4">
        <f>VLOOKUP(F926,Lists!A:B,2,0)*I926</f>
        <v>6492</v>
      </c>
      <c r="M926" s="6">
        <f t="shared" si="87"/>
        <v>3</v>
      </c>
      <c r="N926">
        <f t="shared" si="88"/>
        <v>5</v>
      </c>
      <c r="O926">
        <v>4</v>
      </c>
      <c r="P926" s="7">
        <f t="shared" si="89"/>
        <v>1429</v>
      </c>
      <c r="Q926" t="s">
        <v>54</v>
      </c>
      <c r="R926" t="s">
        <v>54</v>
      </c>
      <c r="S926">
        <v>11</v>
      </c>
    </row>
    <row r="927" spans="1:19" x14ac:dyDescent="0.25">
      <c r="A927" t="str">
        <f t="shared" si="84"/>
        <v>7/8"7'20'MLAY600x4</v>
      </c>
      <c r="B927" s="20" t="s">
        <v>61</v>
      </c>
      <c r="C927" s="8" t="s">
        <v>11</v>
      </c>
      <c r="D927" s="6" t="s">
        <v>16</v>
      </c>
      <c r="E927" s="7">
        <v>5003</v>
      </c>
      <c r="F927" s="6" t="s">
        <v>30</v>
      </c>
      <c r="G927" s="7">
        <v>762</v>
      </c>
      <c r="H927" s="7">
        <f>G927*(IFERROR(VLOOKUP('Lifting System Input'!$B$9,Lists!L:M,2,0),1)*IFERROR(VLOOKUP('Lifting System Input'!$B$10,Lists!O:P,2,0),1)*IFERROR(VLOOKUP('Lifting System Input'!$B$12,Lists!R:S,2,0),1))</f>
        <v>762</v>
      </c>
      <c r="I927" s="6">
        <f>IF(EVEN(ROUNDUP(E927/(H927*3/'Lifting System Input'!$B$11),0))=2,4,EVEN(ROUNDUP(E927/(H927*3/'Lifting System Input'!$B$11),0)))</f>
        <v>8</v>
      </c>
      <c r="J927" s="7">
        <f t="shared" si="85"/>
        <v>6096</v>
      </c>
      <c r="K927" s="6">
        <f t="shared" si="86"/>
        <v>3.7</v>
      </c>
      <c r="L927" s="4">
        <f>VLOOKUP(F927,Lists!A:B,2,0)*I927</f>
        <v>8656</v>
      </c>
      <c r="M927" s="6">
        <f t="shared" si="87"/>
        <v>4</v>
      </c>
      <c r="N927">
        <f t="shared" si="88"/>
        <v>4</v>
      </c>
      <c r="O927">
        <v>4</v>
      </c>
      <c r="P927" s="7">
        <f t="shared" si="89"/>
        <v>1251</v>
      </c>
      <c r="Q927" t="s">
        <v>54</v>
      </c>
      <c r="R927" t="s">
        <v>54</v>
      </c>
      <c r="S927">
        <v>11</v>
      </c>
    </row>
    <row r="928" spans="1:19" x14ac:dyDescent="0.25">
      <c r="A928" t="str">
        <f t="shared" si="84"/>
        <v>7/8"8'20'MLAY600x4</v>
      </c>
      <c r="B928" s="20" t="s">
        <v>61</v>
      </c>
      <c r="C928" s="8" t="s">
        <v>12</v>
      </c>
      <c r="D928" s="6" t="s">
        <v>16</v>
      </c>
      <c r="E928" s="7">
        <v>5717</v>
      </c>
      <c r="F928" s="6" t="s">
        <v>30</v>
      </c>
      <c r="G928" s="7">
        <v>762</v>
      </c>
      <c r="H928" s="7">
        <f>G928*(IFERROR(VLOOKUP('Lifting System Input'!$B$9,Lists!L:M,2,0),1)*IFERROR(VLOOKUP('Lifting System Input'!$B$10,Lists!O:P,2,0),1)*IFERROR(VLOOKUP('Lifting System Input'!$B$12,Lists!R:S,2,0),1))</f>
        <v>762</v>
      </c>
      <c r="I928" s="6">
        <f>IF(EVEN(ROUNDUP(E928/(H928*3/'Lifting System Input'!$B$11),0))=2,4,EVEN(ROUNDUP(E928/(H928*3/'Lifting System Input'!$B$11),0)))</f>
        <v>8</v>
      </c>
      <c r="J928" s="7">
        <f t="shared" si="85"/>
        <v>6096</v>
      </c>
      <c r="K928" s="6">
        <f t="shared" si="86"/>
        <v>3.2</v>
      </c>
      <c r="L928" s="4">
        <f>VLOOKUP(F928,Lists!A:B,2,0)*I928</f>
        <v>8656</v>
      </c>
      <c r="M928" s="6">
        <f t="shared" si="87"/>
        <v>4</v>
      </c>
      <c r="N928">
        <f t="shared" si="88"/>
        <v>4</v>
      </c>
      <c r="O928">
        <v>4</v>
      </c>
      <c r="P928" s="7">
        <f t="shared" si="89"/>
        <v>1429</v>
      </c>
      <c r="Q928" t="s">
        <v>54</v>
      </c>
      <c r="R928" t="s">
        <v>54</v>
      </c>
      <c r="S928">
        <v>11</v>
      </c>
    </row>
    <row r="929" spans="1:19" x14ac:dyDescent="0.25">
      <c r="A929" t="str">
        <f t="shared" si="84"/>
        <v>7/8"9'20'MLAY600x4</v>
      </c>
      <c r="B929" s="20" t="s">
        <v>61</v>
      </c>
      <c r="C929" s="8" t="s">
        <v>13</v>
      </c>
      <c r="D929" s="6" t="s">
        <v>16</v>
      </c>
      <c r="E929" s="7">
        <v>6432</v>
      </c>
      <c r="F929" s="6" t="s">
        <v>30</v>
      </c>
      <c r="G929" s="7">
        <v>762</v>
      </c>
      <c r="H929" s="7">
        <f>G929*(IFERROR(VLOOKUP('Lifting System Input'!$B$9,Lists!L:M,2,0),1)*IFERROR(VLOOKUP('Lifting System Input'!$B$10,Lists!O:P,2,0),1)*IFERROR(VLOOKUP('Lifting System Input'!$B$12,Lists!R:S,2,0),1))</f>
        <v>762</v>
      </c>
      <c r="I929" s="6">
        <f>IF(EVEN(ROUNDUP(E929/(H929*3/'Lifting System Input'!$B$11),0))=2,4,EVEN(ROUNDUP(E929/(H929*3/'Lifting System Input'!$B$11),0)))</f>
        <v>10</v>
      </c>
      <c r="J929" s="7">
        <f t="shared" si="85"/>
        <v>7620</v>
      </c>
      <c r="K929" s="6">
        <f t="shared" si="86"/>
        <v>3.6</v>
      </c>
      <c r="L929" s="4">
        <f>VLOOKUP(F929,Lists!A:B,2,0)*I929</f>
        <v>10820</v>
      </c>
      <c r="M929" s="6">
        <f t="shared" si="87"/>
        <v>5</v>
      </c>
      <c r="N929">
        <f t="shared" si="88"/>
        <v>3.3</v>
      </c>
      <c r="O929">
        <v>4</v>
      </c>
      <c r="P929" s="7">
        <f t="shared" si="89"/>
        <v>1286</v>
      </c>
      <c r="Q929" t="s">
        <v>54</v>
      </c>
      <c r="R929" t="s">
        <v>54</v>
      </c>
      <c r="S929">
        <v>11</v>
      </c>
    </row>
    <row r="930" spans="1:19" x14ac:dyDescent="0.25">
      <c r="A930" t="str">
        <f t="shared" si="84"/>
        <v>7/8"10'20'MLAY600x4</v>
      </c>
      <c r="B930" s="20" t="s">
        <v>61</v>
      </c>
      <c r="C930" s="25" t="s">
        <v>14</v>
      </c>
      <c r="D930" s="6" t="s">
        <v>16</v>
      </c>
      <c r="E930" s="7">
        <v>7147</v>
      </c>
      <c r="F930" s="6" t="s">
        <v>30</v>
      </c>
      <c r="G930" s="7">
        <v>762</v>
      </c>
      <c r="H930" s="7">
        <f>G930*(IFERROR(VLOOKUP('Lifting System Input'!$B$9,Lists!L:M,2,0),1)*IFERROR(VLOOKUP('Lifting System Input'!$B$10,Lists!O:P,2,0),1)*IFERROR(VLOOKUP('Lifting System Input'!$B$12,Lists!R:S,2,0),1))</f>
        <v>762</v>
      </c>
      <c r="I930" s="6">
        <f>IF(EVEN(ROUNDUP(E930/(H930*3/'Lifting System Input'!$B$11),0))=2,4,EVEN(ROUNDUP(E930/(H930*3/'Lifting System Input'!$B$11),0)))</f>
        <v>10</v>
      </c>
      <c r="J930" s="7">
        <f t="shared" si="85"/>
        <v>7620</v>
      </c>
      <c r="K930" s="6">
        <f t="shared" si="86"/>
        <v>3.2</v>
      </c>
      <c r="L930" s="4">
        <f>VLOOKUP(F930,Lists!A:B,2,0)*I930</f>
        <v>10820</v>
      </c>
      <c r="M930" s="6">
        <f t="shared" si="87"/>
        <v>5</v>
      </c>
      <c r="N930">
        <f t="shared" si="88"/>
        <v>3.3</v>
      </c>
      <c r="O930">
        <v>4</v>
      </c>
      <c r="P930" s="7">
        <f t="shared" si="89"/>
        <v>1429</v>
      </c>
      <c r="Q930" t="s">
        <v>54</v>
      </c>
      <c r="R930" t="s">
        <v>54</v>
      </c>
      <c r="S930">
        <v>11</v>
      </c>
    </row>
    <row r="931" spans="1:19" x14ac:dyDescent="0.25">
      <c r="A931" t="str">
        <f t="shared" si="84"/>
        <v>7/8"6'40'MLAY600x4</v>
      </c>
      <c r="B931" s="20" t="s">
        <v>61</v>
      </c>
      <c r="C931" s="8" t="s">
        <v>10</v>
      </c>
      <c r="D931" s="6" t="s">
        <v>26</v>
      </c>
      <c r="E931" s="7">
        <v>8576</v>
      </c>
      <c r="F931" s="6" t="s">
        <v>30</v>
      </c>
      <c r="G931" s="7">
        <v>762</v>
      </c>
      <c r="H931" s="7">
        <f>G931*(IFERROR(VLOOKUP('Lifting System Input'!$B$9,Lists!L:M,2,0),1)*IFERROR(VLOOKUP('Lifting System Input'!$B$10,Lists!O:P,2,0),1)*IFERROR(VLOOKUP('Lifting System Input'!$B$12,Lists!R:S,2,0),1))</f>
        <v>762</v>
      </c>
      <c r="I931" s="6">
        <f>IF(EVEN(ROUNDUP(E931/(H931*3/'Lifting System Input'!$B$11),0))=2,4,EVEN(ROUNDUP(E931/(H931*3/'Lifting System Input'!$B$11),0)))</f>
        <v>12</v>
      </c>
      <c r="J931" s="7">
        <f t="shared" si="85"/>
        <v>9144</v>
      </c>
      <c r="K931" s="6">
        <f t="shared" si="86"/>
        <v>3.2</v>
      </c>
      <c r="L931" s="4">
        <f>VLOOKUP(F931,Lists!A:B,2,0)*I931</f>
        <v>12984</v>
      </c>
      <c r="M931" s="6">
        <f t="shared" si="87"/>
        <v>6</v>
      </c>
      <c r="N931">
        <f t="shared" si="88"/>
        <v>5.7</v>
      </c>
      <c r="O931">
        <v>4</v>
      </c>
      <c r="P931" s="7">
        <f t="shared" si="89"/>
        <v>1429</v>
      </c>
      <c r="Q931" t="s">
        <v>54</v>
      </c>
      <c r="R931" t="s">
        <v>54</v>
      </c>
      <c r="S931">
        <v>11</v>
      </c>
    </row>
    <row r="932" spans="1:19" x14ac:dyDescent="0.25">
      <c r="A932" t="str">
        <f t="shared" si="84"/>
        <v>7/8"7'40'MLAY600x4</v>
      </c>
      <c r="B932" s="20" t="s">
        <v>61</v>
      </c>
      <c r="C932" s="8" t="s">
        <v>11</v>
      </c>
      <c r="D932" s="6" t="s">
        <v>26</v>
      </c>
      <c r="E932" s="7">
        <v>10005</v>
      </c>
      <c r="F932" s="6" t="s">
        <v>30</v>
      </c>
      <c r="G932" s="7">
        <v>762</v>
      </c>
      <c r="H932" s="7">
        <f>G932*(IFERROR(VLOOKUP('Lifting System Input'!$B$9,Lists!L:M,2,0),1)*IFERROR(VLOOKUP('Lifting System Input'!$B$10,Lists!O:P,2,0),1)*IFERROR(VLOOKUP('Lifting System Input'!$B$12,Lists!R:S,2,0),1))</f>
        <v>762</v>
      </c>
      <c r="I932" s="6">
        <f>IF(EVEN(ROUNDUP(E932/(H932*3/'Lifting System Input'!$B$11),0))=2,4,EVEN(ROUNDUP(E932/(H932*3/'Lifting System Input'!$B$11),0)))</f>
        <v>14</v>
      </c>
      <c r="J932" s="7">
        <f t="shared" si="85"/>
        <v>10668</v>
      </c>
      <c r="K932" s="6">
        <f t="shared" si="86"/>
        <v>3.2</v>
      </c>
      <c r="L932" s="4">
        <f>VLOOKUP(F932,Lists!A:B,2,0)*I932</f>
        <v>15148</v>
      </c>
      <c r="M932" s="6">
        <f t="shared" si="87"/>
        <v>7</v>
      </c>
      <c r="N932">
        <f t="shared" si="88"/>
        <v>5</v>
      </c>
      <c r="O932">
        <v>4</v>
      </c>
      <c r="P932" s="7">
        <f t="shared" si="89"/>
        <v>1429</v>
      </c>
      <c r="Q932" t="s">
        <v>54</v>
      </c>
      <c r="R932" t="s">
        <v>54</v>
      </c>
      <c r="S932">
        <v>11</v>
      </c>
    </row>
    <row r="933" spans="1:19" x14ac:dyDescent="0.25">
      <c r="A933" t="str">
        <f t="shared" si="84"/>
        <v>7/8"8'40'MLAY600x4</v>
      </c>
      <c r="B933" s="20" t="s">
        <v>61</v>
      </c>
      <c r="C933" s="8" t="s">
        <v>12</v>
      </c>
      <c r="D933" s="6" t="s">
        <v>26</v>
      </c>
      <c r="E933" s="7">
        <v>11435</v>
      </c>
      <c r="F933" s="6" t="s">
        <v>30</v>
      </c>
      <c r="G933" s="7">
        <v>762</v>
      </c>
      <c r="H933" s="7">
        <f>G933*(IFERROR(VLOOKUP('Lifting System Input'!$B$9,Lists!L:M,2,0),1)*IFERROR(VLOOKUP('Lifting System Input'!$B$10,Lists!O:P,2,0),1)*IFERROR(VLOOKUP('Lifting System Input'!$B$12,Lists!R:S,2,0),1))</f>
        <v>762</v>
      </c>
      <c r="I933" s="6">
        <f>IF(EVEN(ROUNDUP(E933/(H933*3/'Lifting System Input'!$B$11),0))=2,4,EVEN(ROUNDUP(E933/(H933*3/'Lifting System Input'!$B$11),0)))</f>
        <v>16</v>
      </c>
      <c r="J933" s="7">
        <f t="shared" si="85"/>
        <v>12192</v>
      </c>
      <c r="K933" s="6">
        <f t="shared" si="86"/>
        <v>3.2</v>
      </c>
      <c r="L933" s="4">
        <f>VLOOKUP(F933,Lists!A:B,2,0)*I933</f>
        <v>17312</v>
      </c>
      <c r="M933" s="6">
        <f t="shared" si="87"/>
        <v>8</v>
      </c>
      <c r="N933">
        <f t="shared" si="88"/>
        <v>4.4000000000000004</v>
      </c>
      <c r="O933">
        <v>4</v>
      </c>
      <c r="P933" s="7">
        <f t="shared" si="89"/>
        <v>1429</v>
      </c>
      <c r="Q933" t="s">
        <v>54</v>
      </c>
      <c r="R933" t="s">
        <v>54</v>
      </c>
      <c r="S933">
        <v>11</v>
      </c>
    </row>
    <row r="934" spans="1:19" x14ac:dyDescent="0.25">
      <c r="A934" t="str">
        <f t="shared" si="84"/>
        <v>7/8"9'40'MLAY600x4</v>
      </c>
      <c r="B934" s="20" t="s">
        <v>61</v>
      </c>
      <c r="C934" s="8" t="s">
        <v>13</v>
      </c>
      <c r="D934" s="6" t="s">
        <v>26</v>
      </c>
      <c r="E934" s="7">
        <v>12864</v>
      </c>
      <c r="F934" s="6" t="s">
        <v>30</v>
      </c>
      <c r="G934" s="7">
        <v>762</v>
      </c>
      <c r="H934" s="7">
        <f>G934*(IFERROR(VLOOKUP('Lifting System Input'!$B$9,Lists!L:M,2,0),1)*IFERROR(VLOOKUP('Lifting System Input'!$B$10,Lists!O:P,2,0),1)*IFERROR(VLOOKUP('Lifting System Input'!$B$12,Lists!R:S,2,0),1))</f>
        <v>762</v>
      </c>
      <c r="I934" s="6">
        <f>IF(EVEN(ROUNDUP(E934/(H934*3/'Lifting System Input'!$B$11),0))=2,4,EVEN(ROUNDUP(E934/(H934*3/'Lifting System Input'!$B$11),0)))</f>
        <v>18</v>
      </c>
      <c r="J934" s="7">
        <f t="shared" si="85"/>
        <v>13716</v>
      </c>
      <c r="K934" s="6">
        <f t="shared" si="86"/>
        <v>3.2</v>
      </c>
      <c r="L934" s="4">
        <f>VLOOKUP(F934,Lists!A:B,2,0)*I934</f>
        <v>19476</v>
      </c>
      <c r="M934" s="6">
        <f t="shared" si="87"/>
        <v>9</v>
      </c>
      <c r="N934">
        <f t="shared" si="88"/>
        <v>4</v>
      </c>
      <c r="O934">
        <v>4</v>
      </c>
      <c r="P934" s="7">
        <f t="shared" si="89"/>
        <v>1429</v>
      </c>
      <c r="Q934" t="s">
        <v>54</v>
      </c>
      <c r="R934" t="s">
        <v>54</v>
      </c>
      <c r="S934">
        <v>11</v>
      </c>
    </row>
    <row r="935" spans="1:19" x14ac:dyDescent="0.25">
      <c r="A935" t="str">
        <f t="shared" si="84"/>
        <v>7/8"10'40'MLAY600x4</v>
      </c>
      <c r="B935" s="20" t="s">
        <v>61</v>
      </c>
      <c r="C935" s="25" t="s">
        <v>14</v>
      </c>
      <c r="D935" s="6" t="s">
        <v>26</v>
      </c>
      <c r="E935" s="7">
        <v>14293</v>
      </c>
      <c r="F935" s="6" t="s">
        <v>30</v>
      </c>
      <c r="G935" s="7">
        <v>762</v>
      </c>
      <c r="H935" s="7">
        <f>G935*(IFERROR(VLOOKUP('Lifting System Input'!$B$9,Lists!L:M,2,0),1)*IFERROR(VLOOKUP('Lifting System Input'!$B$10,Lists!O:P,2,0),1)*IFERROR(VLOOKUP('Lifting System Input'!$B$12,Lists!R:S,2,0),1))</f>
        <v>762</v>
      </c>
      <c r="I935" s="6">
        <f>IF(EVEN(ROUNDUP(E935/(H935*3/'Lifting System Input'!$B$11),0))=2,4,EVEN(ROUNDUP(E935/(H935*3/'Lifting System Input'!$B$11),0)))</f>
        <v>20</v>
      </c>
      <c r="J935" s="7">
        <f t="shared" si="85"/>
        <v>15240</v>
      </c>
      <c r="K935" s="6">
        <f t="shared" si="86"/>
        <v>3.2</v>
      </c>
      <c r="L935" s="4">
        <f>VLOOKUP(F935,Lists!A:B,2,0)*I935</f>
        <v>21640</v>
      </c>
      <c r="M935" s="6">
        <f t="shared" si="87"/>
        <v>10</v>
      </c>
      <c r="N935">
        <f t="shared" si="88"/>
        <v>3.6</v>
      </c>
      <c r="O935">
        <v>4</v>
      </c>
      <c r="P935" s="7">
        <f t="shared" si="89"/>
        <v>1429</v>
      </c>
      <c r="Q935" t="s">
        <v>54</v>
      </c>
      <c r="R935" t="s">
        <v>55</v>
      </c>
      <c r="S935">
        <v>11</v>
      </c>
    </row>
    <row r="936" spans="1:19" x14ac:dyDescent="0.25">
      <c r="A936" t="str">
        <f t="shared" si="84"/>
        <v>1"6'10'MLAY600x4</v>
      </c>
      <c r="B936" s="5" t="s">
        <v>20</v>
      </c>
      <c r="C936" s="8" t="s">
        <v>10</v>
      </c>
      <c r="D936" s="6" t="s">
        <v>14</v>
      </c>
      <c r="E936" s="7">
        <v>2450</v>
      </c>
      <c r="F936" s="6" t="s">
        <v>30</v>
      </c>
      <c r="G936" s="7">
        <v>762</v>
      </c>
      <c r="H936" s="7">
        <f>G936*(IFERROR(VLOOKUP('Lifting System Input'!$B$9,Lists!L:M,2,0),1)*IFERROR(VLOOKUP('Lifting System Input'!$B$10,Lists!O:P,2,0),1)*IFERROR(VLOOKUP('Lifting System Input'!$B$12,Lists!R:S,2,0),1))</f>
        <v>762</v>
      </c>
      <c r="I936" s="6">
        <f>IF(EVEN(ROUNDUP(E936/(H936*3/'Lifting System Input'!$B$11),0))=2,4,EVEN(ROUNDUP(E936/(H936*3/'Lifting System Input'!$B$11),0)))</f>
        <v>4</v>
      </c>
      <c r="J936" s="7">
        <f t="shared" si="85"/>
        <v>3048</v>
      </c>
      <c r="K936" s="6">
        <f t="shared" si="86"/>
        <v>3.7</v>
      </c>
      <c r="L936" s="4">
        <f>VLOOKUP(F936,Lists!A:B,2,0)*I936</f>
        <v>4328</v>
      </c>
      <c r="M936" s="6">
        <f t="shared" si="87"/>
        <v>2</v>
      </c>
      <c r="N936">
        <f t="shared" si="88"/>
        <v>3.3</v>
      </c>
      <c r="O936">
        <v>4</v>
      </c>
      <c r="P936" s="7">
        <f t="shared" si="89"/>
        <v>1225</v>
      </c>
      <c r="Q936" t="s">
        <v>54</v>
      </c>
      <c r="R936" t="s">
        <v>54</v>
      </c>
      <c r="S936">
        <v>12</v>
      </c>
    </row>
    <row r="937" spans="1:19" x14ac:dyDescent="0.25">
      <c r="A937" t="str">
        <f t="shared" si="84"/>
        <v>1"7'10'MLAY600x4</v>
      </c>
      <c r="B937" s="5" t="s">
        <v>20</v>
      </c>
      <c r="C937" s="8" t="s">
        <v>11</v>
      </c>
      <c r="D937" s="6" t="s">
        <v>14</v>
      </c>
      <c r="E937" s="7">
        <v>2859</v>
      </c>
      <c r="F937" s="6" t="s">
        <v>30</v>
      </c>
      <c r="G937" s="7">
        <v>762</v>
      </c>
      <c r="H937" s="7">
        <f>G937*(IFERROR(VLOOKUP('Lifting System Input'!$B$9,Lists!L:M,2,0),1)*IFERROR(VLOOKUP('Lifting System Input'!$B$10,Lists!O:P,2,0),1)*IFERROR(VLOOKUP('Lifting System Input'!$B$12,Lists!R:S,2,0),1))</f>
        <v>762</v>
      </c>
      <c r="I937" s="6">
        <f>IF(EVEN(ROUNDUP(E937/(H937*3/'Lifting System Input'!$B$11),0))=2,4,EVEN(ROUNDUP(E937/(H937*3/'Lifting System Input'!$B$11),0)))</f>
        <v>4</v>
      </c>
      <c r="J937" s="7">
        <f t="shared" si="85"/>
        <v>3048</v>
      </c>
      <c r="K937" s="6">
        <f t="shared" si="86"/>
        <v>3.2</v>
      </c>
      <c r="L937" s="4">
        <f>VLOOKUP(F937,Lists!A:B,2,0)*I937</f>
        <v>4328</v>
      </c>
      <c r="M937" s="6">
        <f t="shared" si="87"/>
        <v>2</v>
      </c>
      <c r="N937">
        <f t="shared" si="88"/>
        <v>3.3</v>
      </c>
      <c r="O937">
        <v>4</v>
      </c>
      <c r="P937" s="7">
        <f t="shared" si="89"/>
        <v>1430</v>
      </c>
      <c r="Q937" t="s">
        <v>54</v>
      </c>
      <c r="R937" t="s">
        <v>54</v>
      </c>
      <c r="S937">
        <v>12</v>
      </c>
    </row>
    <row r="938" spans="1:19" x14ac:dyDescent="0.25">
      <c r="A938" t="str">
        <f t="shared" si="84"/>
        <v>1"8'10'MLAY600x4</v>
      </c>
      <c r="B938" s="5" t="s">
        <v>20</v>
      </c>
      <c r="C938" s="8" t="s">
        <v>12</v>
      </c>
      <c r="D938" s="6" t="s">
        <v>14</v>
      </c>
      <c r="E938" s="7">
        <v>3267</v>
      </c>
      <c r="F938" s="6" t="s">
        <v>30</v>
      </c>
      <c r="G938" s="7">
        <v>762</v>
      </c>
      <c r="H938" s="7">
        <f>G938*(IFERROR(VLOOKUP('Lifting System Input'!$B$9,Lists!L:M,2,0),1)*IFERROR(VLOOKUP('Lifting System Input'!$B$10,Lists!O:P,2,0),1)*IFERROR(VLOOKUP('Lifting System Input'!$B$12,Lists!R:S,2,0),1))</f>
        <v>762</v>
      </c>
      <c r="I938" s="6">
        <f>IF(EVEN(ROUNDUP(E938/(H938*3/'Lifting System Input'!$B$11),0))=2,4,EVEN(ROUNDUP(E938/(H938*3/'Lifting System Input'!$B$11),0)))</f>
        <v>6</v>
      </c>
      <c r="J938" s="7">
        <f t="shared" si="85"/>
        <v>4572</v>
      </c>
      <c r="K938" s="6">
        <f t="shared" si="86"/>
        <v>4.2</v>
      </c>
      <c r="L938" s="4">
        <f>VLOOKUP(F938,Lists!A:B,2,0)*I938</f>
        <v>6492</v>
      </c>
      <c r="M938" s="6">
        <f t="shared" si="87"/>
        <v>3</v>
      </c>
      <c r="N938">
        <f t="shared" si="88"/>
        <v>2.5</v>
      </c>
      <c r="O938">
        <v>4</v>
      </c>
      <c r="P938" s="7">
        <f t="shared" si="89"/>
        <v>1089</v>
      </c>
      <c r="Q938" t="s">
        <v>54</v>
      </c>
      <c r="R938" t="s">
        <v>54</v>
      </c>
      <c r="S938">
        <v>12</v>
      </c>
    </row>
    <row r="939" spans="1:19" x14ac:dyDescent="0.25">
      <c r="A939" t="str">
        <f t="shared" si="84"/>
        <v>1"9'10'MLAY600x4</v>
      </c>
      <c r="B939" s="5" t="s">
        <v>20</v>
      </c>
      <c r="C939" s="8" t="s">
        <v>13</v>
      </c>
      <c r="D939" s="6" t="s">
        <v>14</v>
      </c>
      <c r="E939" s="7">
        <v>3675</v>
      </c>
      <c r="F939" s="6" t="s">
        <v>30</v>
      </c>
      <c r="G939" s="7">
        <v>762</v>
      </c>
      <c r="H939" s="7">
        <f>G939*(IFERROR(VLOOKUP('Lifting System Input'!$B$9,Lists!L:M,2,0),1)*IFERROR(VLOOKUP('Lifting System Input'!$B$10,Lists!O:P,2,0),1)*IFERROR(VLOOKUP('Lifting System Input'!$B$12,Lists!R:S,2,0),1))</f>
        <v>762</v>
      </c>
      <c r="I939" s="6">
        <f>IF(EVEN(ROUNDUP(E939/(H939*3/'Lifting System Input'!$B$11),0))=2,4,EVEN(ROUNDUP(E939/(H939*3/'Lifting System Input'!$B$11),0)))</f>
        <v>6</v>
      </c>
      <c r="J939" s="7">
        <f t="shared" si="85"/>
        <v>4572</v>
      </c>
      <c r="K939" s="6">
        <f t="shared" si="86"/>
        <v>3.7</v>
      </c>
      <c r="L939" s="4">
        <f>VLOOKUP(F939,Lists!A:B,2,0)*I939</f>
        <v>6492</v>
      </c>
      <c r="M939" s="6">
        <f t="shared" si="87"/>
        <v>3</v>
      </c>
      <c r="N939">
        <f t="shared" si="88"/>
        <v>2.5</v>
      </c>
      <c r="O939">
        <v>4</v>
      </c>
      <c r="P939" s="7">
        <f t="shared" si="89"/>
        <v>1225</v>
      </c>
      <c r="Q939" t="s">
        <v>54</v>
      </c>
      <c r="R939" t="s">
        <v>54</v>
      </c>
      <c r="S939">
        <v>12</v>
      </c>
    </row>
    <row r="940" spans="1:19" x14ac:dyDescent="0.25">
      <c r="A940" t="str">
        <f t="shared" si="84"/>
        <v>1"10'10'MLAY600x4</v>
      </c>
      <c r="B940" s="5" t="s">
        <v>20</v>
      </c>
      <c r="C940" s="25" t="s">
        <v>14</v>
      </c>
      <c r="D940" s="6" t="s">
        <v>14</v>
      </c>
      <c r="E940" s="7">
        <v>4084</v>
      </c>
      <c r="F940" s="6" t="s">
        <v>30</v>
      </c>
      <c r="G940" s="7">
        <v>762</v>
      </c>
      <c r="H940" s="7">
        <f>G940*(IFERROR(VLOOKUP('Lifting System Input'!$B$9,Lists!L:M,2,0),1)*IFERROR(VLOOKUP('Lifting System Input'!$B$10,Lists!O:P,2,0),1)*IFERROR(VLOOKUP('Lifting System Input'!$B$12,Lists!R:S,2,0),1))</f>
        <v>762</v>
      </c>
      <c r="I940" s="6">
        <f>IF(EVEN(ROUNDUP(E940/(H940*3/'Lifting System Input'!$B$11),0))=2,4,EVEN(ROUNDUP(E940/(H940*3/'Lifting System Input'!$B$11),0)))</f>
        <v>6</v>
      </c>
      <c r="J940" s="7">
        <f t="shared" si="85"/>
        <v>4572</v>
      </c>
      <c r="K940" s="6">
        <f t="shared" si="86"/>
        <v>3.4</v>
      </c>
      <c r="L940" s="4">
        <f>VLOOKUP(F940,Lists!A:B,2,0)*I940</f>
        <v>6492</v>
      </c>
      <c r="M940" s="6">
        <f t="shared" si="87"/>
        <v>3</v>
      </c>
      <c r="N940">
        <f t="shared" si="88"/>
        <v>2.5</v>
      </c>
      <c r="O940">
        <v>4</v>
      </c>
      <c r="P940" s="7">
        <f t="shared" si="89"/>
        <v>1361</v>
      </c>
      <c r="Q940" t="s">
        <v>54</v>
      </c>
      <c r="R940" t="s">
        <v>54</v>
      </c>
      <c r="S940">
        <v>12</v>
      </c>
    </row>
    <row r="941" spans="1:19" x14ac:dyDescent="0.25">
      <c r="A941" t="str">
        <f t="shared" si="84"/>
        <v>1"6'20'MLAY600x4</v>
      </c>
      <c r="B941" s="5" t="s">
        <v>20</v>
      </c>
      <c r="C941" s="8" t="s">
        <v>10</v>
      </c>
      <c r="D941" s="6" t="s">
        <v>16</v>
      </c>
      <c r="E941" s="7">
        <v>4901</v>
      </c>
      <c r="F941" s="6" t="s">
        <v>30</v>
      </c>
      <c r="G941" s="7">
        <v>762</v>
      </c>
      <c r="H941" s="7">
        <f>G941*(IFERROR(VLOOKUP('Lifting System Input'!$B$9,Lists!L:M,2,0),1)*IFERROR(VLOOKUP('Lifting System Input'!$B$10,Lists!O:P,2,0),1)*IFERROR(VLOOKUP('Lifting System Input'!$B$12,Lists!R:S,2,0),1))</f>
        <v>762</v>
      </c>
      <c r="I941" s="6">
        <f>IF(EVEN(ROUNDUP(E941/(H941*3/'Lifting System Input'!$B$11),0))=2,4,EVEN(ROUNDUP(E941/(H941*3/'Lifting System Input'!$B$11),0)))</f>
        <v>8</v>
      </c>
      <c r="J941" s="7">
        <f t="shared" si="85"/>
        <v>6096</v>
      </c>
      <c r="K941" s="6">
        <f t="shared" si="86"/>
        <v>3.7</v>
      </c>
      <c r="L941" s="4">
        <f>VLOOKUP(F941,Lists!A:B,2,0)*I941</f>
        <v>8656</v>
      </c>
      <c r="M941" s="6">
        <f t="shared" si="87"/>
        <v>4</v>
      </c>
      <c r="N941">
        <f t="shared" si="88"/>
        <v>4</v>
      </c>
      <c r="O941">
        <v>4</v>
      </c>
      <c r="P941" s="7">
        <f t="shared" si="89"/>
        <v>1225</v>
      </c>
      <c r="Q941" t="s">
        <v>54</v>
      </c>
      <c r="R941" t="s">
        <v>54</v>
      </c>
      <c r="S941">
        <v>12</v>
      </c>
    </row>
    <row r="942" spans="1:19" x14ac:dyDescent="0.25">
      <c r="A942" t="str">
        <f t="shared" si="84"/>
        <v>1"7'20'MLAY600x4</v>
      </c>
      <c r="B942" s="5" t="s">
        <v>20</v>
      </c>
      <c r="C942" s="8" t="s">
        <v>11</v>
      </c>
      <c r="D942" s="6" t="s">
        <v>16</v>
      </c>
      <c r="E942" s="7">
        <v>5717</v>
      </c>
      <c r="F942" s="6" t="s">
        <v>30</v>
      </c>
      <c r="G942" s="7">
        <v>762</v>
      </c>
      <c r="H942" s="7">
        <f>G942*(IFERROR(VLOOKUP('Lifting System Input'!$B$9,Lists!L:M,2,0),1)*IFERROR(VLOOKUP('Lifting System Input'!$B$10,Lists!O:P,2,0),1)*IFERROR(VLOOKUP('Lifting System Input'!$B$12,Lists!R:S,2,0),1))</f>
        <v>762</v>
      </c>
      <c r="I942" s="6">
        <f>IF(EVEN(ROUNDUP(E942/(H942*3/'Lifting System Input'!$B$11),0))=2,4,EVEN(ROUNDUP(E942/(H942*3/'Lifting System Input'!$B$11),0)))</f>
        <v>8</v>
      </c>
      <c r="J942" s="7">
        <f t="shared" si="85"/>
        <v>6096</v>
      </c>
      <c r="K942" s="6">
        <f t="shared" si="86"/>
        <v>3.2</v>
      </c>
      <c r="L942" s="4">
        <f>VLOOKUP(F942,Lists!A:B,2,0)*I942</f>
        <v>8656</v>
      </c>
      <c r="M942" s="6">
        <f t="shared" si="87"/>
        <v>4</v>
      </c>
      <c r="N942">
        <f t="shared" si="88"/>
        <v>4</v>
      </c>
      <c r="O942">
        <v>4</v>
      </c>
      <c r="P942" s="7">
        <f t="shared" si="89"/>
        <v>1429</v>
      </c>
      <c r="Q942" t="s">
        <v>54</v>
      </c>
      <c r="R942" t="s">
        <v>54</v>
      </c>
      <c r="S942">
        <v>12</v>
      </c>
    </row>
    <row r="943" spans="1:19" x14ac:dyDescent="0.25">
      <c r="A943" t="str">
        <f t="shared" si="84"/>
        <v>1"8'20'MLAY600x4</v>
      </c>
      <c r="B943" s="5" t="s">
        <v>20</v>
      </c>
      <c r="C943" s="8" t="s">
        <v>12</v>
      </c>
      <c r="D943" s="6" t="s">
        <v>16</v>
      </c>
      <c r="E943" s="7">
        <v>6534</v>
      </c>
      <c r="F943" s="6" t="s">
        <v>30</v>
      </c>
      <c r="G943" s="7">
        <v>762</v>
      </c>
      <c r="H943" s="7">
        <f>G943*(IFERROR(VLOOKUP('Lifting System Input'!$B$9,Lists!L:M,2,0),1)*IFERROR(VLOOKUP('Lifting System Input'!$B$10,Lists!O:P,2,0),1)*IFERROR(VLOOKUP('Lifting System Input'!$B$12,Lists!R:S,2,0),1))</f>
        <v>762</v>
      </c>
      <c r="I943" s="6">
        <f>IF(EVEN(ROUNDUP(E943/(H943*3/'Lifting System Input'!$B$11),0))=2,4,EVEN(ROUNDUP(E943/(H943*3/'Lifting System Input'!$B$11),0)))</f>
        <v>10</v>
      </c>
      <c r="J943" s="7">
        <f t="shared" si="85"/>
        <v>7620</v>
      </c>
      <c r="K943" s="6">
        <f t="shared" si="86"/>
        <v>3.5</v>
      </c>
      <c r="L943" s="4">
        <f>VLOOKUP(F943,Lists!A:B,2,0)*I943</f>
        <v>10820</v>
      </c>
      <c r="M943" s="6">
        <f t="shared" si="87"/>
        <v>5</v>
      </c>
      <c r="N943">
        <f t="shared" si="88"/>
        <v>3.3</v>
      </c>
      <c r="O943">
        <v>4</v>
      </c>
      <c r="P943" s="7">
        <f t="shared" si="89"/>
        <v>1307</v>
      </c>
      <c r="Q943" t="s">
        <v>54</v>
      </c>
      <c r="R943" t="s">
        <v>54</v>
      </c>
      <c r="S943">
        <v>12</v>
      </c>
    </row>
    <row r="944" spans="1:19" x14ac:dyDescent="0.25">
      <c r="A944" t="str">
        <f t="shared" si="84"/>
        <v>1"9'20'MLAY600x4</v>
      </c>
      <c r="B944" s="5" t="s">
        <v>20</v>
      </c>
      <c r="C944" s="8" t="s">
        <v>13</v>
      </c>
      <c r="D944" s="6" t="s">
        <v>16</v>
      </c>
      <c r="E944" s="7">
        <v>7351</v>
      </c>
      <c r="F944" s="6" t="s">
        <v>30</v>
      </c>
      <c r="G944" s="7">
        <v>762</v>
      </c>
      <c r="H944" s="7">
        <f>G944*(IFERROR(VLOOKUP('Lifting System Input'!$B$9,Lists!L:M,2,0),1)*IFERROR(VLOOKUP('Lifting System Input'!$B$10,Lists!O:P,2,0),1)*IFERROR(VLOOKUP('Lifting System Input'!$B$12,Lists!R:S,2,0),1))</f>
        <v>762</v>
      </c>
      <c r="I944" s="6">
        <f>IF(EVEN(ROUNDUP(E944/(H944*3/'Lifting System Input'!$B$11),0))=2,4,EVEN(ROUNDUP(E944/(H944*3/'Lifting System Input'!$B$11),0)))</f>
        <v>10</v>
      </c>
      <c r="J944" s="7">
        <f t="shared" si="85"/>
        <v>7620</v>
      </c>
      <c r="K944" s="6">
        <f t="shared" si="86"/>
        <v>3.1</v>
      </c>
      <c r="L944" s="4">
        <f>VLOOKUP(F944,Lists!A:B,2,0)*I944</f>
        <v>10820</v>
      </c>
      <c r="M944" s="6">
        <f t="shared" si="87"/>
        <v>5</v>
      </c>
      <c r="N944">
        <f t="shared" si="88"/>
        <v>3.3</v>
      </c>
      <c r="O944">
        <v>4</v>
      </c>
      <c r="P944" s="7">
        <f t="shared" si="89"/>
        <v>1470</v>
      </c>
      <c r="Q944" t="s">
        <v>54</v>
      </c>
      <c r="R944" t="s">
        <v>54</v>
      </c>
      <c r="S944">
        <v>12</v>
      </c>
    </row>
    <row r="945" spans="1:19" x14ac:dyDescent="0.25">
      <c r="A945" t="str">
        <f t="shared" si="84"/>
        <v>1"10'20'MLAY600x4</v>
      </c>
      <c r="B945" s="5" t="s">
        <v>20</v>
      </c>
      <c r="C945" s="24" t="s">
        <v>14</v>
      </c>
      <c r="D945" s="6" t="s">
        <v>16</v>
      </c>
      <c r="E945" s="7">
        <v>8168</v>
      </c>
      <c r="F945" s="6" t="s">
        <v>30</v>
      </c>
      <c r="G945" s="7">
        <v>762</v>
      </c>
      <c r="H945" s="7">
        <f>G945*(IFERROR(VLOOKUP('Lifting System Input'!$B$9,Lists!L:M,2,0),1)*IFERROR(VLOOKUP('Lifting System Input'!$B$10,Lists!O:P,2,0),1)*IFERROR(VLOOKUP('Lifting System Input'!$B$12,Lists!R:S,2,0),1))</f>
        <v>762</v>
      </c>
      <c r="I945" s="6">
        <f>IF(EVEN(ROUNDUP(E945/(H945*3/'Lifting System Input'!$B$11),0))=2,4,EVEN(ROUNDUP(E945/(H945*3/'Lifting System Input'!$B$11),0)))</f>
        <v>12</v>
      </c>
      <c r="J945" s="7">
        <f t="shared" si="85"/>
        <v>9144</v>
      </c>
      <c r="K945" s="6">
        <f t="shared" si="86"/>
        <v>3.4</v>
      </c>
      <c r="L945" s="4">
        <f>VLOOKUP(F945,Lists!A:B,2,0)*I945</f>
        <v>12984</v>
      </c>
      <c r="M945" s="6">
        <f t="shared" si="87"/>
        <v>6</v>
      </c>
      <c r="N945">
        <f t="shared" si="88"/>
        <v>2.9</v>
      </c>
      <c r="O945">
        <v>4</v>
      </c>
      <c r="P945" s="7">
        <f t="shared" si="89"/>
        <v>1361</v>
      </c>
      <c r="Q945" t="s">
        <v>54</v>
      </c>
      <c r="R945" t="s">
        <v>54</v>
      </c>
      <c r="S945">
        <v>12</v>
      </c>
    </row>
    <row r="946" spans="1:19" x14ac:dyDescent="0.25">
      <c r="A946" t="str">
        <f t="shared" si="84"/>
        <v>1"6'40'MLAY600x4</v>
      </c>
      <c r="B946" s="5" t="s">
        <v>20</v>
      </c>
      <c r="C946" s="8" t="s">
        <v>10</v>
      </c>
      <c r="D946" s="6" t="s">
        <v>26</v>
      </c>
      <c r="E946" s="7">
        <v>9801</v>
      </c>
      <c r="F946" s="6" t="s">
        <v>30</v>
      </c>
      <c r="G946" s="7">
        <v>762</v>
      </c>
      <c r="H946" s="7">
        <f>G946*(IFERROR(VLOOKUP('Lifting System Input'!$B$9,Lists!L:M,2,0),1)*IFERROR(VLOOKUP('Lifting System Input'!$B$10,Lists!O:P,2,0),1)*IFERROR(VLOOKUP('Lifting System Input'!$B$12,Lists!R:S,2,0),1))</f>
        <v>762</v>
      </c>
      <c r="I946" s="6">
        <f>IF(EVEN(ROUNDUP(E946/(H946*3/'Lifting System Input'!$B$11),0))=2,4,EVEN(ROUNDUP(E946/(H946*3/'Lifting System Input'!$B$11),0)))</f>
        <v>14</v>
      </c>
      <c r="J946" s="7">
        <f t="shared" si="85"/>
        <v>10668</v>
      </c>
      <c r="K946" s="6">
        <f t="shared" si="86"/>
        <v>3.3</v>
      </c>
      <c r="L946" s="4">
        <f>VLOOKUP(F946,Lists!A:B,2,0)*I946</f>
        <v>15148</v>
      </c>
      <c r="M946" s="6">
        <f t="shared" si="87"/>
        <v>7</v>
      </c>
      <c r="N946">
        <f t="shared" si="88"/>
        <v>5</v>
      </c>
      <c r="O946">
        <v>4</v>
      </c>
      <c r="P946" s="7">
        <f t="shared" si="89"/>
        <v>1400</v>
      </c>
      <c r="Q946" t="s">
        <v>54</v>
      </c>
      <c r="R946" t="s">
        <v>54</v>
      </c>
      <c r="S946">
        <v>12</v>
      </c>
    </row>
    <row r="947" spans="1:19" x14ac:dyDescent="0.25">
      <c r="A947" t="str">
        <f t="shared" si="84"/>
        <v>1"7'40'MLAY600x4</v>
      </c>
      <c r="B947" s="5" t="s">
        <v>20</v>
      </c>
      <c r="C947" s="8" t="s">
        <v>11</v>
      </c>
      <c r="D947" s="6" t="s">
        <v>26</v>
      </c>
      <c r="E947" s="7">
        <v>11435</v>
      </c>
      <c r="F947" s="6" t="s">
        <v>30</v>
      </c>
      <c r="G947" s="7">
        <v>762</v>
      </c>
      <c r="H947" s="7">
        <f>G947*(IFERROR(VLOOKUP('Lifting System Input'!$B$9,Lists!L:M,2,0),1)*IFERROR(VLOOKUP('Lifting System Input'!$B$10,Lists!O:P,2,0),1)*IFERROR(VLOOKUP('Lifting System Input'!$B$12,Lists!R:S,2,0),1))</f>
        <v>762</v>
      </c>
      <c r="I947" s="6">
        <f>IF(EVEN(ROUNDUP(E947/(H947*3/'Lifting System Input'!$B$11),0))=2,4,EVEN(ROUNDUP(E947/(H947*3/'Lifting System Input'!$B$11),0)))</f>
        <v>16</v>
      </c>
      <c r="J947" s="7">
        <f t="shared" si="85"/>
        <v>12192</v>
      </c>
      <c r="K947" s="6">
        <f t="shared" si="86"/>
        <v>3.2</v>
      </c>
      <c r="L947" s="4">
        <f>VLOOKUP(F947,Lists!A:B,2,0)*I947</f>
        <v>17312</v>
      </c>
      <c r="M947" s="6">
        <f t="shared" si="87"/>
        <v>8</v>
      </c>
      <c r="N947">
        <f t="shared" si="88"/>
        <v>4.4000000000000004</v>
      </c>
      <c r="O947">
        <v>4</v>
      </c>
      <c r="P947" s="7">
        <f t="shared" si="89"/>
        <v>1429</v>
      </c>
      <c r="Q947" t="s">
        <v>54</v>
      </c>
      <c r="R947" t="s">
        <v>54</v>
      </c>
      <c r="S947">
        <v>12</v>
      </c>
    </row>
    <row r="948" spans="1:19" x14ac:dyDescent="0.25">
      <c r="A948" t="str">
        <f t="shared" si="84"/>
        <v>1"8'40'MLAY600x4</v>
      </c>
      <c r="B948" s="5" t="s">
        <v>20</v>
      </c>
      <c r="C948" s="8" t="s">
        <v>12</v>
      </c>
      <c r="D948" s="6" t="s">
        <v>26</v>
      </c>
      <c r="E948" s="7">
        <v>13068</v>
      </c>
      <c r="F948" s="6" t="s">
        <v>30</v>
      </c>
      <c r="G948" s="7">
        <v>762</v>
      </c>
      <c r="H948" s="7">
        <f>G948*(IFERROR(VLOOKUP('Lifting System Input'!$B$9,Lists!L:M,2,0),1)*IFERROR(VLOOKUP('Lifting System Input'!$B$10,Lists!O:P,2,0),1)*IFERROR(VLOOKUP('Lifting System Input'!$B$12,Lists!R:S,2,0),1))</f>
        <v>762</v>
      </c>
      <c r="I948" s="6">
        <f>IF(EVEN(ROUNDUP(E948/(H948*3/'Lifting System Input'!$B$11),0))=2,4,EVEN(ROUNDUP(E948/(H948*3/'Lifting System Input'!$B$11),0)))</f>
        <v>18</v>
      </c>
      <c r="J948" s="7">
        <f t="shared" si="85"/>
        <v>13716</v>
      </c>
      <c r="K948" s="6">
        <f t="shared" si="86"/>
        <v>3.1</v>
      </c>
      <c r="L948" s="4">
        <f>VLOOKUP(F948,Lists!A:B,2,0)*I948</f>
        <v>19476</v>
      </c>
      <c r="M948" s="6">
        <f t="shared" si="87"/>
        <v>9</v>
      </c>
      <c r="N948">
        <f t="shared" si="88"/>
        <v>4</v>
      </c>
      <c r="O948">
        <v>4</v>
      </c>
      <c r="P948" s="7">
        <f t="shared" si="89"/>
        <v>1452</v>
      </c>
      <c r="Q948" t="s">
        <v>54</v>
      </c>
      <c r="R948" t="s">
        <v>54</v>
      </c>
      <c r="S948">
        <v>12</v>
      </c>
    </row>
    <row r="949" spans="1:19" x14ac:dyDescent="0.25">
      <c r="A949" t="str">
        <f t="shared" si="84"/>
        <v>1"9'40'MLAY600x4</v>
      </c>
      <c r="B949" s="5" t="s">
        <v>20</v>
      </c>
      <c r="C949" s="8" t="s">
        <v>13</v>
      </c>
      <c r="D949" s="6" t="s">
        <v>26</v>
      </c>
      <c r="E949" s="7">
        <v>14702</v>
      </c>
      <c r="F949" s="6" t="s">
        <v>30</v>
      </c>
      <c r="G949" s="7">
        <v>762</v>
      </c>
      <c r="H949" s="7">
        <f>G949*(IFERROR(VLOOKUP('Lifting System Input'!$B$9,Lists!L:M,2,0),1)*IFERROR(VLOOKUP('Lifting System Input'!$B$10,Lists!O:P,2,0),1)*IFERROR(VLOOKUP('Lifting System Input'!$B$12,Lists!R:S,2,0),1))</f>
        <v>762</v>
      </c>
      <c r="I949" s="6">
        <f>IF(EVEN(ROUNDUP(E949/(H949*3/'Lifting System Input'!$B$11),0))=2,4,EVEN(ROUNDUP(E949/(H949*3/'Lifting System Input'!$B$11),0)))</f>
        <v>20</v>
      </c>
      <c r="J949" s="7">
        <f t="shared" si="85"/>
        <v>15240</v>
      </c>
      <c r="K949" s="6">
        <f t="shared" si="86"/>
        <v>3.1</v>
      </c>
      <c r="L949" s="4">
        <f>VLOOKUP(F949,Lists!A:B,2,0)*I949</f>
        <v>21640</v>
      </c>
      <c r="M949" s="6">
        <f t="shared" si="87"/>
        <v>10</v>
      </c>
      <c r="N949">
        <f t="shared" si="88"/>
        <v>3.6</v>
      </c>
      <c r="O949">
        <v>4</v>
      </c>
      <c r="P949" s="7">
        <f t="shared" si="89"/>
        <v>1470</v>
      </c>
      <c r="Q949" t="s">
        <v>54</v>
      </c>
      <c r="R949" t="s">
        <v>55</v>
      </c>
      <c r="S949">
        <v>12</v>
      </c>
    </row>
    <row r="950" spans="1:19" x14ac:dyDescent="0.25">
      <c r="A950" t="str">
        <f t="shared" si="84"/>
        <v>1"10'40'MLAY600x4</v>
      </c>
      <c r="B950" s="5" t="s">
        <v>20</v>
      </c>
      <c r="C950" s="25" t="s">
        <v>14</v>
      </c>
      <c r="D950" s="6" t="s">
        <v>26</v>
      </c>
      <c r="E950" s="7">
        <v>16335</v>
      </c>
      <c r="F950" s="6" t="s">
        <v>30</v>
      </c>
      <c r="G950" s="7">
        <v>762</v>
      </c>
      <c r="H950" s="7">
        <f>G950*(IFERROR(VLOOKUP('Lifting System Input'!$B$9,Lists!L:M,2,0),1)*IFERROR(VLOOKUP('Lifting System Input'!$B$10,Lists!O:P,2,0),1)*IFERROR(VLOOKUP('Lifting System Input'!$B$12,Lists!R:S,2,0),1))</f>
        <v>762</v>
      </c>
      <c r="I950" s="6">
        <f>IF(EVEN(ROUNDUP(E950/(H950*3/'Lifting System Input'!$B$11),0))=2,4,EVEN(ROUNDUP(E950/(H950*3/'Lifting System Input'!$B$11),0)))</f>
        <v>22</v>
      </c>
      <c r="J950" s="7">
        <f t="shared" si="85"/>
        <v>16764</v>
      </c>
      <c r="K950" s="6">
        <f t="shared" si="86"/>
        <v>3.1</v>
      </c>
      <c r="L950" s="4">
        <f>VLOOKUP(F950,Lists!A:B,2,0)*I950</f>
        <v>23804</v>
      </c>
      <c r="M950" s="6">
        <f t="shared" si="87"/>
        <v>11</v>
      </c>
      <c r="N950">
        <f t="shared" si="88"/>
        <v>3.3</v>
      </c>
      <c r="O950">
        <v>4</v>
      </c>
      <c r="P950" s="7">
        <f t="shared" si="89"/>
        <v>1485</v>
      </c>
      <c r="Q950" t="s">
        <v>54</v>
      </c>
      <c r="R950" t="s">
        <v>55</v>
      </c>
      <c r="S950">
        <v>12</v>
      </c>
    </row>
    <row r="951" spans="1:19" x14ac:dyDescent="0.25">
      <c r="A951" t="str">
        <f t="shared" si="84"/>
        <v>1-1/4"6'10'MLAY600x4</v>
      </c>
      <c r="B951" s="5" t="s">
        <v>21</v>
      </c>
      <c r="C951" s="8" t="s">
        <v>10</v>
      </c>
      <c r="D951" s="6" t="s">
        <v>14</v>
      </c>
      <c r="E951" s="7">
        <v>3063</v>
      </c>
      <c r="F951" s="6" t="s">
        <v>30</v>
      </c>
      <c r="G951" s="7">
        <v>762</v>
      </c>
      <c r="H951" s="7">
        <f>G951*(IFERROR(VLOOKUP('Lifting System Input'!$B$9,Lists!L:M,2,0),1)*IFERROR(VLOOKUP('Lifting System Input'!$B$10,Lists!O:P,2,0),1)*IFERROR(VLOOKUP('Lifting System Input'!$B$12,Lists!R:S,2,0),1))</f>
        <v>762</v>
      </c>
      <c r="I951" s="6">
        <f>IF(EVEN(ROUNDUP(E951/(H951*3/'Lifting System Input'!$B$11),0))=2,4,EVEN(ROUNDUP(E951/(H951*3/'Lifting System Input'!$B$11),0)))</f>
        <v>6</v>
      </c>
      <c r="J951" s="7">
        <f t="shared" si="85"/>
        <v>4572</v>
      </c>
      <c r="K951" s="6">
        <f t="shared" si="86"/>
        <v>4.5</v>
      </c>
      <c r="L951" s="4">
        <f>VLOOKUP(F951,Lists!A:B,2,0)*I951</f>
        <v>6492</v>
      </c>
      <c r="M951" s="6">
        <f t="shared" si="87"/>
        <v>3</v>
      </c>
      <c r="N951">
        <f t="shared" si="88"/>
        <v>2.5</v>
      </c>
      <c r="O951">
        <v>4</v>
      </c>
      <c r="P951" s="7">
        <f t="shared" si="89"/>
        <v>1021</v>
      </c>
      <c r="Q951" t="s">
        <v>54</v>
      </c>
      <c r="R951" t="s">
        <v>54</v>
      </c>
      <c r="S951">
        <v>13</v>
      </c>
    </row>
    <row r="952" spans="1:19" x14ac:dyDescent="0.25">
      <c r="A952" t="str">
        <f t="shared" si="84"/>
        <v>1-1/4"7'10'MLAY600x4</v>
      </c>
      <c r="B952" s="5" t="s">
        <v>21</v>
      </c>
      <c r="C952" s="8" t="s">
        <v>11</v>
      </c>
      <c r="D952" s="6" t="s">
        <v>14</v>
      </c>
      <c r="E952" s="7">
        <v>3573</v>
      </c>
      <c r="F952" s="6" t="s">
        <v>30</v>
      </c>
      <c r="G952" s="7">
        <v>762</v>
      </c>
      <c r="H952" s="7">
        <f>G952*(IFERROR(VLOOKUP('Lifting System Input'!$B$9,Lists!L:M,2,0),1)*IFERROR(VLOOKUP('Lifting System Input'!$B$10,Lists!O:P,2,0),1)*IFERROR(VLOOKUP('Lifting System Input'!$B$12,Lists!R:S,2,0),1))</f>
        <v>762</v>
      </c>
      <c r="I952" s="6">
        <f>IF(EVEN(ROUNDUP(E952/(H952*3/'Lifting System Input'!$B$11),0))=2,4,EVEN(ROUNDUP(E952/(H952*3/'Lifting System Input'!$B$11),0)))</f>
        <v>6</v>
      </c>
      <c r="J952" s="7">
        <f t="shared" si="85"/>
        <v>4572</v>
      </c>
      <c r="K952" s="6">
        <f t="shared" si="86"/>
        <v>3.8</v>
      </c>
      <c r="L952" s="4">
        <f>VLOOKUP(F952,Lists!A:B,2,0)*I952</f>
        <v>6492</v>
      </c>
      <c r="M952" s="6">
        <f t="shared" si="87"/>
        <v>3</v>
      </c>
      <c r="N952">
        <f t="shared" si="88"/>
        <v>2.5</v>
      </c>
      <c r="O952">
        <v>4</v>
      </c>
      <c r="P952" s="7">
        <f t="shared" si="89"/>
        <v>1191</v>
      </c>
      <c r="Q952" t="s">
        <v>54</v>
      </c>
      <c r="R952" t="s">
        <v>54</v>
      </c>
      <c r="S952">
        <v>13</v>
      </c>
    </row>
    <row r="953" spans="1:19" x14ac:dyDescent="0.25">
      <c r="A953" t="str">
        <f t="shared" si="84"/>
        <v>1-1/4"8'10'MLAY600x4</v>
      </c>
      <c r="B953" s="5" t="s">
        <v>21</v>
      </c>
      <c r="C953" s="8" t="s">
        <v>12</v>
      </c>
      <c r="D953" s="6" t="s">
        <v>14</v>
      </c>
      <c r="E953" s="7">
        <v>4084</v>
      </c>
      <c r="F953" s="6" t="s">
        <v>30</v>
      </c>
      <c r="G953" s="7">
        <v>762</v>
      </c>
      <c r="H953" s="7">
        <f>G953*(IFERROR(VLOOKUP('Lifting System Input'!$B$9,Lists!L:M,2,0),1)*IFERROR(VLOOKUP('Lifting System Input'!$B$10,Lists!O:P,2,0),1)*IFERROR(VLOOKUP('Lifting System Input'!$B$12,Lists!R:S,2,0),1))</f>
        <v>762</v>
      </c>
      <c r="I953" s="6">
        <f>IF(EVEN(ROUNDUP(E953/(H953*3/'Lifting System Input'!$B$11),0))=2,4,EVEN(ROUNDUP(E953/(H953*3/'Lifting System Input'!$B$11),0)))</f>
        <v>6</v>
      </c>
      <c r="J953" s="7">
        <f t="shared" si="85"/>
        <v>4572</v>
      </c>
      <c r="K953" s="6">
        <f t="shared" si="86"/>
        <v>3.4</v>
      </c>
      <c r="L953" s="4">
        <f>VLOOKUP(F953,Lists!A:B,2,0)*I953</f>
        <v>6492</v>
      </c>
      <c r="M953" s="6">
        <f t="shared" si="87"/>
        <v>3</v>
      </c>
      <c r="N953">
        <f t="shared" si="88"/>
        <v>2.5</v>
      </c>
      <c r="O953">
        <v>4</v>
      </c>
      <c r="P953" s="7">
        <f t="shared" si="89"/>
        <v>1361</v>
      </c>
      <c r="Q953" t="s">
        <v>54</v>
      </c>
      <c r="R953" t="s">
        <v>54</v>
      </c>
      <c r="S953">
        <v>13</v>
      </c>
    </row>
    <row r="954" spans="1:19" x14ac:dyDescent="0.25">
      <c r="A954" t="str">
        <f t="shared" si="84"/>
        <v>1-1/4"9'10'MLAY600x4</v>
      </c>
      <c r="B954" s="5" t="s">
        <v>21</v>
      </c>
      <c r="C954" s="8" t="s">
        <v>13</v>
      </c>
      <c r="D954" s="6" t="s">
        <v>14</v>
      </c>
      <c r="E954" s="7">
        <v>4594</v>
      </c>
      <c r="F954" s="6" t="s">
        <v>30</v>
      </c>
      <c r="G954" s="7">
        <v>762</v>
      </c>
      <c r="H954" s="7">
        <f>G954*(IFERROR(VLOOKUP('Lifting System Input'!$B$9,Lists!L:M,2,0),1)*IFERROR(VLOOKUP('Lifting System Input'!$B$10,Lists!O:P,2,0),1)*IFERROR(VLOOKUP('Lifting System Input'!$B$12,Lists!R:S,2,0),1))</f>
        <v>762</v>
      </c>
      <c r="I954" s="6">
        <f>IF(EVEN(ROUNDUP(E954/(H954*3/'Lifting System Input'!$B$11),0))=2,4,EVEN(ROUNDUP(E954/(H954*3/'Lifting System Input'!$B$11),0)))</f>
        <v>8</v>
      </c>
      <c r="J954" s="7">
        <f t="shared" si="85"/>
        <v>6096</v>
      </c>
      <c r="K954" s="6">
        <f t="shared" si="86"/>
        <v>4</v>
      </c>
      <c r="L954" s="4">
        <f>VLOOKUP(F954,Lists!A:B,2,0)*I954</f>
        <v>8656</v>
      </c>
      <c r="M954" s="6">
        <f t="shared" si="87"/>
        <v>4</v>
      </c>
      <c r="N954">
        <f t="shared" si="88"/>
        <v>2</v>
      </c>
      <c r="O954">
        <v>4</v>
      </c>
      <c r="P954" s="7">
        <f t="shared" si="89"/>
        <v>1149</v>
      </c>
      <c r="Q954" t="s">
        <v>54</v>
      </c>
      <c r="R954" t="s">
        <v>54</v>
      </c>
      <c r="S954">
        <v>13</v>
      </c>
    </row>
    <row r="955" spans="1:19" x14ac:dyDescent="0.25">
      <c r="A955" t="str">
        <f t="shared" si="84"/>
        <v>1-1/4"10'10'MLAY600x4</v>
      </c>
      <c r="B955" s="5" t="s">
        <v>21</v>
      </c>
      <c r="C955" s="25" t="s">
        <v>14</v>
      </c>
      <c r="D955" s="6" t="s">
        <v>14</v>
      </c>
      <c r="E955" s="7">
        <v>5105</v>
      </c>
      <c r="F955" s="6" t="s">
        <v>30</v>
      </c>
      <c r="G955" s="7">
        <v>762</v>
      </c>
      <c r="H955" s="7">
        <f>G955*(IFERROR(VLOOKUP('Lifting System Input'!$B$9,Lists!L:M,2,0),1)*IFERROR(VLOOKUP('Lifting System Input'!$B$10,Lists!O:P,2,0),1)*IFERROR(VLOOKUP('Lifting System Input'!$B$12,Lists!R:S,2,0),1))</f>
        <v>762</v>
      </c>
      <c r="I955" s="6">
        <f>IF(EVEN(ROUNDUP(E955/(H955*3/'Lifting System Input'!$B$11),0))=2,4,EVEN(ROUNDUP(E955/(H955*3/'Lifting System Input'!$B$11),0)))</f>
        <v>8</v>
      </c>
      <c r="J955" s="7">
        <f t="shared" si="85"/>
        <v>6096</v>
      </c>
      <c r="K955" s="6">
        <f t="shared" si="86"/>
        <v>3.6</v>
      </c>
      <c r="L955" s="4">
        <f>VLOOKUP(F955,Lists!A:B,2,0)*I955</f>
        <v>8656</v>
      </c>
      <c r="M955" s="6">
        <f t="shared" si="87"/>
        <v>4</v>
      </c>
      <c r="N955">
        <f t="shared" si="88"/>
        <v>2</v>
      </c>
      <c r="O955">
        <v>4</v>
      </c>
      <c r="P955" s="7">
        <f t="shared" si="89"/>
        <v>1276</v>
      </c>
      <c r="Q955" t="s">
        <v>54</v>
      </c>
      <c r="R955" t="s">
        <v>54</v>
      </c>
      <c r="S955">
        <v>13</v>
      </c>
    </row>
    <row r="956" spans="1:19" x14ac:dyDescent="0.25">
      <c r="A956" t="str">
        <f t="shared" si="84"/>
        <v>1-1/4"6'20'MLAY600x4</v>
      </c>
      <c r="B956" s="5" t="s">
        <v>21</v>
      </c>
      <c r="C956" s="8" t="s">
        <v>10</v>
      </c>
      <c r="D956" s="6" t="s">
        <v>16</v>
      </c>
      <c r="E956" s="7">
        <v>6126</v>
      </c>
      <c r="F956" s="6" t="s">
        <v>30</v>
      </c>
      <c r="G956" s="7">
        <v>762</v>
      </c>
      <c r="H956" s="7">
        <f>G956*(IFERROR(VLOOKUP('Lifting System Input'!$B$9,Lists!L:M,2,0),1)*IFERROR(VLOOKUP('Lifting System Input'!$B$10,Lists!O:P,2,0),1)*IFERROR(VLOOKUP('Lifting System Input'!$B$12,Lists!R:S,2,0),1))</f>
        <v>762</v>
      </c>
      <c r="I956" s="6">
        <f>IF(EVEN(ROUNDUP(E956/(H956*3/'Lifting System Input'!$B$11),0))=2,4,EVEN(ROUNDUP(E956/(H956*3/'Lifting System Input'!$B$11),0)))</f>
        <v>10</v>
      </c>
      <c r="J956" s="7">
        <f t="shared" si="85"/>
        <v>7620</v>
      </c>
      <c r="K956" s="6">
        <f t="shared" si="86"/>
        <v>3.7</v>
      </c>
      <c r="L956" s="4">
        <f>VLOOKUP(F956,Lists!A:B,2,0)*I956</f>
        <v>10820</v>
      </c>
      <c r="M956" s="6">
        <f t="shared" si="87"/>
        <v>5</v>
      </c>
      <c r="N956">
        <f t="shared" si="88"/>
        <v>3.3</v>
      </c>
      <c r="O956">
        <v>4</v>
      </c>
      <c r="P956" s="7">
        <f t="shared" si="89"/>
        <v>1225</v>
      </c>
      <c r="Q956" t="s">
        <v>54</v>
      </c>
      <c r="R956" t="s">
        <v>54</v>
      </c>
      <c r="S956">
        <v>13</v>
      </c>
    </row>
    <row r="957" spans="1:19" x14ac:dyDescent="0.25">
      <c r="A957" t="str">
        <f t="shared" si="84"/>
        <v>1-1/4"7'20'MLAY600x4</v>
      </c>
      <c r="B957" s="5" t="s">
        <v>21</v>
      </c>
      <c r="C957" s="8" t="s">
        <v>11</v>
      </c>
      <c r="D957" s="6" t="s">
        <v>16</v>
      </c>
      <c r="E957" s="7">
        <v>7147</v>
      </c>
      <c r="F957" s="6" t="s">
        <v>30</v>
      </c>
      <c r="G957" s="7">
        <v>762</v>
      </c>
      <c r="H957" s="7">
        <f>G957*(IFERROR(VLOOKUP('Lifting System Input'!$B$9,Lists!L:M,2,0),1)*IFERROR(VLOOKUP('Lifting System Input'!$B$10,Lists!O:P,2,0),1)*IFERROR(VLOOKUP('Lifting System Input'!$B$12,Lists!R:S,2,0),1))</f>
        <v>762</v>
      </c>
      <c r="I957" s="6">
        <f>IF(EVEN(ROUNDUP(E957/(H957*3/'Lifting System Input'!$B$11),0))=2,4,EVEN(ROUNDUP(E957/(H957*3/'Lifting System Input'!$B$11),0)))</f>
        <v>10</v>
      </c>
      <c r="J957" s="7">
        <f t="shared" si="85"/>
        <v>7620</v>
      </c>
      <c r="K957" s="6">
        <f t="shared" si="86"/>
        <v>3.2</v>
      </c>
      <c r="L957" s="4">
        <f>VLOOKUP(F957,Lists!A:B,2,0)*I957</f>
        <v>10820</v>
      </c>
      <c r="M957" s="6">
        <f t="shared" si="87"/>
        <v>5</v>
      </c>
      <c r="N957">
        <f t="shared" si="88"/>
        <v>3.3</v>
      </c>
      <c r="O957">
        <v>4</v>
      </c>
      <c r="P957" s="7">
        <f t="shared" si="89"/>
        <v>1429</v>
      </c>
      <c r="Q957" t="s">
        <v>54</v>
      </c>
      <c r="R957" t="s">
        <v>54</v>
      </c>
      <c r="S957">
        <v>13</v>
      </c>
    </row>
    <row r="958" spans="1:19" x14ac:dyDescent="0.25">
      <c r="A958" t="str">
        <f t="shared" si="84"/>
        <v>1-1/4"8'20'MLAY600x4</v>
      </c>
      <c r="B958" s="5" t="s">
        <v>21</v>
      </c>
      <c r="C958" s="8" t="s">
        <v>12</v>
      </c>
      <c r="D958" s="6" t="s">
        <v>16</v>
      </c>
      <c r="E958" s="7">
        <v>8168</v>
      </c>
      <c r="F958" s="6" t="s">
        <v>30</v>
      </c>
      <c r="G958" s="7">
        <v>762</v>
      </c>
      <c r="H958" s="7">
        <f>G958*(IFERROR(VLOOKUP('Lifting System Input'!$B$9,Lists!L:M,2,0),1)*IFERROR(VLOOKUP('Lifting System Input'!$B$10,Lists!O:P,2,0),1)*IFERROR(VLOOKUP('Lifting System Input'!$B$12,Lists!R:S,2,0),1))</f>
        <v>762</v>
      </c>
      <c r="I958" s="6">
        <f>IF(EVEN(ROUNDUP(E958/(H958*3/'Lifting System Input'!$B$11),0))=2,4,EVEN(ROUNDUP(E958/(H958*3/'Lifting System Input'!$B$11),0)))</f>
        <v>12</v>
      </c>
      <c r="J958" s="7">
        <f t="shared" si="85"/>
        <v>9144</v>
      </c>
      <c r="K958" s="6">
        <f t="shared" si="86"/>
        <v>3.4</v>
      </c>
      <c r="L958" s="4">
        <f>VLOOKUP(F958,Lists!A:B,2,0)*I958</f>
        <v>12984</v>
      </c>
      <c r="M958" s="6">
        <f t="shared" si="87"/>
        <v>6</v>
      </c>
      <c r="N958">
        <f t="shared" si="88"/>
        <v>2.9</v>
      </c>
      <c r="O958">
        <v>4</v>
      </c>
      <c r="P958" s="7">
        <f t="shared" si="89"/>
        <v>1361</v>
      </c>
      <c r="Q958" t="s">
        <v>54</v>
      </c>
      <c r="R958" t="s">
        <v>54</v>
      </c>
      <c r="S958">
        <v>13</v>
      </c>
    </row>
    <row r="959" spans="1:19" x14ac:dyDescent="0.25">
      <c r="A959" t="str">
        <f t="shared" si="84"/>
        <v>1-1/4"9'20'MLAY600x4</v>
      </c>
      <c r="B959" s="5" t="s">
        <v>21</v>
      </c>
      <c r="C959" s="8" t="s">
        <v>13</v>
      </c>
      <c r="D959" s="6" t="s">
        <v>16</v>
      </c>
      <c r="E959" s="7">
        <v>9189</v>
      </c>
      <c r="F959" s="6" t="s">
        <v>30</v>
      </c>
      <c r="G959" s="7">
        <v>762</v>
      </c>
      <c r="H959" s="7">
        <f>G959*(IFERROR(VLOOKUP('Lifting System Input'!$B$9,Lists!L:M,2,0),1)*IFERROR(VLOOKUP('Lifting System Input'!$B$10,Lists!O:P,2,0),1)*IFERROR(VLOOKUP('Lifting System Input'!$B$12,Lists!R:S,2,0),1))</f>
        <v>762</v>
      </c>
      <c r="I959" s="6">
        <f>IF(EVEN(ROUNDUP(E959/(H959*3/'Lifting System Input'!$B$11),0))=2,4,EVEN(ROUNDUP(E959/(H959*3/'Lifting System Input'!$B$11),0)))</f>
        <v>14</v>
      </c>
      <c r="J959" s="7">
        <f t="shared" si="85"/>
        <v>10668</v>
      </c>
      <c r="K959" s="6">
        <f t="shared" si="86"/>
        <v>3.5</v>
      </c>
      <c r="L959" s="4">
        <f>VLOOKUP(F959,Lists!A:B,2,0)*I959</f>
        <v>15148</v>
      </c>
      <c r="M959" s="6">
        <f t="shared" si="87"/>
        <v>7</v>
      </c>
      <c r="N959">
        <f t="shared" si="88"/>
        <v>2.5</v>
      </c>
      <c r="O959">
        <v>4</v>
      </c>
      <c r="P959" s="7">
        <f t="shared" si="89"/>
        <v>1313</v>
      </c>
      <c r="Q959" t="s">
        <v>54</v>
      </c>
      <c r="R959" t="s">
        <v>54</v>
      </c>
      <c r="S959">
        <v>13</v>
      </c>
    </row>
    <row r="960" spans="1:19" x14ac:dyDescent="0.25">
      <c r="A960" t="str">
        <f t="shared" si="84"/>
        <v>1-1/4"10'20'MLAY600x4</v>
      </c>
      <c r="B960" s="5" t="s">
        <v>21</v>
      </c>
      <c r="C960" s="25" t="s">
        <v>14</v>
      </c>
      <c r="D960" s="6" t="s">
        <v>16</v>
      </c>
      <c r="E960" s="7">
        <v>10210</v>
      </c>
      <c r="F960" s="6" t="s">
        <v>30</v>
      </c>
      <c r="G960" s="7">
        <v>762</v>
      </c>
      <c r="H960" s="7">
        <f>G960*(IFERROR(VLOOKUP('Lifting System Input'!$B$9,Lists!L:M,2,0),1)*IFERROR(VLOOKUP('Lifting System Input'!$B$10,Lists!O:P,2,0),1)*IFERROR(VLOOKUP('Lifting System Input'!$B$12,Lists!R:S,2,0),1))</f>
        <v>762</v>
      </c>
      <c r="I960" s="6">
        <f>IF(EVEN(ROUNDUP(E960/(H960*3/'Lifting System Input'!$B$11),0))=2,4,EVEN(ROUNDUP(E960/(H960*3/'Lifting System Input'!$B$11),0)))</f>
        <v>14</v>
      </c>
      <c r="J960" s="7">
        <f t="shared" si="85"/>
        <v>10668</v>
      </c>
      <c r="K960" s="6">
        <f t="shared" si="86"/>
        <v>3.1</v>
      </c>
      <c r="L960" s="4">
        <f>VLOOKUP(F960,Lists!A:B,2,0)*I960</f>
        <v>15148</v>
      </c>
      <c r="M960" s="6">
        <f t="shared" si="87"/>
        <v>7</v>
      </c>
      <c r="N960">
        <f t="shared" si="88"/>
        <v>2.5</v>
      </c>
      <c r="O960">
        <v>4</v>
      </c>
      <c r="P960" s="7">
        <f t="shared" si="89"/>
        <v>1459</v>
      </c>
      <c r="Q960" t="s">
        <v>54</v>
      </c>
      <c r="R960" t="s">
        <v>54</v>
      </c>
      <c r="S960">
        <v>13</v>
      </c>
    </row>
    <row r="961" spans="1:19" x14ac:dyDescent="0.25">
      <c r="A961" t="str">
        <f t="shared" si="84"/>
        <v>1-1/4"6'40'MLAY600x4</v>
      </c>
      <c r="B961" s="5" t="s">
        <v>21</v>
      </c>
      <c r="C961" s="8" t="s">
        <v>10</v>
      </c>
      <c r="D961" s="6" t="s">
        <v>26</v>
      </c>
      <c r="E961" s="7">
        <v>12252</v>
      </c>
      <c r="F961" s="6" t="s">
        <v>30</v>
      </c>
      <c r="G961" s="7">
        <v>762</v>
      </c>
      <c r="H961" s="7">
        <f>G961*(IFERROR(VLOOKUP('Lifting System Input'!$B$9,Lists!L:M,2,0),1)*IFERROR(VLOOKUP('Lifting System Input'!$B$10,Lists!O:P,2,0),1)*IFERROR(VLOOKUP('Lifting System Input'!$B$12,Lists!R:S,2,0),1))</f>
        <v>762</v>
      </c>
      <c r="I961" s="6">
        <f>IF(EVEN(ROUNDUP(E961/(H961*3/'Lifting System Input'!$B$11),0))=2,4,EVEN(ROUNDUP(E961/(H961*3/'Lifting System Input'!$B$11),0)))</f>
        <v>18</v>
      </c>
      <c r="J961" s="7">
        <f t="shared" si="85"/>
        <v>13716</v>
      </c>
      <c r="K961" s="6">
        <f t="shared" si="86"/>
        <v>3.4</v>
      </c>
      <c r="L961" s="4">
        <f>VLOOKUP(F961,Lists!A:B,2,0)*I961</f>
        <v>19476</v>
      </c>
      <c r="M961" s="6">
        <f t="shared" si="87"/>
        <v>9</v>
      </c>
      <c r="N961">
        <f t="shared" si="88"/>
        <v>4</v>
      </c>
      <c r="O961">
        <v>4</v>
      </c>
      <c r="P961" s="7">
        <f t="shared" si="89"/>
        <v>1361</v>
      </c>
      <c r="Q961" t="s">
        <v>54</v>
      </c>
      <c r="R961" t="s">
        <v>54</v>
      </c>
      <c r="S961">
        <v>13</v>
      </c>
    </row>
    <row r="962" spans="1:19" x14ac:dyDescent="0.25">
      <c r="A962" t="str">
        <f t="shared" si="84"/>
        <v>1-1/4"7'40'MLAY600x4</v>
      </c>
      <c r="B962" s="5" t="s">
        <v>21</v>
      </c>
      <c r="C962" s="8" t="s">
        <v>11</v>
      </c>
      <c r="D962" s="6" t="s">
        <v>26</v>
      </c>
      <c r="E962" s="7">
        <v>14293</v>
      </c>
      <c r="F962" s="6" t="s">
        <v>30</v>
      </c>
      <c r="G962" s="7">
        <v>762</v>
      </c>
      <c r="H962" s="7">
        <f>G962*(IFERROR(VLOOKUP('Lifting System Input'!$B$9,Lists!L:M,2,0),1)*IFERROR(VLOOKUP('Lifting System Input'!$B$10,Lists!O:P,2,0),1)*IFERROR(VLOOKUP('Lifting System Input'!$B$12,Lists!R:S,2,0),1))</f>
        <v>762</v>
      </c>
      <c r="I962" s="6">
        <f>IF(EVEN(ROUNDUP(E962/(H962*3/'Lifting System Input'!$B$11),0))=2,4,EVEN(ROUNDUP(E962/(H962*3/'Lifting System Input'!$B$11),0)))</f>
        <v>20</v>
      </c>
      <c r="J962" s="7">
        <f t="shared" si="85"/>
        <v>15240</v>
      </c>
      <c r="K962" s="6">
        <f t="shared" si="86"/>
        <v>3.2</v>
      </c>
      <c r="L962" s="4">
        <f>VLOOKUP(F962,Lists!A:B,2,0)*I962</f>
        <v>21640</v>
      </c>
      <c r="M962" s="6">
        <f t="shared" si="87"/>
        <v>10</v>
      </c>
      <c r="N962">
        <f t="shared" si="88"/>
        <v>3.6</v>
      </c>
      <c r="O962">
        <v>4</v>
      </c>
      <c r="P962" s="7">
        <f t="shared" si="89"/>
        <v>1429</v>
      </c>
      <c r="Q962" t="s">
        <v>54</v>
      </c>
      <c r="R962" t="s">
        <v>55</v>
      </c>
      <c r="S962">
        <v>13</v>
      </c>
    </row>
    <row r="963" spans="1:19" x14ac:dyDescent="0.25">
      <c r="A963" t="str">
        <f t="shared" si="84"/>
        <v>1-1/4"8'40'MLAY600x4</v>
      </c>
      <c r="B963" s="5" t="s">
        <v>21</v>
      </c>
      <c r="C963" s="8" t="s">
        <v>12</v>
      </c>
      <c r="D963" s="6" t="s">
        <v>26</v>
      </c>
      <c r="E963" s="7">
        <v>16335</v>
      </c>
      <c r="F963" s="6" t="s">
        <v>30</v>
      </c>
      <c r="G963" s="7">
        <v>762</v>
      </c>
      <c r="H963" s="7">
        <f>G963*(IFERROR(VLOOKUP('Lifting System Input'!$B$9,Lists!L:M,2,0),1)*IFERROR(VLOOKUP('Lifting System Input'!$B$10,Lists!O:P,2,0),1)*IFERROR(VLOOKUP('Lifting System Input'!$B$12,Lists!R:S,2,0),1))</f>
        <v>762</v>
      </c>
      <c r="I963" s="6">
        <f>IF(EVEN(ROUNDUP(E963/(H963*3/'Lifting System Input'!$B$11),0))=2,4,EVEN(ROUNDUP(E963/(H963*3/'Lifting System Input'!$B$11),0)))</f>
        <v>22</v>
      </c>
      <c r="J963" s="7">
        <f t="shared" si="85"/>
        <v>16764</v>
      </c>
      <c r="K963" s="6">
        <f t="shared" si="86"/>
        <v>3.1</v>
      </c>
      <c r="L963" s="4">
        <f>VLOOKUP(F963,Lists!A:B,2,0)*I963</f>
        <v>23804</v>
      </c>
      <c r="M963" s="6">
        <f t="shared" si="87"/>
        <v>11</v>
      </c>
      <c r="N963">
        <f t="shared" si="88"/>
        <v>3.3</v>
      </c>
      <c r="O963">
        <v>4</v>
      </c>
      <c r="P963" s="7">
        <f t="shared" si="89"/>
        <v>1485</v>
      </c>
      <c r="Q963" t="s">
        <v>54</v>
      </c>
      <c r="R963" t="s">
        <v>55</v>
      </c>
      <c r="S963">
        <v>13</v>
      </c>
    </row>
    <row r="964" spans="1:19" x14ac:dyDescent="0.25">
      <c r="A964" t="str">
        <f t="shared" si="84"/>
        <v>1-1/4"9'40'MLAY600x4</v>
      </c>
      <c r="B964" s="5" t="s">
        <v>21</v>
      </c>
      <c r="C964" s="8" t="s">
        <v>13</v>
      </c>
      <c r="D964" s="6" t="s">
        <v>26</v>
      </c>
      <c r="E964" s="7">
        <v>18377</v>
      </c>
      <c r="F964" s="6" t="s">
        <v>30</v>
      </c>
      <c r="G964" s="7">
        <v>762</v>
      </c>
      <c r="H964" s="7">
        <f>G964*(IFERROR(VLOOKUP('Lifting System Input'!$B$9,Lists!L:M,2,0),1)*IFERROR(VLOOKUP('Lifting System Input'!$B$10,Lists!O:P,2,0),1)*IFERROR(VLOOKUP('Lifting System Input'!$B$12,Lists!R:S,2,0),1))</f>
        <v>762</v>
      </c>
      <c r="I964" s="6">
        <f>IF(EVEN(ROUNDUP(E964/(H964*3/'Lifting System Input'!$B$11),0))=2,4,EVEN(ROUNDUP(E964/(H964*3/'Lifting System Input'!$B$11),0)))</f>
        <v>26</v>
      </c>
      <c r="J964" s="7">
        <f t="shared" si="85"/>
        <v>19812</v>
      </c>
      <c r="K964" s="6">
        <f t="shared" si="86"/>
        <v>3.2</v>
      </c>
      <c r="L964" s="4">
        <f>VLOOKUP(F964,Lists!A:B,2,0)*I964</f>
        <v>28132</v>
      </c>
      <c r="M964" s="6">
        <f t="shared" si="87"/>
        <v>13</v>
      </c>
      <c r="N964">
        <f t="shared" si="88"/>
        <v>2.9</v>
      </c>
      <c r="O964">
        <v>4</v>
      </c>
      <c r="P964" s="7">
        <f t="shared" si="89"/>
        <v>1414</v>
      </c>
      <c r="Q964" t="s">
        <v>54</v>
      </c>
      <c r="R964" t="s">
        <v>55</v>
      </c>
      <c r="S964">
        <v>13</v>
      </c>
    </row>
    <row r="965" spans="1:19" x14ac:dyDescent="0.25">
      <c r="A965" t="str">
        <f t="shared" si="84"/>
        <v>1-1/4"10'40'MLAY600x4</v>
      </c>
      <c r="B965" s="5" t="s">
        <v>21</v>
      </c>
      <c r="C965" s="24" t="s">
        <v>14</v>
      </c>
      <c r="D965" s="6" t="s">
        <v>26</v>
      </c>
      <c r="E965" s="7">
        <v>20419</v>
      </c>
      <c r="F965" s="6" t="s">
        <v>30</v>
      </c>
      <c r="G965" s="7">
        <v>762</v>
      </c>
      <c r="H965" s="7">
        <f>G965*(IFERROR(VLOOKUP('Lifting System Input'!$B$9,Lists!L:M,2,0),1)*IFERROR(VLOOKUP('Lifting System Input'!$B$10,Lists!O:P,2,0),1)*IFERROR(VLOOKUP('Lifting System Input'!$B$12,Lists!R:S,2,0),1))</f>
        <v>762</v>
      </c>
      <c r="I965" s="6">
        <f>IF(EVEN(ROUNDUP(E965/(H965*3/'Lifting System Input'!$B$11),0))=2,4,EVEN(ROUNDUP(E965/(H965*3/'Lifting System Input'!$B$11),0)))</f>
        <v>28</v>
      </c>
      <c r="J965" s="7">
        <f t="shared" si="85"/>
        <v>21336</v>
      </c>
      <c r="K965" s="6">
        <f t="shared" si="86"/>
        <v>3.1</v>
      </c>
      <c r="L965" s="4">
        <f>VLOOKUP(F965,Lists!A:B,2,0)*I965</f>
        <v>30296</v>
      </c>
      <c r="M965" s="6">
        <f t="shared" si="87"/>
        <v>14</v>
      </c>
      <c r="N965">
        <f t="shared" si="88"/>
        <v>2.7</v>
      </c>
      <c r="O965">
        <v>4</v>
      </c>
      <c r="P965" s="7">
        <f t="shared" si="89"/>
        <v>1459</v>
      </c>
      <c r="Q965" t="s">
        <v>54</v>
      </c>
      <c r="R965" t="s">
        <v>55</v>
      </c>
      <c r="S965">
        <v>13</v>
      </c>
    </row>
    <row r="966" spans="1:19" x14ac:dyDescent="0.25">
      <c r="A966" t="str">
        <f t="shared" ref="A966:A1025" si="90">B966&amp;C966&amp;D966&amp;F966</f>
        <v>1-3/8"6'10'MLAY600x4</v>
      </c>
      <c r="B966" s="5" t="s">
        <v>22</v>
      </c>
      <c r="C966" s="8" t="s">
        <v>10</v>
      </c>
      <c r="D966" s="6" t="s">
        <v>14</v>
      </c>
      <c r="E966" s="7">
        <v>3369</v>
      </c>
      <c r="F966" s="6" t="s">
        <v>30</v>
      </c>
      <c r="G966" s="7">
        <v>762</v>
      </c>
      <c r="H966" s="7">
        <f>G966*(IFERROR(VLOOKUP('Lifting System Input'!$B$9,Lists!L:M,2,0),1)*IFERROR(VLOOKUP('Lifting System Input'!$B$10,Lists!O:P,2,0),1)*IFERROR(VLOOKUP('Lifting System Input'!$B$12,Lists!R:S,2,0),1))</f>
        <v>762</v>
      </c>
      <c r="I966" s="6">
        <f>IF(EVEN(ROUNDUP(E966/(H966*3/'Lifting System Input'!$B$11),0))=2,4,EVEN(ROUNDUP(E966/(H966*3/'Lifting System Input'!$B$11),0)))</f>
        <v>6</v>
      </c>
      <c r="J966" s="7">
        <f t="shared" ref="J966:J1025" si="91">I966*H966</f>
        <v>4572</v>
      </c>
      <c r="K966" s="6">
        <f t="shared" ref="K966:K1025" si="92">ROUND(J966*3/E966,1)</f>
        <v>4.0999999999999996</v>
      </c>
      <c r="L966" s="4">
        <f>VLOOKUP(F966,Lists!A:B,2,0)*I966</f>
        <v>6492</v>
      </c>
      <c r="M966" s="6">
        <f t="shared" ref="M966:M1025" si="93">I966/2</f>
        <v>3</v>
      </c>
      <c r="N966">
        <f t="shared" ref="N966:N1025" si="94">ROUND(LEFT(D966,2)/(M966+1),1)</f>
        <v>2.5</v>
      </c>
      <c r="O966">
        <v>4</v>
      </c>
      <c r="P966" s="7">
        <f t="shared" ref="P966:P1025" si="95">ROUND(E966/M966,0)</f>
        <v>1123</v>
      </c>
      <c r="Q966" t="s">
        <v>54</v>
      </c>
      <c r="R966" t="s">
        <v>54</v>
      </c>
      <c r="S966">
        <v>14</v>
      </c>
    </row>
    <row r="967" spans="1:19" x14ac:dyDescent="0.25">
      <c r="A967" t="str">
        <f t="shared" si="90"/>
        <v>1-3/8"7'10'MLAY600x4</v>
      </c>
      <c r="B967" s="5" t="s">
        <v>22</v>
      </c>
      <c r="C967" s="8" t="s">
        <v>11</v>
      </c>
      <c r="D967" s="6" t="s">
        <v>14</v>
      </c>
      <c r="E967" s="7">
        <v>3931</v>
      </c>
      <c r="F967" s="6" t="s">
        <v>30</v>
      </c>
      <c r="G967" s="7">
        <v>762</v>
      </c>
      <c r="H967" s="7">
        <f>G967*(IFERROR(VLOOKUP('Lifting System Input'!$B$9,Lists!L:M,2,0),1)*IFERROR(VLOOKUP('Lifting System Input'!$B$10,Lists!O:P,2,0),1)*IFERROR(VLOOKUP('Lifting System Input'!$B$12,Lists!R:S,2,0),1))</f>
        <v>762</v>
      </c>
      <c r="I967" s="6">
        <f>IF(EVEN(ROUNDUP(E967/(H967*3/'Lifting System Input'!$B$11),0))=2,4,EVEN(ROUNDUP(E967/(H967*3/'Lifting System Input'!$B$11),0)))</f>
        <v>6</v>
      </c>
      <c r="J967" s="7">
        <f t="shared" si="91"/>
        <v>4572</v>
      </c>
      <c r="K967" s="6">
        <f t="shared" si="92"/>
        <v>3.5</v>
      </c>
      <c r="L967" s="4">
        <f>VLOOKUP(F967,Lists!A:B,2,0)*I967</f>
        <v>6492</v>
      </c>
      <c r="M967" s="6">
        <f t="shared" si="93"/>
        <v>3</v>
      </c>
      <c r="N967">
        <f t="shared" si="94"/>
        <v>2.5</v>
      </c>
      <c r="O967">
        <v>4</v>
      </c>
      <c r="P967" s="7">
        <f t="shared" si="95"/>
        <v>1310</v>
      </c>
      <c r="Q967" t="s">
        <v>54</v>
      </c>
      <c r="R967" t="s">
        <v>54</v>
      </c>
      <c r="S967">
        <v>14</v>
      </c>
    </row>
    <row r="968" spans="1:19" x14ac:dyDescent="0.25">
      <c r="A968" t="str">
        <f t="shared" si="90"/>
        <v>1-3/8"8'10'MLAY600x4</v>
      </c>
      <c r="B968" s="5" t="s">
        <v>22</v>
      </c>
      <c r="C968" s="8" t="s">
        <v>12</v>
      </c>
      <c r="D968" s="6" t="s">
        <v>14</v>
      </c>
      <c r="E968" s="7">
        <v>4492</v>
      </c>
      <c r="F968" s="6" t="s">
        <v>30</v>
      </c>
      <c r="G968" s="7">
        <v>762</v>
      </c>
      <c r="H968" s="7">
        <f>G968*(IFERROR(VLOOKUP('Lifting System Input'!$B$9,Lists!L:M,2,0),1)*IFERROR(VLOOKUP('Lifting System Input'!$B$10,Lists!O:P,2,0),1)*IFERROR(VLOOKUP('Lifting System Input'!$B$12,Lists!R:S,2,0),1))</f>
        <v>762</v>
      </c>
      <c r="I968" s="6">
        <f>IF(EVEN(ROUNDUP(E968/(H968*3/'Lifting System Input'!$B$11),0))=2,4,EVEN(ROUNDUP(E968/(H968*3/'Lifting System Input'!$B$11),0)))</f>
        <v>6</v>
      </c>
      <c r="J968" s="7">
        <f t="shared" si="91"/>
        <v>4572</v>
      </c>
      <c r="K968" s="6">
        <f t="shared" si="92"/>
        <v>3.1</v>
      </c>
      <c r="L968" s="4">
        <f>VLOOKUP(F968,Lists!A:B,2,0)*I968</f>
        <v>6492</v>
      </c>
      <c r="M968" s="6">
        <f t="shared" si="93"/>
        <v>3</v>
      </c>
      <c r="N968">
        <f t="shared" si="94"/>
        <v>2.5</v>
      </c>
      <c r="O968">
        <v>4</v>
      </c>
      <c r="P968" s="7">
        <f t="shared" si="95"/>
        <v>1497</v>
      </c>
      <c r="Q968" t="s">
        <v>54</v>
      </c>
      <c r="R968" t="s">
        <v>54</v>
      </c>
      <c r="S968">
        <v>14</v>
      </c>
    </row>
    <row r="969" spans="1:19" x14ac:dyDescent="0.25">
      <c r="A969" t="str">
        <f t="shared" si="90"/>
        <v>1-3/8"9'10'MLAY600x4</v>
      </c>
      <c r="B969" s="5" t="s">
        <v>22</v>
      </c>
      <c r="C969" s="8" t="s">
        <v>13</v>
      </c>
      <c r="D969" s="6" t="s">
        <v>14</v>
      </c>
      <c r="E969" s="7">
        <v>5054</v>
      </c>
      <c r="F969" s="6" t="s">
        <v>30</v>
      </c>
      <c r="G969" s="7">
        <v>762</v>
      </c>
      <c r="H969" s="7">
        <f>G969*(IFERROR(VLOOKUP('Lifting System Input'!$B$9,Lists!L:M,2,0),1)*IFERROR(VLOOKUP('Lifting System Input'!$B$10,Lists!O:P,2,0),1)*IFERROR(VLOOKUP('Lifting System Input'!$B$12,Lists!R:S,2,0),1))</f>
        <v>762</v>
      </c>
      <c r="I969" s="6">
        <f>IF(EVEN(ROUNDUP(E969/(H969*3/'Lifting System Input'!$B$11),0))=2,4,EVEN(ROUNDUP(E969/(H969*3/'Lifting System Input'!$B$11),0)))</f>
        <v>8</v>
      </c>
      <c r="J969" s="7">
        <f t="shared" si="91"/>
        <v>6096</v>
      </c>
      <c r="K969" s="6">
        <f t="shared" si="92"/>
        <v>3.6</v>
      </c>
      <c r="L969" s="4">
        <f>VLOOKUP(F969,Lists!A:B,2,0)*I969</f>
        <v>8656</v>
      </c>
      <c r="M969" s="6">
        <f t="shared" si="93"/>
        <v>4</v>
      </c>
      <c r="N969">
        <f t="shared" si="94"/>
        <v>2</v>
      </c>
      <c r="O969">
        <v>4</v>
      </c>
      <c r="P969" s="7">
        <f t="shared" si="95"/>
        <v>1264</v>
      </c>
      <c r="Q969" t="s">
        <v>54</v>
      </c>
      <c r="R969" t="s">
        <v>54</v>
      </c>
      <c r="S969">
        <v>14</v>
      </c>
    </row>
    <row r="970" spans="1:19" x14ac:dyDescent="0.25">
      <c r="A970" t="str">
        <f t="shared" si="90"/>
        <v>1-3/8"10'10'MLAY600x4</v>
      </c>
      <c r="B970" s="5" t="s">
        <v>22</v>
      </c>
      <c r="C970" s="25" t="s">
        <v>14</v>
      </c>
      <c r="D970" s="6" t="s">
        <v>14</v>
      </c>
      <c r="E970" s="7">
        <v>5615</v>
      </c>
      <c r="F970" s="6" t="s">
        <v>30</v>
      </c>
      <c r="G970" s="7">
        <v>762</v>
      </c>
      <c r="H970" s="7">
        <f>G970*(IFERROR(VLOOKUP('Lifting System Input'!$B$9,Lists!L:M,2,0),1)*IFERROR(VLOOKUP('Lifting System Input'!$B$10,Lists!O:P,2,0),1)*IFERROR(VLOOKUP('Lifting System Input'!$B$12,Lists!R:S,2,0),1))</f>
        <v>762</v>
      </c>
      <c r="I970" s="6">
        <f>IF(EVEN(ROUNDUP(E970/(H970*3/'Lifting System Input'!$B$11),0))=2,4,EVEN(ROUNDUP(E970/(H970*3/'Lifting System Input'!$B$11),0)))</f>
        <v>8</v>
      </c>
      <c r="J970" s="7">
        <f t="shared" si="91"/>
        <v>6096</v>
      </c>
      <c r="K970" s="6">
        <f t="shared" si="92"/>
        <v>3.3</v>
      </c>
      <c r="L970" s="4">
        <f>VLOOKUP(F970,Lists!A:B,2,0)*I970</f>
        <v>8656</v>
      </c>
      <c r="M970" s="6">
        <f t="shared" si="93"/>
        <v>4</v>
      </c>
      <c r="N970">
        <f t="shared" si="94"/>
        <v>2</v>
      </c>
      <c r="O970">
        <v>4</v>
      </c>
      <c r="P970" s="7">
        <f t="shared" si="95"/>
        <v>1404</v>
      </c>
      <c r="Q970" t="s">
        <v>54</v>
      </c>
      <c r="R970" t="s">
        <v>54</v>
      </c>
      <c r="S970">
        <v>14</v>
      </c>
    </row>
    <row r="971" spans="1:19" x14ac:dyDescent="0.25">
      <c r="A971" t="str">
        <f t="shared" si="90"/>
        <v>1-3/8"6'20'MLAY600x4</v>
      </c>
      <c r="B971" s="5" t="s">
        <v>22</v>
      </c>
      <c r="C971" s="8" t="s">
        <v>10</v>
      </c>
      <c r="D971" s="6" t="s">
        <v>16</v>
      </c>
      <c r="E971" s="7">
        <v>6738</v>
      </c>
      <c r="F971" s="6" t="s">
        <v>30</v>
      </c>
      <c r="G971" s="7">
        <v>762</v>
      </c>
      <c r="H971" s="7">
        <f>G971*(IFERROR(VLOOKUP('Lifting System Input'!$B$9,Lists!L:M,2,0),1)*IFERROR(VLOOKUP('Lifting System Input'!$B$10,Lists!O:P,2,0),1)*IFERROR(VLOOKUP('Lifting System Input'!$B$12,Lists!R:S,2,0),1))</f>
        <v>762</v>
      </c>
      <c r="I971" s="6">
        <f>IF(EVEN(ROUNDUP(E971/(H971*3/'Lifting System Input'!$B$11),0))=2,4,EVEN(ROUNDUP(E971/(H971*3/'Lifting System Input'!$B$11),0)))</f>
        <v>10</v>
      </c>
      <c r="J971" s="7">
        <f t="shared" si="91"/>
        <v>7620</v>
      </c>
      <c r="K971" s="6">
        <f t="shared" si="92"/>
        <v>3.4</v>
      </c>
      <c r="L971" s="4">
        <f>VLOOKUP(F971,Lists!A:B,2,0)*I971</f>
        <v>10820</v>
      </c>
      <c r="M971" s="6">
        <f t="shared" si="93"/>
        <v>5</v>
      </c>
      <c r="N971">
        <f t="shared" si="94"/>
        <v>3.3</v>
      </c>
      <c r="O971">
        <v>4</v>
      </c>
      <c r="P971" s="7">
        <f t="shared" si="95"/>
        <v>1348</v>
      </c>
      <c r="Q971" t="s">
        <v>54</v>
      </c>
      <c r="R971" t="s">
        <v>54</v>
      </c>
      <c r="S971">
        <v>14</v>
      </c>
    </row>
    <row r="972" spans="1:19" x14ac:dyDescent="0.25">
      <c r="A972" t="str">
        <f t="shared" si="90"/>
        <v>1-3/8"7'20'MLAY600x4</v>
      </c>
      <c r="B972" s="5" t="s">
        <v>22</v>
      </c>
      <c r="C972" s="8" t="s">
        <v>11</v>
      </c>
      <c r="D972" s="6" t="s">
        <v>16</v>
      </c>
      <c r="E972" s="7">
        <v>7861</v>
      </c>
      <c r="F972" s="6" t="s">
        <v>30</v>
      </c>
      <c r="G972" s="7">
        <v>762</v>
      </c>
      <c r="H972" s="7">
        <f>G972*(IFERROR(VLOOKUP('Lifting System Input'!$B$9,Lists!L:M,2,0),1)*IFERROR(VLOOKUP('Lifting System Input'!$B$10,Lists!O:P,2,0),1)*IFERROR(VLOOKUP('Lifting System Input'!$B$12,Lists!R:S,2,0),1))</f>
        <v>762</v>
      </c>
      <c r="I972" s="6">
        <f>IF(EVEN(ROUNDUP(E972/(H972*3/'Lifting System Input'!$B$11),0))=2,4,EVEN(ROUNDUP(E972/(H972*3/'Lifting System Input'!$B$11),0)))</f>
        <v>12</v>
      </c>
      <c r="J972" s="7">
        <f t="shared" si="91"/>
        <v>9144</v>
      </c>
      <c r="K972" s="6">
        <f t="shared" si="92"/>
        <v>3.5</v>
      </c>
      <c r="L972" s="4">
        <f>VLOOKUP(F972,Lists!A:B,2,0)*I972</f>
        <v>12984</v>
      </c>
      <c r="M972" s="6">
        <f t="shared" si="93"/>
        <v>6</v>
      </c>
      <c r="N972">
        <f t="shared" si="94"/>
        <v>2.9</v>
      </c>
      <c r="O972">
        <v>4</v>
      </c>
      <c r="P972" s="7">
        <f t="shared" si="95"/>
        <v>1310</v>
      </c>
      <c r="Q972" t="s">
        <v>54</v>
      </c>
      <c r="R972" t="s">
        <v>54</v>
      </c>
      <c r="S972">
        <v>14</v>
      </c>
    </row>
    <row r="973" spans="1:19" x14ac:dyDescent="0.25">
      <c r="A973" t="str">
        <f t="shared" si="90"/>
        <v>1-3/8"8'20'MLAY600x4</v>
      </c>
      <c r="B973" s="5" t="s">
        <v>22</v>
      </c>
      <c r="C973" s="8" t="s">
        <v>12</v>
      </c>
      <c r="D973" s="6" t="s">
        <v>16</v>
      </c>
      <c r="E973" s="7">
        <v>8984</v>
      </c>
      <c r="F973" s="6" t="s">
        <v>30</v>
      </c>
      <c r="G973" s="7">
        <v>762</v>
      </c>
      <c r="H973" s="7">
        <f>G973*(IFERROR(VLOOKUP('Lifting System Input'!$B$9,Lists!L:M,2,0),1)*IFERROR(VLOOKUP('Lifting System Input'!$B$10,Lists!O:P,2,0),1)*IFERROR(VLOOKUP('Lifting System Input'!$B$12,Lists!R:S,2,0),1))</f>
        <v>762</v>
      </c>
      <c r="I973" s="6">
        <f>IF(EVEN(ROUNDUP(E973/(H973*3/'Lifting System Input'!$B$11),0))=2,4,EVEN(ROUNDUP(E973/(H973*3/'Lifting System Input'!$B$11),0)))</f>
        <v>12</v>
      </c>
      <c r="J973" s="7">
        <f t="shared" si="91"/>
        <v>9144</v>
      </c>
      <c r="K973" s="6">
        <f t="shared" si="92"/>
        <v>3.1</v>
      </c>
      <c r="L973" s="4">
        <f>VLOOKUP(F973,Lists!A:B,2,0)*I973</f>
        <v>12984</v>
      </c>
      <c r="M973" s="6">
        <f t="shared" si="93"/>
        <v>6</v>
      </c>
      <c r="N973">
        <f t="shared" si="94"/>
        <v>2.9</v>
      </c>
      <c r="O973">
        <v>4</v>
      </c>
      <c r="P973" s="7">
        <f t="shared" si="95"/>
        <v>1497</v>
      </c>
      <c r="Q973" t="s">
        <v>54</v>
      </c>
      <c r="R973" t="s">
        <v>54</v>
      </c>
      <c r="S973">
        <v>14</v>
      </c>
    </row>
    <row r="974" spans="1:19" x14ac:dyDescent="0.25">
      <c r="A974" t="str">
        <f t="shared" si="90"/>
        <v>1-3/8"9'20'MLAY600x4</v>
      </c>
      <c r="B974" s="5" t="s">
        <v>22</v>
      </c>
      <c r="C974" s="8" t="s">
        <v>13</v>
      </c>
      <c r="D974" s="6" t="s">
        <v>16</v>
      </c>
      <c r="E974" s="7">
        <v>10108</v>
      </c>
      <c r="F974" s="6" t="s">
        <v>30</v>
      </c>
      <c r="G974" s="7">
        <v>762</v>
      </c>
      <c r="H974" s="7">
        <f>G974*(IFERROR(VLOOKUP('Lifting System Input'!$B$9,Lists!L:M,2,0),1)*IFERROR(VLOOKUP('Lifting System Input'!$B$10,Lists!O:P,2,0),1)*IFERROR(VLOOKUP('Lifting System Input'!$B$12,Lists!R:S,2,0),1))</f>
        <v>762</v>
      </c>
      <c r="I974" s="6">
        <f>IF(EVEN(ROUNDUP(E974/(H974*3/'Lifting System Input'!$B$11),0))=2,4,EVEN(ROUNDUP(E974/(H974*3/'Lifting System Input'!$B$11),0)))</f>
        <v>14</v>
      </c>
      <c r="J974" s="7">
        <f t="shared" si="91"/>
        <v>10668</v>
      </c>
      <c r="K974" s="6">
        <f t="shared" si="92"/>
        <v>3.2</v>
      </c>
      <c r="L974" s="4">
        <f>VLOOKUP(F974,Lists!A:B,2,0)*I974</f>
        <v>15148</v>
      </c>
      <c r="M974" s="6">
        <f t="shared" si="93"/>
        <v>7</v>
      </c>
      <c r="N974">
        <f t="shared" si="94"/>
        <v>2.5</v>
      </c>
      <c r="O974">
        <v>4</v>
      </c>
      <c r="P974" s="7">
        <f t="shared" si="95"/>
        <v>1444</v>
      </c>
      <c r="Q974" t="s">
        <v>54</v>
      </c>
      <c r="R974" t="s">
        <v>54</v>
      </c>
      <c r="S974">
        <v>14</v>
      </c>
    </row>
    <row r="975" spans="1:19" x14ac:dyDescent="0.25">
      <c r="A975" t="str">
        <f t="shared" si="90"/>
        <v>1-3/8"10'20'MLAY600x4</v>
      </c>
      <c r="B975" s="5" t="s">
        <v>22</v>
      </c>
      <c r="C975" s="25" t="s">
        <v>14</v>
      </c>
      <c r="D975" s="6" t="s">
        <v>16</v>
      </c>
      <c r="E975" s="7">
        <v>11231</v>
      </c>
      <c r="F975" s="6" t="s">
        <v>30</v>
      </c>
      <c r="G975" s="7">
        <v>762</v>
      </c>
      <c r="H975" s="7">
        <f>G975*(IFERROR(VLOOKUP('Lifting System Input'!$B$9,Lists!L:M,2,0),1)*IFERROR(VLOOKUP('Lifting System Input'!$B$10,Lists!O:P,2,0),1)*IFERROR(VLOOKUP('Lifting System Input'!$B$12,Lists!R:S,2,0),1))</f>
        <v>762</v>
      </c>
      <c r="I975" s="6">
        <f>IF(EVEN(ROUNDUP(E975/(H975*3/'Lifting System Input'!$B$11),0))=2,4,EVEN(ROUNDUP(E975/(H975*3/'Lifting System Input'!$B$11),0)))</f>
        <v>16</v>
      </c>
      <c r="J975" s="7">
        <f t="shared" si="91"/>
        <v>12192</v>
      </c>
      <c r="K975" s="6">
        <f t="shared" si="92"/>
        <v>3.3</v>
      </c>
      <c r="L975" s="4">
        <f>VLOOKUP(F975,Lists!A:B,2,0)*I975</f>
        <v>17312</v>
      </c>
      <c r="M975" s="6">
        <f t="shared" si="93"/>
        <v>8</v>
      </c>
      <c r="N975">
        <f t="shared" si="94"/>
        <v>2.2000000000000002</v>
      </c>
      <c r="O975">
        <v>4</v>
      </c>
      <c r="P975" s="7">
        <f t="shared" si="95"/>
        <v>1404</v>
      </c>
      <c r="Q975" t="s">
        <v>54</v>
      </c>
      <c r="R975" t="s">
        <v>54</v>
      </c>
      <c r="S975">
        <v>14</v>
      </c>
    </row>
    <row r="976" spans="1:19" x14ac:dyDescent="0.25">
      <c r="A976" t="str">
        <f t="shared" si="90"/>
        <v>1-3/8"6'40'MLAY600x4</v>
      </c>
      <c r="B976" s="5" t="s">
        <v>22</v>
      </c>
      <c r="C976" s="8" t="s">
        <v>10</v>
      </c>
      <c r="D976" s="6" t="s">
        <v>26</v>
      </c>
      <c r="E976" s="7">
        <v>13477</v>
      </c>
      <c r="F976" s="6" t="s">
        <v>30</v>
      </c>
      <c r="G976" s="7">
        <v>762</v>
      </c>
      <c r="H976" s="7">
        <f>G976*(IFERROR(VLOOKUP('Lifting System Input'!$B$9,Lists!L:M,2,0),1)*IFERROR(VLOOKUP('Lifting System Input'!$B$10,Lists!O:P,2,0),1)*IFERROR(VLOOKUP('Lifting System Input'!$B$12,Lists!R:S,2,0),1))</f>
        <v>762</v>
      </c>
      <c r="I976" s="6">
        <f>IF(EVEN(ROUNDUP(E976/(H976*3/'Lifting System Input'!$B$11),0))=2,4,EVEN(ROUNDUP(E976/(H976*3/'Lifting System Input'!$B$11),0)))</f>
        <v>18</v>
      </c>
      <c r="J976" s="7">
        <f t="shared" si="91"/>
        <v>13716</v>
      </c>
      <c r="K976" s="6">
        <f t="shared" si="92"/>
        <v>3.1</v>
      </c>
      <c r="L976" s="4">
        <f>VLOOKUP(F976,Lists!A:B,2,0)*I976</f>
        <v>19476</v>
      </c>
      <c r="M976" s="6">
        <f t="shared" si="93"/>
        <v>9</v>
      </c>
      <c r="N976">
        <f t="shared" si="94"/>
        <v>4</v>
      </c>
      <c r="O976">
        <v>4</v>
      </c>
      <c r="P976" s="7">
        <f t="shared" si="95"/>
        <v>1497</v>
      </c>
      <c r="Q976" t="s">
        <v>54</v>
      </c>
      <c r="R976" t="s">
        <v>54</v>
      </c>
      <c r="S976">
        <v>14</v>
      </c>
    </row>
    <row r="977" spans="1:19" x14ac:dyDescent="0.25">
      <c r="A977" t="str">
        <f t="shared" si="90"/>
        <v>1-3/8"7'40'MLAY600x4</v>
      </c>
      <c r="B977" s="5" t="s">
        <v>22</v>
      </c>
      <c r="C977" s="8" t="s">
        <v>11</v>
      </c>
      <c r="D977" s="6" t="s">
        <v>26</v>
      </c>
      <c r="E977" s="7">
        <v>15723</v>
      </c>
      <c r="F977" s="6" t="s">
        <v>30</v>
      </c>
      <c r="G977" s="7">
        <v>762</v>
      </c>
      <c r="H977" s="7">
        <f>G977*(IFERROR(VLOOKUP('Lifting System Input'!$B$9,Lists!L:M,2,0),1)*IFERROR(VLOOKUP('Lifting System Input'!$B$10,Lists!O:P,2,0),1)*IFERROR(VLOOKUP('Lifting System Input'!$B$12,Lists!R:S,2,0),1))</f>
        <v>762</v>
      </c>
      <c r="I977" s="6">
        <f>IF(EVEN(ROUNDUP(E977/(H977*3/'Lifting System Input'!$B$11),0))=2,4,EVEN(ROUNDUP(E977/(H977*3/'Lifting System Input'!$B$11),0)))</f>
        <v>22</v>
      </c>
      <c r="J977" s="7">
        <f t="shared" si="91"/>
        <v>16764</v>
      </c>
      <c r="K977" s="6">
        <f t="shared" si="92"/>
        <v>3.2</v>
      </c>
      <c r="L977" s="4">
        <f>VLOOKUP(F977,Lists!A:B,2,0)*I977</f>
        <v>23804</v>
      </c>
      <c r="M977" s="6">
        <f t="shared" si="93"/>
        <v>11</v>
      </c>
      <c r="N977">
        <f t="shared" si="94"/>
        <v>3.3</v>
      </c>
      <c r="O977">
        <v>4</v>
      </c>
      <c r="P977" s="7">
        <f t="shared" si="95"/>
        <v>1429</v>
      </c>
      <c r="Q977" t="s">
        <v>54</v>
      </c>
      <c r="R977" t="s">
        <v>55</v>
      </c>
      <c r="S977">
        <v>14</v>
      </c>
    </row>
    <row r="978" spans="1:19" x14ac:dyDescent="0.25">
      <c r="A978" t="str">
        <f t="shared" si="90"/>
        <v>1-3/8"8'40'MLAY600x4</v>
      </c>
      <c r="B978" s="5" t="s">
        <v>22</v>
      </c>
      <c r="C978" s="8" t="s">
        <v>12</v>
      </c>
      <c r="D978" s="6" t="s">
        <v>26</v>
      </c>
      <c r="E978" s="7">
        <v>17969</v>
      </c>
      <c r="F978" s="6" t="s">
        <v>30</v>
      </c>
      <c r="G978" s="7">
        <v>762</v>
      </c>
      <c r="H978" s="7">
        <f>G978*(IFERROR(VLOOKUP('Lifting System Input'!$B$9,Lists!L:M,2,0),1)*IFERROR(VLOOKUP('Lifting System Input'!$B$10,Lists!O:P,2,0),1)*IFERROR(VLOOKUP('Lifting System Input'!$B$12,Lists!R:S,2,0),1))</f>
        <v>762</v>
      </c>
      <c r="I978" s="6">
        <f>IF(EVEN(ROUNDUP(E978/(H978*3/'Lifting System Input'!$B$11),0))=2,4,EVEN(ROUNDUP(E978/(H978*3/'Lifting System Input'!$B$11),0)))</f>
        <v>24</v>
      </c>
      <c r="J978" s="7">
        <f t="shared" si="91"/>
        <v>18288</v>
      </c>
      <c r="K978" s="6">
        <f t="shared" si="92"/>
        <v>3.1</v>
      </c>
      <c r="L978" s="4">
        <f>VLOOKUP(F978,Lists!A:B,2,0)*I978</f>
        <v>25968</v>
      </c>
      <c r="M978" s="6">
        <f t="shared" si="93"/>
        <v>12</v>
      </c>
      <c r="N978">
        <f t="shared" si="94"/>
        <v>3.1</v>
      </c>
      <c r="O978">
        <v>4</v>
      </c>
      <c r="P978" s="7">
        <f t="shared" si="95"/>
        <v>1497</v>
      </c>
      <c r="Q978" t="s">
        <v>54</v>
      </c>
      <c r="R978" t="s">
        <v>55</v>
      </c>
      <c r="S978">
        <v>14</v>
      </c>
    </row>
    <row r="979" spans="1:19" x14ac:dyDescent="0.25">
      <c r="A979" t="str">
        <f t="shared" si="90"/>
        <v>1-3/8"9'40'MLAY600x4</v>
      </c>
      <c r="B979" s="5" t="s">
        <v>22</v>
      </c>
      <c r="C979" s="8" t="s">
        <v>13</v>
      </c>
      <c r="D979" s="6" t="s">
        <v>26</v>
      </c>
      <c r="E979" s="7">
        <v>20215</v>
      </c>
      <c r="F979" s="6" t="s">
        <v>30</v>
      </c>
      <c r="G979" s="7">
        <v>762</v>
      </c>
      <c r="H979" s="7">
        <f>G979*(IFERROR(VLOOKUP('Lifting System Input'!$B$9,Lists!L:M,2,0),1)*IFERROR(VLOOKUP('Lifting System Input'!$B$10,Lists!O:P,2,0),1)*IFERROR(VLOOKUP('Lifting System Input'!$B$12,Lists!R:S,2,0),1))</f>
        <v>762</v>
      </c>
      <c r="I979" s="6">
        <f>IF(EVEN(ROUNDUP(E979/(H979*3/'Lifting System Input'!$B$11),0))=2,4,EVEN(ROUNDUP(E979/(H979*3/'Lifting System Input'!$B$11),0)))</f>
        <v>28</v>
      </c>
      <c r="J979" s="7">
        <f t="shared" si="91"/>
        <v>21336</v>
      </c>
      <c r="K979" s="6">
        <f t="shared" si="92"/>
        <v>3.2</v>
      </c>
      <c r="L979" s="4">
        <f>VLOOKUP(F979,Lists!A:B,2,0)*I979</f>
        <v>30296</v>
      </c>
      <c r="M979" s="6">
        <f t="shared" si="93"/>
        <v>14</v>
      </c>
      <c r="N979">
        <f t="shared" si="94"/>
        <v>2.7</v>
      </c>
      <c r="O979">
        <v>4</v>
      </c>
      <c r="P979" s="7">
        <f t="shared" si="95"/>
        <v>1444</v>
      </c>
      <c r="Q979" t="s">
        <v>54</v>
      </c>
      <c r="R979" t="s">
        <v>55</v>
      </c>
      <c r="S979">
        <v>14</v>
      </c>
    </row>
    <row r="980" spans="1:19" x14ac:dyDescent="0.25">
      <c r="A980" t="str">
        <f t="shared" si="90"/>
        <v>1-3/8"10'40'MLAY600x4</v>
      </c>
      <c r="B980" s="5" t="s">
        <v>22</v>
      </c>
      <c r="C980" s="25" t="s">
        <v>14</v>
      </c>
      <c r="D980" s="6" t="s">
        <v>26</v>
      </c>
      <c r="E980" s="7">
        <v>22461</v>
      </c>
      <c r="F980" s="6" t="s">
        <v>30</v>
      </c>
      <c r="G980" s="7">
        <v>762</v>
      </c>
      <c r="H980" s="7">
        <f>G980*(IFERROR(VLOOKUP('Lifting System Input'!$B$9,Lists!L:M,2,0),1)*IFERROR(VLOOKUP('Lifting System Input'!$B$10,Lists!O:P,2,0),1)*IFERROR(VLOOKUP('Lifting System Input'!$B$12,Lists!R:S,2,0),1))</f>
        <v>762</v>
      </c>
      <c r="I980" s="6">
        <f>IF(EVEN(ROUNDUP(E980/(H980*3/'Lifting System Input'!$B$11),0))=2,4,EVEN(ROUNDUP(E980/(H980*3/'Lifting System Input'!$B$11),0)))</f>
        <v>30</v>
      </c>
      <c r="J980" s="7">
        <f t="shared" si="91"/>
        <v>22860</v>
      </c>
      <c r="K980" s="6">
        <f t="shared" si="92"/>
        <v>3.1</v>
      </c>
      <c r="L980" s="4">
        <f>VLOOKUP(F980,Lists!A:B,2,0)*I980</f>
        <v>32460</v>
      </c>
      <c r="M980" s="6">
        <f t="shared" si="93"/>
        <v>15</v>
      </c>
      <c r="N980">
        <f t="shared" si="94"/>
        <v>2.5</v>
      </c>
      <c r="O980">
        <v>4</v>
      </c>
      <c r="P980" s="7">
        <f t="shared" si="95"/>
        <v>1497</v>
      </c>
      <c r="Q980" t="s">
        <v>54</v>
      </c>
      <c r="R980" t="s">
        <v>55</v>
      </c>
      <c r="S980">
        <v>14</v>
      </c>
    </row>
    <row r="981" spans="1:19" x14ac:dyDescent="0.25">
      <c r="A981" t="str">
        <f t="shared" si="90"/>
        <v>1-1/2"6'10'MLAY600x4</v>
      </c>
      <c r="B981" s="5" t="s">
        <v>23</v>
      </c>
      <c r="C981" s="8" t="s">
        <v>10</v>
      </c>
      <c r="D981" s="6" t="s">
        <v>14</v>
      </c>
      <c r="E981" s="7">
        <v>3675</v>
      </c>
      <c r="F981" s="6" t="s">
        <v>30</v>
      </c>
      <c r="G981" s="7">
        <v>762</v>
      </c>
      <c r="H981" s="7">
        <f>G981*(IFERROR(VLOOKUP('Lifting System Input'!$B$9,Lists!L:M,2,0),1)*IFERROR(VLOOKUP('Lifting System Input'!$B$10,Lists!O:P,2,0),1)*IFERROR(VLOOKUP('Lifting System Input'!$B$12,Lists!R:S,2,0),1))</f>
        <v>762</v>
      </c>
      <c r="I981" s="6">
        <f>IF(EVEN(ROUNDUP(E981/(H981*3/'Lifting System Input'!$B$11),0))=2,4,EVEN(ROUNDUP(E981/(H981*3/'Lifting System Input'!$B$11),0)))</f>
        <v>6</v>
      </c>
      <c r="J981" s="7">
        <f t="shared" si="91"/>
        <v>4572</v>
      </c>
      <c r="K981" s="6">
        <f t="shared" si="92"/>
        <v>3.7</v>
      </c>
      <c r="L981" s="4">
        <f>VLOOKUP(F981,Lists!A:B,2,0)*I981</f>
        <v>6492</v>
      </c>
      <c r="M981" s="6">
        <f t="shared" si="93"/>
        <v>3</v>
      </c>
      <c r="N981">
        <f t="shared" si="94"/>
        <v>2.5</v>
      </c>
      <c r="O981">
        <v>4</v>
      </c>
      <c r="P981" s="7">
        <f t="shared" si="95"/>
        <v>1225</v>
      </c>
      <c r="Q981" t="s">
        <v>54</v>
      </c>
      <c r="R981" t="s">
        <v>54</v>
      </c>
      <c r="S981">
        <v>15</v>
      </c>
    </row>
    <row r="982" spans="1:19" x14ac:dyDescent="0.25">
      <c r="A982" t="str">
        <f t="shared" si="90"/>
        <v>1-1/2"7'10'MLAY600x4</v>
      </c>
      <c r="B982" s="5" t="s">
        <v>23</v>
      </c>
      <c r="C982" s="8" t="s">
        <v>11</v>
      </c>
      <c r="D982" s="6" t="s">
        <v>14</v>
      </c>
      <c r="E982" s="7">
        <v>4288</v>
      </c>
      <c r="F982" s="6" t="s">
        <v>30</v>
      </c>
      <c r="G982" s="7">
        <v>762</v>
      </c>
      <c r="H982" s="7">
        <f>G982*(IFERROR(VLOOKUP('Lifting System Input'!$B$9,Lists!L:M,2,0),1)*IFERROR(VLOOKUP('Lifting System Input'!$B$10,Lists!O:P,2,0),1)*IFERROR(VLOOKUP('Lifting System Input'!$B$12,Lists!R:S,2,0),1))</f>
        <v>762</v>
      </c>
      <c r="I982" s="6">
        <f>IF(EVEN(ROUNDUP(E982/(H982*3/'Lifting System Input'!$B$11),0))=2,4,EVEN(ROUNDUP(E982/(H982*3/'Lifting System Input'!$B$11),0)))</f>
        <v>6</v>
      </c>
      <c r="J982" s="7">
        <f t="shared" si="91"/>
        <v>4572</v>
      </c>
      <c r="K982" s="6">
        <f t="shared" si="92"/>
        <v>3.2</v>
      </c>
      <c r="L982" s="4">
        <f>VLOOKUP(F982,Lists!A:B,2,0)*I982</f>
        <v>6492</v>
      </c>
      <c r="M982" s="6">
        <f t="shared" si="93"/>
        <v>3</v>
      </c>
      <c r="N982">
        <f t="shared" si="94"/>
        <v>2.5</v>
      </c>
      <c r="O982">
        <v>4</v>
      </c>
      <c r="P982" s="7">
        <f t="shared" si="95"/>
        <v>1429</v>
      </c>
      <c r="Q982" t="s">
        <v>54</v>
      </c>
      <c r="R982" t="s">
        <v>54</v>
      </c>
      <c r="S982">
        <v>15</v>
      </c>
    </row>
    <row r="983" spans="1:19" x14ac:dyDescent="0.25">
      <c r="A983" t="str">
        <f t="shared" si="90"/>
        <v>1-1/2"8'10'MLAY600x4</v>
      </c>
      <c r="B983" s="5" t="s">
        <v>23</v>
      </c>
      <c r="C983" s="8" t="s">
        <v>12</v>
      </c>
      <c r="D983" s="6" t="s">
        <v>14</v>
      </c>
      <c r="E983" s="7">
        <v>4901</v>
      </c>
      <c r="F983" s="6" t="s">
        <v>30</v>
      </c>
      <c r="G983" s="7">
        <v>762</v>
      </c>
      <c r="H983" s="7">
        <f>G983*(IFERROR(VLOOKUP('Lifting System Input'!$B$9,Lists!L:M,2,0),1)*IFERROR(VLOOKUP('Lifting System Input'!$B$10,Lists!O:P,2,0),1)*IFERROR(VLOOKUP('Lifting System Input'!$B$12,Lists!R:S,2,0),1))</f>
        <v>762</v>
      </c>
      <c r="I983" s="6">
        <f>IF(EVEN(ROUNDUP(E983/(H983*3/'Lifting System Input'!$B$11),0))=2,4,EVEN(ROUNDUP(E983/(H983*3/'Lifting System Input'!$B$11),0)))</f>
        <v>8</v>
      </c>
      <c r="J983" s="7">
        <f t="shared" si="91"/>
        <v>6096</v>
      </c>
      <c r="K983" s="6">
        <f t="shared" si="92"/>
        <v>3.7</v>
      </c>
      <c r="L983" s="4">
        <f>VLOOKUP(F983,Lists!A:B,2,0)*I983</f>
        <v>8656</v>
      </c>
      <c r="M983" s="6">
        <f t="shared" si="93"/>
        <v>4</v>
      </c>
      <c r="N983">
        <f t="shared" si="94"/>
        <v>2</v>
      </c>
      <c r="O983">
        <v>4</v>
      </c>
      <c r="P983" s="7">
        <f t="shared" si="95"/>
        <v>1225</v>
      </c>
      <c r="Q983" t="s">
        <v>54</v>
      </c>
      <c r="R983" t="s">
        <v>54</v>
      </c>
      <c r="S983">
        <v>15</v>
      </c>
    </row>
    <row r="984" spans="1:19" x14ac:dyDescent="0.25">
      <c r="A984" t="str">
        <f t="shared" si="90"/>
        <v>1-1/2"9'10'MLAY600x4</v>
      </c>
      <c r="B984" s="5" t="s">
        <v>23</v>
      </c>
      <c r="C984" s="8" t="s">
        <v>13</v>
      </c>
      <c r="D984" s="6" t="s">
        <v>14</v>
      </c>
      <c r="E984" s="7">
        <v>5513</v>
      </c>
      <c r="F984" s="6" t="s">
        <v>30</v>
      </c>
      <c r="G984" s="7">
        <v>762</v>
      </c>
      <c r="H984" s="7">
        <f>G984*(IFERROR(VLOOKUP('Lifting System Input'!$B$9,Lists!L:M,2,0),1)*IFERROR(VLOOKUP('Lifting System Input'!$B$10,Lists!O:P,2,0),1)*IFERROR(VLOOKUP('Lifting System Input'!$B$12,Lists!R:S,2,0),1))</f>
        <v>762</v>
      </c>
      <c r="I984" s="6">
        <f>IF(EVEN(ROUNDUP(E984/(H984*3/'Lifting System Input'!$B$11),0))=2,4,EVEN(ROUNDUP(E984/(H984*3/'Lifting System Input'!$B$11),0)))</f>
        <v>8</v>
      </c>
      <c r="J984" s="7">
        <f t="shared" si="91"/>
        <v>6096</v>
      </c>
      <c r="K984" s="6">
        <f t="shared" si="92"/>
        <v>3.3</v>
      </c>
      <c r="L984" s="4">
        <f>VLOOKUP(F984,Lists!A:B,2,0)*I984</f>
        <v>8656</v>
      </c>
      <c r="M984" s="6">
        <f t="shared" si="93"/>
        <v>4</v>
      </c>
      <c r="N984">
        <f t="shared" si="94"/>
        <v>2</v>
      </c>
      <c r="O984">
        <v>4</v>
      </c>
      <c r="P984" s="7">
        <f t="shared" si="95"/>
        <v>1378</v>
      </c>
      <c r="Q984" t="s">
        <v>54</v>
      </c>
      <c r="R984" t="s">
        <v>54</v>
      </c>
      <c r="S984">
        <v>15</v>
      </c>
    </row>
    <row r="985" spans="1:19" x14ac:dyDescent="0.25">
      <c r="A985" t="str">
        <f t="shared" si="90"/>
        <v>1-1/2"10'10'MLAY600x4</v>
      </c>
      <c r="B985" s="5" t="s">
        <v>23</v>
      </c>
      <c r="C985" s="24" t="s">
        <v>14</v>
      </c>
      <c r="D985" s="6" t="s">
        <v>14</v>
      </c>
      <c r="E985" s="7">
        <v>6126</v>
      </c>
      <c r="F985" s="6" t="s">
        <v>30</v>
      </c>
      <c r="G985" s="7">
        <v>762</v>
      </c>
      <c r="H985" s="7">
        <f>G985*(IFERROR(VLOOKUP('Lifting System Input'!$B$9,Lists!L:M,2,0),1)*IFERROR(VLOOKUP('Lifting System Input'!$B$10,Lists!O:P,2,0),1)*IFERROR(VLOOKUP('Lifting System Input'!$B$12,Lists!R:S,2,0),1))</f>
        <v>762</v>
      </c>
      <c r="I985" s="6">
        <f>IF(EVEN(ROUNDUP(E985/(H985*3/'Lifting System Input'!$B$11),0))=2,4,EVEN(ROUNDUP(E985/(H985*3/'Lifting System Input'!$B$11),0)))</f>
        <v>10</v>
      </c>
      <c r="J985" s="7">
        <f t="shared" si="91"/>
        <v>7620</v>
      </c>
      <c r="K985" s="6">
        <f t="shared" si="92"/>
        <v>3.7</v>
      </c>
      <c r="L985" s="4">
        <f>VLOOKUP(F985,Lists!A:B,2,0)*I985</f>
        <v>10820</v>
      </c>
      <c r="M985" s="6">
        <f t="shared" si="93"/>
        <v>5</v>
      </c>
      <c r="N985">
        <f t="shared" si="94"/>
        <v>1.7</v>
      </c>
      <c r="O985">
        <v>4</v>
      </c>
      <c r="P985" s="7">
        <f t="shared" si="95"/>
        <v>1225</v>
      </c>
      <c r="Q985" t="s">
        <v>54</v>
      </c>
      <c r="R985" t="s">
        <v>54</v>
      </c>
      <c r="S985">
        <v>15</v>
      </c>
    </row>
    <row r="986" spans="1:19" x14ac:dyDescent="0.25">
      <c r="A986" t="str">
        <f t="shared" si="90"/>
        <v>1-1/2"6'20'MLAY600x4</v>
      </c>
      <c r="B986" s="5" t="s">
        <v>23</v>
      </c>
      <c r="C986" s="8" t="s">
        <v>10</v>
      </c>
      <c r="D986" s="6" t="s">
        <v>16</v>
      </c>
      <c r="E986" s="7">
        <v>7351</v>
      </c>
      <c r="F986" s="6" t="s">
        <v>30</v>
      </c>
      <c r="G986" s="7">
        <v>762</v>
      </c>
      <c r="H986" s="7">
        <f>G986*(IFERROR(VLOOKUP('Lifting System Input'!$B$9,Lists!L:M,2,0),1)*IFERROR(VLOOKUP('Lifting System Input'!$B$10,Lists!O:P,2,0),1)*IFERROR(VLOOKUP('Lifting System Input'!$B$12,Lists!R:S,2,0),1))</f>
        <v>762</v>
      </c>
      <c r="I986" s="6">
        <f>IF(EVEN(ROUNDUP(E986/(H986*3/'Lifting System Input'!$B$11),0))=2,4,EVEN(ROUNDUP(E986/(H986*3/'Lifting System Input'!$B$11),0)))</f>
        <v>10</v>
      </c>
      <c r="J986" s="7">
        <f t="shared" si="91"/>
        <v>7620</v>
      </c>
      <c r="K986" s="6">
        <f t="shared" si="92"/>
        <v>3.1</v>
      </c>
      <c r="L986" s="4">
        <f>VLOOKUP(F986,Lists!A:B,2,0)*I986</f>
        <v>10820</v>
      </c>
      <c r="M986" s="6">
        <f t="shared" si="93"/>
        <v>5</v>
      </c>
      <c r="N986">
        <f t="shared" si="94"/>
        <v>3.3</v>
      </c>
      <c r="O986">
        <v>4</v>
      </c>
      <c r="P986" s="7">
        <f t="shared" si="95"/>
        <v>1470</v>
      </c>
      <c r="Q986" t="s">
        <v>54</v>
      </c>
      <c r="R986" t="s">
        <v>54</v>
      </c>
      <c r="S986">
        <v>15</v>
      </c>
    </row>
    <row r="987" spans="1:19" x14ac:dyDescent="0.25">
      <c r="A987" t="str">
        <f t="shared" si="90"/>
        <v>1-1/2"7'20'MLAY600x4</v>
      </c>
      <c r="B987" s="5" t="s">
        <v>23</v>
      </c>
      <c r="C987" s="8" t="s">
        <v>11</v>
      </c>
      <c r="D987" s="6" t="s">
        <v>16</v>
      </c>
      <c r="E987" s="7">
        <v>8576</v>
      </c>
      <c r="F987" s="6" t="s">
        <v>30</v>
      </c>
      <c r="G987" s="7">
        <v>762</v>
      </c>
      <c r="H987" s="7">
        <f>G987*(IFERROR(VLOOKUP('Lifting System Input'!$B$9,Lists!L:M,2,0),1)*IFERROR(VLOOKUP('Lifting System Input'!$B$10,Lists!O:P,2,0),1)*IFERROR(VLOOKUP('Lifting System Input'!$B$12,Lists!R:S,2,0),1))</f>
        <v>762</v>
      </c>
      <c r="I987" s="6">
        <f>IF(EVEN(ROUNDUP(E987/(H987*3/'Lifting System Input'!$B$11),0))=2,4,EVEN(ROUNDUP(E987/(H987*3/'Lifting System Input'!$B$11),0)))</f>
        <v>12</v>
      </c>
      <c r="J987" s="7">
        <f t="shared" si="91"/>
        <v>9144</v>
      </c>
      <c r="K987" s="6">
        <f t="shared" si="92"/>
        <v>3.2</v>
      </c>
      <c r="L987" s="4">
        <f>VLOOKUP(F987,Lists!A:B,2,0)*I987</f>
        <v>12984</v>
      </c>
      <c r="M987" s="6">
        <f t="shared" si="93"/>
        <v>6</v>
      </c>
      <c r="N987">
        <f t="shared" si="94"/>
        <v>2.9</v>
      </c>
      <c r="O987">
        <v>4</v>
      </c>
      <c r="P987" s="7">
        <f t="shared" si="95"/>
        <v>1429</v>
      </c>
      <c r="Q987" t="s">
        <v>54</v>
      </c>
      <c r="R987" t="s">
        <v>54</v>
      </c>
      <c r="S987">
        <v>15</v>
      </c>
    </row>
    <row r="988" spans="1:19" x14ac:dyDescent="0.25">
      <c r="A988" t="str">
        <f t="shared" si="90"/>
        <v>1-1/2"8'20'MLAY600x4</v>
      </c>
      <c r="B988" s="5" t="s">
        <v>23</v>
      </c>
      <c r="C988" s="8" t="s">
        <v>12</v>
      </c>
      <c r="D988" s="6" t="s">
        <v>16</v>
      </c>
      <c r="E988" s="7">
        <v>9801</v>
      </c>
      <c r="F988" s="6" t="s">
        <v>30</v>
      </c>
      <c r="G988" s="7">
        <v>762</v>
      </c>
      <c r="H988" s="7">
        <f>G988*(IFERROR(VLOOKUP('Lifting System Input'!$B$9,Lists!L:M,2,0),1)*IFERROR(VLOOKUP('Lifting System Input'!$B$10,Lists!O:P,2,0),1)*IFERROR(VLOOKUP('Lifting System Input'!$B$12,Lists!R:S,2,0),1))</f>
        <v>762</v>
      </c>
      <c r="I988" s="6">
        <f>IF(EVEN(ROUNDUP(E988/(H988*3/'Lifting System Input'!$B$11),0))=2,4,EVEN(ROUNDUP(E988/(H988*3/'Lifting System Input'!$B$11),0)))</f>
        <v>14</v>
      </c>
      <c r="J988" s="7">
        <f t="shared" si="91"/>
        <v>10668</v>
      </c>
      <c r="K988" s="6">
        <f t="shared" si="92"/>
        <v>3.3</v>
      </c>
      <c r="L988" s="4">
        <f>VLOOKUP(F988,Lists!A:B,2,0)*I988</f>
        <v>15148</v>
      </c>
      <c r="M988" s="6">
        <f t="shared" si="93"/>
        <v>7</v>
      </c>
      <c r="N988">
        <f t="shared" si="94"/>
        <v>2.5</v>
      </c>
      <c r="O988">
        <v>4</v>
      </c>
      <c r="P988" s="7">
        <f t="shared" si="95"/>
        <v>1400</v>
      </c>
      <c r="Q988" t="s">
        <v>54</v>
      </c>
      <c r="R988" t="s">
        <v>54</v>
      </c>
      <c r="S988">
        <v>15</v>
      </c>
    </row>
    <row r="989" spans="1:19" x14ac:dyDescent="0.25">
      <c r="A989" t="str">
        <f t="shared" si="90"/>
        <v>1-1/2"9'20'MLAY600x4</v>
      </c>
      <c r="B989" s="5" t="s">
        <v>23</v>
      </c>
      <c r="C989" s="8" t="s">
        <v>13</v>
      </c>
      <c r="D989" s="6" t="s">
        <v>16</v>
      </c>
      <c r="E989" s="7">
        <v>11026</v>
      </c>
      <c r="F989" s="6" t="s">
        <v>30</v>
      </c>
      <c r="G989" s="7">
        <v>762</v>
      </c>
      <c r="H989" s="7">
        <f>G989*(IFERROR(VLOOKUP('Lifting System Input'!$B$9,Lists!L:M,2,0),1)*IFERROR(VLOOKUP('Lifting System Input'!$B$10,Lists!O:P,2,0),1)*IFERROR(VLOOKUP('Lifting System Input'!$B$12,Lists!R:S,2,0),1))</f>
        <v>762</v>
      </c>
      <c r="I989" s="6">
        <f>IF(EVEN(ROUNDUP(E989/(H989*3/'Lifting System Input'!$B$11),0))=2,4,EVEN(ROUNDUP(E989/(H989*3/'Lifting System Input'!$B$11),0)))</f>
        <v>16</v>
      </c>
      <c r="J989" s="7">
        <f t="shared" si="91"/>
        <v>12192</v>
      </c>
      <c r="K989" s="6">
        <f t="shared" si="92"/>
        <v>3.3</v>
      </c>
      <c r="L989" s="4">
        <f>VLOOKUP(F989,Lists!A:B,2,0)*I989</f>
        <v>17312</v>
      </c>
      <c r="M989" s="6">
        <f t="shared" si="93"/>
        <v>8</v>
      </c>
      <c r="N989">
        <f t="shared" si="94"/>
        <v>2.2000000000000002</v>
      </c>
      <c r="O989">
        <v>4</v>
      </c>
      <c r="P989" s="7">
        <f t="shared" si="95"/>
        <v>1378</v>
      </c>
      <c r="Q989" t="s">
        <v>54</v>
      </c>
      <c r="R989" t="s">
        <v>54</v>
      </c>
      <c r="S989">
        <v>15</v>
      </c>
    </row>
    <row r="990" spans="1:19" x14ac:dyDescent="0.25">
      <c r="A990" t="str">
        <f t="shared" si="90"/>
        <v>1-1/2"10'20'MLAY600x4</v>
      </c>
      <c r="B990" s="5" t="s">
        <v>23</v>
      </c>
      <c r="C990" s="25" t="s">
        <v>14</v>
      </c>
      <c r="D990" s="6" t="s">
        <v>16</v>
      </c>
      <c r="E990" s="7">
        <v>12252</v>
      </c>
      <c r="F990" s="6" t="s">
        <v>30</v>
      </c>
      <c r="G990" s="7">
        <v>762</v>
      </c>
      <c r="H990" s="7">
        <f>G990*(IFERROR(VLOOKUP('Lifting System Input'!$B$9,Lists!L:M,2,0),1)*IFERROR(VLOOKUP('Lifting System Input'!$B$10,Lists!O:P,2,0),1)*IFERROR(VLOOKUP('Lifting System Input'!$B$12,Lists!R:S,2,0),1))</f>
        <v>762</v>
      </c>
      <c r="I990" s="6">
        <f>IF(EVEN(ROUNDUP(E990/(H990*3/'Lifting System Input'!$B$11),0))=2,4,EVEN(ROUNDUP(E990/(H990*3/'Lifting System Input'!$B$11),0)))</f>
        <v>18</v>
      </c>
      <c r="J990" s="7">
        <f t="shared" si="91"/>
        <v>13716</v>
      </c>
      <c r="K990" s="6">
        <f t="shared" si="92"/>
        <v>3.4</v>
      </c>
      <c r="L990" s="4">
        <f>VLOOKUP(F990,Lists!A:B,2,0)*I990</f>
        <v>19476</v>
      </c>
      <c r="M990" s="6">
        <f t="shared" si="93"/>
        <v>9</v>
      </c>
      <c r="N990">
        <f t="shared" si="94"/>
        <v>2</v>
      </c>
      <c r="O990">
        <v>4</v>
      </c>
      <c r="P990" s="7">
        <f t="shared" si="95"/>
        <v>1361</v>
      </c>
      <c r="Q990" t="s">
        <v>54</v>
      </c>
      <c r="R990" t="s">
        <v>54</v>
      </c>
      <c r="S990">
        <v>15</v>
      </c>
    </row>
    <row r="991" spans="1:19" x14ac:dyDescent="0.25">
      <c r="A991" t="str">
        <f t="shared" si="90"/>
        <v>1-1/2"6'40'MLAY600x4</v>
      </c>
      <c r="B991" s="5" t="s">
        <v>23</v>
      </c>
      <c r="C991" s="8" t="s">
        <v>10</v>
      </c>
      <c r="D991" s="6" t="s">
        <v>26</v>
      </c>
      <c r="E991" s="7">
        <v>14702</v>
      </c>
      <c r="F991" s="6" t="s">
        <v>30</v>
      </c>
      <c r="G991" s="7">
        <v>762</v>
      </c>
      <c r="H991" s="7">
        <f>G991*(IFERROR(VLOOKUP('Lifting System Input'!$B$9,Lists!L:M,2,0),1)*IFERROR(VLOOKUP('Lifting System Input'!$B$10,Lists!O:P,2,0),1)*IFERROR(VLOOKUP('Lifting System Input'!$B$12,Lists!R:S,2,0),1))</f>
        <v>762</v>
      </c>
      <c r="I991" s="6">
        <f>IF(EVEN(ROUNDUP(E991/(H991*3/'Lifting System Input'!$B$11),0))=2,4,EVEN(ROUNDUP(E991/(H991*3/'Lifting System Input'!$B$11),0)))</f>
        <v>20</v>
      </c>
      <c r="J991" s="7">
        <f t="shared" si="91"/>
        <v>15240</v>
      </c>
      <c r="K991" s="6">
        <f t="shared" si="92"/>
        <v>3.1</v>
      </c>
      <c r="L991" s="4">
        <f>VLOOKUP(F991,Lists!A:B,2,0)*I991</f>
        <v>21640</v>
      </c>
      <c r="M991" s="6">
        <f t="shared" si="93"/>
        <v>10</v>
      </c>
      <c r="N991">
        <f t="shared" si="94"/>
        <v>3.6</v>
      </c>
      <c r="O991">
        <v>4</v>
      </c>
      <c r="P991" s="7">
        <f t="shared" si="95"/>
        <v>1470</v>
      </c>
      <c r="Q991" t="s">
        <v>54</v>
      </c>
      <c r="R991" t="s">
        <v>55</v>
      </c>
      <c r="S991">
        <v>15</v>
      </c>
    </row>
    <row r="992" spans="1:19" x14ac:dyDescent="0.25">
      <c r="A992" t="str">
        <f t="shared" si="90"/>
        <v>1-1/2"7'40'MLAY600x4</v>
      </c>
      <c r="B992" s="5" t="s">
        <v>23</v>
      </c>
      <c r="C992" s="8" t="s">
        <v>11</v>
      </c>
      <c r="D992" s="6" t="s">
        <v>26</v>
      </c>
      <c r="E992" s="7">
        <v>17152</v>
      </c>
      <c r="F992" s="6" t="s">
        <v>30</v>
      </c>
      <c r="G992" s="7">
        <v>762</v>
      </c>
      <c r="H992" s="7">
        <f>G992*(IFERROR(VLOOKUP('Lifting System Input'!$B$9,Lists!L:M,2,0),1)*IFERROR(VLOOKUP('Lifting System Input'!$B$10,Lists!O:P,2,0),1)*IFERROR(VLOOKUP('Lifting System Input'!$B$12,Lists!R:S,2,0),1))</f>
        <v>762</v>
      </c>
      <c r="I992" s="6">
        <f>IF(EVEN(ROUNDUP(E992/(H992*3/'Lifting System Input'!$B$11),0))=2,4,EVEN(ROUNDUP(E992/(H992*3/'Lifting System Input'!$B$11),0)))</f>
        <v>24</v>
      </c>
      <c r="J992" s="7">
        <f t="shared" si="91"/>
        <v>18288</v>
      </c>
      <c r="K992" s="6">
        <f t="shared" si="92"/>
        <v>3.2</v>
      </c>
      <c r="L992" s="4">
        <f>VLOOKUP(F992,Lists!A:B,2,0)*I992</f>
        <v>25968</v>
      </c>
      <c r="M992" s="6">
        <f t="shared" si="93"/>
        <v>12</v>
      </c>
      <c r="N992">
        <f t="shared" si="94"/>
        <v>3.1</v>
      </c>
      <c r="O992">
        <v>4</v>
      </c>
      <c r="P992" s="7">
        <f t="shared" si="95"/>
        <v>1429</v>
      </c>
      <c r="Q992" t="s">
        <v>54</v>
      </c>
      <c r="R992" t="s">
        <v>55</v>
      </c>
      <c r="S992">
        <v>15</v>
      </c>
    </row>
    <row r="993" spans="1:19" x14ac:dyDescent="0.25">
      <c r="A993" t="str">
        <f t="shared" si="90"/>
        <v>1-1/2"8'40'MLAY600x4</v>
      </c>
      <c r="B993" s="5" t="s">
        <v>23</v>
      </c>
      <c r="C993" s="8" t="s">
        <v>12</v>
      </c>
      <c r="D993" s="6" t="s">
        <v>26</v>
      </c>
      <c r="E993" s="7">
        <v>19602</v>
      </c>
      <c r="F993" s="6" t="s">
        <v>30</v>
      </c>
      <c r="G993" s="7">
        <v>762</v>
      </c>
      <c r="H993" s="7">
        <f>G993*(IFERROR(VLOOKUP('Lifting System Input'!$B$9,Lists!L:M,2,0),1)*IFERROR(VLOOKUP('Lifting System Input'!$B$10,Lists!O:P,2,0),1)*IFERROR(VLOOKUP('Lifting System Input'!$B$12,Lists!R:S,2,0),1))</f>
        <v>762</v>
      </c>
      <c r="I993" s="6">
        <f>IF(EVEN(ROUNDUP(E993/(H993*3/'Lifting System Input'!$B$11),0))=2,4,EVEN(ROUNDUP(E993/(H993*3/'Lifting System Input'!$B$11),0)))</f>
        <v>26</v>
      </c>
      <c r="J993" s="7">
        <f t="shared" si="91"/>
        <v>19812</v>
      </c>
      <c r="K993" s="6">
        <f t="shared" si="92"/>
        <v>3</v>
      </c>
      <c r="L993" s="4">
        <f>VLOOKUP(F993,Lists!A:B,2,0)*I993</f>
        <v>28132</v>
      </c>
      <c r="M993" s="6">
        <f t="shared" si="93"/>
        <v>13</v>
      </c>
      <c r="N993">
        <f t="shared" si="94"/>
        <v>2.9</v>
      </c>
      <c r="O993">
        <v>4</v>
      </c>
      <c r="P993" s="7">
        <f t="shared" si="95"/>
        <v>1508</v>
      </c>
      <c r="Q993" t="s">
        <v>54</v>
      </c>
      <c r="R993" t="s">
        <v>55</v>
      </c>
      <c r="S993">
        <v>15</v>
      </c>
    </row>
    <row r="994" spans="1:19" x14ac:dyDescent="0.25">
      <c r="A994" t="str">
        <f t="shared" si="90"/>
        <v>1-1/2"9'40'MLAY600x4</v>
      </c>
      <c r="B994" s="5" t="s">
        <v>23</v>
      </c>
      <c r="C994" s="8" t="s">
        <v>13</v>
      </c>
      <c r="D994" s="6" t="s">
        <v>26</v>
      </c>
      <c r="E994" s="7">
        <v>22053</v>
      </c>
      <c r="F994" s="6" t="s">
        <v>30</v>
      </c>
      <c r="G994" s="7">
        <v>762</v>
      </c>
      <c r="H994" s="7">
        <f>G994*(IFERROR(VLOOKUP('Lifting System Input'!$B$9,Lists!L:M,2,0),1)*IFERROR(VLOOKUP('Lifting System Input'!$B$10,Lists!O:P,2,0),1)*IFERROR(VLOOKUP('Lifting System Input'!$B$12,Lists!R:S,2,0),1))</f>
        <v>762</v>
      </c>
      <c r="I994" s="6">
        <f>IF(EVEN(ROUNDUP(E994/(H994*3/'Lifting System Input'!$B$11),0))=2,4,EVEN(ROUNDUP(E994/(H994*3/'Lifting System Input'!$B$11),0)))</f>
        <v>30</v>
      </c>
      <c r="J994" s="7">
        <f t="shared" si="91"/>
        <v>22860</v>
      </c>
      <c r="K994" s="6">
        <f t="shared" si="92"/>
        <v>3.1</v>
      </c>
      <c r="L994" s="4">
        <f>VLOOKUP(F994,Lists!A:B,2,0)*I994</f>
        <v>32460</v>
      </c>
      <c r="M994" s="6">
        <f t="shared" si="93"/>
        <v>15</v>
      </c>
      <c r="N994">
        <f t="shared" si="94"/>
        <v>2.5</v>
      </c>
      <c r="O994">
        <v>4</v>
      </c>
      <c r="P994" s="7">
        <f t="shared" si="95"/>
        <v>1470</v>
      </c>
      <c r="Q994" t="s">
        <v>54</v>
      </c>
      <c r="R994" t="s">
        <v>55</v>
      </c>
      <c r="S994">
        <v>15</v>
      </c>
    </row>
    <row r="995" spans="1:19" x14ac:dyDescent="0.25">
      <c r="A995" t="str">
        <f t="shared" si="90"/>
        <v>1-1/2"10'40'MLAY600x4</v>
      </c>
      <c r="B995" s="5" t="s">
        <v>23</v>
      </c>
      <c r="C995" s="25" t="s">
        <v>14</v>
      </c>
      <c r="D995" s="6" t="s">
        <v>26</v>
      </c>
      <c r="E995" s="7">
        <v>24503</v>
      </c>
      <c r="F995" s="6" t="s">
        <v>30</v>
      </c>
      <c r="G995" s="7">
        <v>762</v>
      </c>
      <c r="H995" s="7">
        <f>G995*(IFERROR(VLOOKUP('Lifting System Input'!$B$9,Lists!L:M,2,0),1)*IFERROR(VLOOKUP('Lifting System Input'!$B$10,Lists!O:P,2,0),1)*IFERROR(VLOOKUP('Lifting System Input'!$B$12,Lists!R:S,2,0),1))</f>
        <v>762</v>
      </c>
      <c r="I995" s="6">
        <f>IF(EVEN(ROUNDUP(E995/(H995*3/'Lifting System Input'!$B$11),0))=2,4,EVEN(ROUNDUP(E995/(H995*3/'Lifting System Input'!$B$11),0)))</f>
        <v>34</v>
      </c>
      <c r="J995" s="7">
        <f t="shared" si="91"/>
        <v>25908</v>
      </c>
      <c r="K995" s="6">
        <f t="shared" si="92"/>
        <v>3.2</v>
      </c>
      <c r="L995" s="4">
        <f>VLOOKUP(F995,Lists!A:B,2,0)*I995</f>
        <v>36788</v>
      </c>
      <c r="M995" s="6">
        <f t="shared" si="93"/>
        <v>17</v>
      </c>
      <c r="N995">
        <f t="shared" si="94"/>
        <v>2.2000000000000002</v>
      </c>
      <c r="O995">
        <v>4</v>
      </c>
      <c r="P995" s="7">
        <f t="shared" si="95"/>
        <v>1441</v>
      </c>
      <c r="Q995" t="s">
        <v>54</v>
      </c>
      <c r="R995" t="s">
        <v>55</v>
      </c>
      <c r="S995">
        <v>15</v>
      </c>
    </row>
    <row r="996" spans="1:19" x14ac:dyDescent="0.25">
      <c r="A996" t="str">
        <f t="shared" si="90"/>
        <v>1-3/4"6'10'MLAY600x4</v>
      </c>
      <c r="B996" s="5" t="s">
        <v>24</v>
      </c>
      <c r="C996" s="8" t="s">
        <v>10</v>
      </c>
      <c r="D996" s="6" t="s">
        <v>14</v>
      </c>
      <c r="E996" s="7">
        <v>4288</v>
      </c>
      <c r="F996" s="6" t="s">
        <v>30</v>
      </c>
      <c r="G996" s="7">
        <v>762</v>
      </c>
      <c r="H996" s="7">
        <f>G996*(IFERROR(VLOOKUP('Lifting System Input'!$B$9,Lists!L:M,2,0),1)*IFERROR(VLOOKUP('Lifting System Input'!$B$10,Lists!O:P,2,0),1)*IFERROR(VLOOKUP('Lifting System Input'!$B$12,Lists!R:S,2,0),1))</f>
        <v>762</v>
      </c>
      <c r="I996" s="6">
        <f>IF(EVEN(ROUNDUP(E996/(H996*3/'Lifting System Input'!$B$11),0))=2,4,EVEN(ROUNDUP(E996/(H996*3/'Lifting System Input'!$B$11),0)))</f>
        <v>6</v>
      </c>
      <c r="J996" s="7">
        <f t="shared" si="91"/>
        <v>4572</v>
      </c>
      <c r="K996" s="6">
        <f t="shared" si="92"/>
        <v>3.2</v>
      </c>
      <c r="L996" s="4">
        <f>VLOOKUP(F996,Lists!A:B,2,0)*I996</f>
        <v>6492</v>
      </c>
      <c r="M996" s="6">
        <f t="shared" si="93"/>
        <v>3</v>
      </c>
      <c r="N996">
        <f t="shared" si="94"/>
        <v>2.5</v>
      </c>
      <c r="O996">
        <v>4</v>
      </c>
      <c r="P996" s="7">
        <f t="shared" si="95"/>
        <v>1429</v>
      </c>
      <c r="Q996" t="s">
        <v>54</v>
      </c>
      <c r="R996" t="s">
        <v>54</v>
      </c>
      <c r="S996">
        <v>16</v>
      </c>
    </row>
    <row r="997" spans="1:19" x14ac:dyDescent="0.25">
      <c r="A997" t="str">
        <f t="shared" si="90"/>
        <v>1-3/4"7'10'MLAY600x4</v>
      </c>
      <c r="B997" s="5" t="s">
        <v>24</v>
      </c>
      <c r="C997" s="8" t="s">
        <v>11</v>
      </c>
      <c r="D997" s="6" t="s">
        <v>14</v>
      </c>
      <c r="E997" s="7">
        <v>5003</v>
      </c>
      <c r="F997" s="6" t="s">
        <v>30</v>
      </c>
      <c r="G997" s="7">
        <v>762</v>
      </c>
      <c r="H997" s="7">
        <f>G997*(IFERROR(VLOOKUP('Lifting System Input'!$B$9,Lists!L:M,2,0),1)*IFERROR(VLOOKUP('Lifting System Input'!$B$10,Lists!O:P,2,0),1)*IFERROR(VLOOKUP('Lifting System Input'!$B$12,Lists!R:S,2,0),1))</f>
        <v>762</v>
      </c>
      <c r="I997" s="6">
        <f>IF(EVEN(ROUNDUP(E997/(H997*3/'Lifting System Input'!$B$11),0))=2,4,EVEN(ROUNDUP(E997/(H997*3/'Lifting System Input'!$B$11),0)))</f>
        <v>8</v>
      </c>
      <c r="J997" s="7">
        <f t="shared" si="91"/>
        <v>6096</v>
      </c>
      <c r="K997" s="6">
        <f t="shared" si="92"/>
        <v>3.7</v>
      </c>
      <c r="L997" s="4">
        <f>VLOOKUP(F997,Lists!A:B,2,0)*I997</f>
        <v>8656</v>
      </c>
      <c r="M997" s="6">
        <f t="shared" si="93"/>
        <v>4</v>
      </c>
      <c r="N997">
        <f t="shared" si="94"/>
        <v>2</v>
      </c>
      <c r="O997">
        <v>4</v>
      </c>
      <c r="P997" s="7">
        <f t="shared" si="95"/>
        <v>1251</v>
      </c>
      <c r="Q997" t="s">
        <v>54</v>
      </c>
      <c r="R997" t="s">
        <v>54</v>
      </c>
      <c r="S997">
        <v>16</v>
      </c>
    </row>
    <row r="998" spans="1:19" x14ac:dyDescent="0.25">
      <c r="A998" t="str">
        <f t="shared" si="90"/>
        <v>1-3/4"8'10'MLAY600x4</v>
      </c>
      <c r="B998" s="5" t="s">
        <v>24</v>
      </c>
      <c r="C998" s="8" t="s">
        <v>12</v>
      </c>
      <c r="D998" s="6" t="s">
        <v>14</v>
      </c>
      <c r="E998" s="7">
        <v>5717</v>
      </c>
      <c r="F998" s="6" t="s">
        <v>30</v>
      </c>
      <c r="G998" s="7">
        <v>762</v>
      </c>
      <c r="H998" s="7">
        <f>G998*(IFERROR(VLOOKUP('Lifting System Input'!$B$9,Lists!L:M,2,0),1)*IFERROR(VLOOKUP('Lifting System Input'!$B$10,Lists!O:P,2,0),1)*IFERROR(VLOOKUP('Lifting System Input'!$B$12,Lists!R:S,2,0),1))</f>
        <v>762</v>
      </c>
      <c r="I998" s="6">
        <f>IF(EVEN(ROUNDUP(E998/(H998*3/'Lifting System Input'!$B$11),0))=2,4,EVEN(ROUNDUP(E998/(H998*3/'Lifting System Input'!$B$11),0)))</f>
        <v>8</v>
      </c>
      <c r="J998" s="7">
        <f t="shared" si="91"/>
        <v>6096</v>
      </c>
      <c r="K998" s="6">
        <f t="shared" si="92"/>
        <v>3.2</v>
      </c>
      <c r="L998" s="4">
        <f>VLOOKUP(F998,Lists!A:B,2,0)*I998</f>
        <v>8656</v>
      </c>
      <c r="M998" s="6">
        <f t="shared" si="93"/>
        <v>4</v>
      </c>
      <c r="N998">
        <f t="shared" si="94"/>
        <v>2</v>
      </c>
      <c r="O998">
        <v>4</v>
      </c>
      <c r="P998" s="7">
        <f t="shared" si="95"/>
        <v>1429</v>
      </c>
      <c r="Q998" t="s">
        <v>54</v>
      </c>
      <c r="R998" t="s">
        <v>54</v>
      </c>
      <c r="S998">
        <v>16</v>
      </c>
    </row>
    <row r="999" spans="1:19" x14ac:dyDescent="0.25">
      <c r="A999" t="str">
        <f t="shared" si="90"/>
        <v>1-3/4"9'10'MLAY600x4</v>
      </c>
      <c r="B999" s="5" t="s">
        <v>24</v>
      </c>
      <c r="C999" s="8" t="s">
        <v>13</v>
      </c>
      <c r="D999" s="6" t="s">
        <v>14</v>
      </c>
      <c r="E999" s="7">
        <v>6432</v>
      </c>
      <c r="F999" s="6" t="s">
        <v>30</v>
      </c>
      <c r="G999" s="7">
        <v>762</v>
      </c>
      <c r="H999" s="7">
        <f>G999*(IFERROR(VLOOKUP('Lifting System Input'!$B$9,Lists!L:M,2,0),1)*IFERROR(VLOOKUP('Lifting System Input'!$B$10,Lists!O:P,2,0),1)*IFERROR(VLOOKUP('Lifting System Input'!$B$12,Lists!R:S,2,0),1))</f>
        <v>762</v>
      </c>
      <c r="I999" s="6">
        <f>IF(EVEN(ROUNDUP(E999/(H999*3/'Lifting System Input'!$B$11),0))=2,4,EVEN(ROUNDUP(E999/(H999*3/'Lifting System Input'!$B$11),0)))</f>
        <v>10</v>
      </c>
      <c r="J999" s="7">
        <f t="shared" si="91"/>
        <v>7620</v>
      </c>
      <c r="K999" s="6">
        <f t="shared" si="92"/>
        <v>3.6</v>
      </c>
      <c r="L999" s="4">
        <f>VLOOKUP(F999,Lists!A:B,2,0)*I999</f>
        <v>10820</v>
      </c>
      <c r="M999" s="6">
        <f t="shared" si="93"/>
        <v>5</v>
      </c>
      <c r="N999">
        <f t="shared" si="94"/>
        <v>1.7</v>
      </c>
      <c r="O999">
        <v>4</v>
      </c>
      <c r="P999" s="7">
        <f t="shared" si="95"/>
        <v>1286</v>
      </c>
      <c r="Q999" t="s">
        <v>54</v>
      </c>
      <c r="R999" t="s">
        <v>54</v>
      </c>
      <c r="S999">
        <v>16</v>
      </c>
    </row>
    <row r="1000" spans="1:19" x14ac:dyDescent="0.25">
      <c r="A1000" t="str">
        <f t="shared" si="90"/>
        <v>1-3/4"10'10'MLAY600x4</v>
      </c>
      <c r="B1000" s="5" t="s">
        <v>24</v>
      </c>
      <c r="C1000" s="25" t="s">
        <v>14</v>
      </c>
      <c r="D1000" s="6" t="s">
        <v>14</v>
      </c>
      <c r="E1000" s="7">
        <v>7147</v>
      </c>
      <c r="F1000" s="6" t="s">
        <v>30</v>
      </c>
      <c r="G1000" s="7">
        <v>762</v>
      </c>
      <c r="H1000" s="7">
        <f>G1000*(IFERROR(VLOOKUP('Lifting System Input'!$B$9,Lists!L:M,2,0),1)*IFERROR(VLOOKUP('Lifting System Input'!$B$10,Lists!O:P,2,0),1)*IFERROR(VLOOKUP('Lifting System Input'!$B$12,Lists!R:S,2,0),1))</f>
        <v>762</v>
      </c>
      <c r="I1000" s="6">
        <f>IF(EVEN(ROUNDUP(E1000/(H1000*3/'Lifting System Input'!$B$11),0))=2,4,EVEN(ROUNDUP(E1000/(H1000*3/'Lifting System Input'!$B$11),0)))</f>
        <v>10</v>
      </c>
      <c r="J1000" s="7">
        <f t="shared" si="91"/>
        <v>7620</v>
      </c>
      <c r="K1000" s="6">
        <f t="shared" si="92"/>
        <v>3.2</v>
      </c>
      <c r="L1000" s="4">
        <f>VLOOKUP(F1000,Lists!A:B,2,0)*I1000</f>
        <v>10820</v>
      </c>
      <c r="M1000" s="6">
        <f t="shared" si="93"/>
        <v>5</v>
      </c>
      <c r="N1000">
        <f t="shared" si="94"/>
        <v>1.7</v>
      </c>
      <c r="O1000">
        <v>4</v>
      </c>
      <c r="P1000" s="7">
        <f t="shared" si="95"/>
        <v>1429</v>
      </c>
      <c r="Q1000" t="s">
        <v>54</v>
      </c>
      <c r="R1000" t="s">
        <v>54</v>
      </c>
      <c r="S1000">
        <v>16</v>
      </c>
    </row>
    <row r="1001" spans="1:19" x14ac:dyDescent="0.25">
      <c r="A1001" t="str">
        <f t="shared" si="90"/>
        <v>1-3/4"6'20'MLAY600x4</v>
      </c>
      <c r="B1001" s="5" t="s">
        <v>24</v>
      </c>
      <c r="C1001" s="8" t="s">
        <v>10</v>
      </c>
      <c r="D1001" s="6" t="s">
        <v>16</v>
      </c>
      <c r="E1001" s="7">
        <v>8576</v>
      </c>
      <c r="F1001" s="6" t="s">
        <v>30</v>
      </c>
      <c r="G1001" s="7">
        <v>762</v>
      </c>
      <c r="H1001" s="7">
        <f>G1001*(IFERROR(VLOOKUP('Lifting System Input'!$B$9,Lists!L:M,2,0),1)*IFERROR(VLOOKUP('Lifting System Input'!$B$10,Lists!O:P,2,0),1)*IFERROR(VLOOKUP('Lifting System Input'!$B$12,Lists!R:S,2,0),1))</f>
        <v>762</v>
      </c>
      <c r="I1001" s="6">
        <f>IF(EVEN(ROUNDUP(E1001/(H1001*3/'Lifting System Input'!$B$11),0))=2,4,EVEN(ROUNDUP(E1001/(H1001*3/'Lifting System Input'!$B$11),0)))</f>
        <v>12</v>
      </c>
      <c r="J1001" s="7">
        <f t="shared" si="91"/>
        <v>9144</v>
      </c>
      <c r="K1001" s="6">
        <f t="shared" si="92"/>
        <v>3.2</v>
      </c>
      <c r="L1001" s="4">
        <f>VLOOKUP(F1001,Lists!A:B,2,0)*I1001</f>
        <v>12984</v>
      </c>
      <c r="M1001" s="6">
        <f t="shared" si="93"/>
        <v>6</v>
      </c>
      <c r="N1001">
        <f t="shared" si="94"/>
        <v>2.9</v>
      </c>
      <c r="O1001">
        <v>4</v>
      </c>
      <c r="P1001" s="7">
        <f t="shared" si="95"/>
        <v>1429</v>
      </c>
      <c r="Q1001" t="s">
        <v>54</v>
      </c>
      <c r="R1001" t="s">
        <v>54</v>
      </c>
      <c r="S1001">
        <v>16</v>
      </c>
    </row>
    <row r="1002" spans="1:19" x14ac:dyDescent="0.25">
      <c r="A1002" t="str">
        <f t="shared" si="90"/>
        <v>1-3/4"7'20'MLAY600x4</v>
      </c>
      <c r="B1002" s="5" t="s">
        <v>24</v>
      </c>
      <c r="C1002" s="8" t="s">
        <v>11</v>
      </c>
      <c r="D1002" s="6" t="s">
        <v>16</v>
      </c>
      <c r="E1002" s="7">
        <v>10005</v>
      </c>
      <c r="F1002" s="6" t="s">
        <v>30</v>
      </c>
      <c r="G1002" s="7">
        <v>762</v>
      </c>
      <c r="H1002" s="7">
        <f>G1002*(IFERROR(VLOOKUP('Lifting System Input'!$B$9,Lists!L:M,2,0),1)*IFERROR(VLOOKUP('Lifting System Input'!$B$10,Lists!O:P,2,0),1)*IFERROR(VLOOKUP('Lifting System Input'!$B$12,Lists!R:S,2,0),1))</f>
        <v>762</v>
      </c>
      <c r="I1002" s="6">
        <f>IF(EVEN(ROUNDUP(E1002/(H1002*3/'Lifting System Input'!$B$11),0))=2,4,EVEN(ROUNDUP(E1002/(H1002*3/'Lifting System Input'!$B$11),0)))</f>
        <v>14</v>
      </c>
      <c r="J1002" s="7">
        <f t="shared" si="91"/>
        <v>10668</v>
      </c>
      <c r="K1002" s="6">
        <f t="shared" si="92"/>
        <v>3.2</v>
      </c>
      <c r="L1002" s="4">
        <f>VLOOKUP(F1002,Lists!A:B,2,0)*I1002</f>
        <v>15148</v>
      </c>
      <c r="M1002" s="6">
        <f t="shared" si="93"/>
        <v>7</v>
      </c>
      <c r="N1002">
        <f t="shared" si="94"/>
        <v>2.5</v>
      </c>
      <c r="O1002">
        <v>4</v>
      </c>
      <c r="P1002" s="7">
        <f t="shared" si="95"/>
        <v>1429</v>
      </c>
      <c r="Q1002" t="s">
        <v>54</v>
      </c>
      <c r="R1002" t="s">
        <v>54</v>
      </c>
      <c r="S1002">
        <v>16</v>
      </c>
    </row>
    <row r="1003" spans="1:19" x14ac:dyDescent="0.25">
      <c r="A1003" t="str">
        <f t="shared" si="90"/>
        <v>1-3/4"8'20'MLAY600x4</v>
      </c>
      <c r="B1003" s="5" t="s">
        <v>24</v>
      </c>
      <c r="C1003" s="8" t="s">
        <v>12</v>
      </c>
      <c r="D1003" s="6" t="s">
        <v>16</v>
      </c>
      <c r="E1003" s="7">
        <v>11435</v>
      </c>
      <c r="F1003" s="6" t="s">
        <v>30</v>
      </c>
      <c r="G1003" s="7">
        <v>762</v>
      </c>
      <c r="H1003" s="7">
        <f>G1003*(IFERROR(VLOOKUP('Lifting System Input'!$B$9,Lists!L:M,2,0),1)*IFERROR(VLOOKUP('Lifting System Input'!$B$10,Lists!O:P,2,0),1)*IFERROR(VLOOKUP('Lifting System Input'!$B$12,Lists!R:S,2,0),1))</f>
        <v>762</v>
      </c>
      <c r="I1003" s="6">
        <f>IF(EVEN(ROUNDUP(E1003/(H1003*3/'Lifting System Input'!$B$11),0))=2,4,EVEN(ROUNDUP(E1003/(H1003*3/'Lifting System Input'!$B$11),0)))</f>
        <v>16</v>
      </c>
      <c r="J1003" s="7">
        <f t="shared" si="91"/>
        <v>12192</v>
      </c>
      <c r="K1003" s="6">
        <f t="shared" si="92"/>
        <v>3.2</v>
      </c>
      <c r="L1003" s="4">
        <f>VLOOKUP(F1003,Lists!A:B,2,0)*I1003</f>
        <v>17312</v>
      </c>
      <c r="M1003" s="6">
        <f t="shared" si="93"/>
        <v>8</v>
      </c>
      <c r="N1003">
        <f t="shared" si="94"/>
        <v>2.2000000000000002</v>
      </c>
      <c r="O1003">
        <v>4</v>
      </c>
      <c r="P1003" s="7">
        <f t="shared" si="95"/>
        <v>1429</v>
      </c>
      <c r="Q1003" t="s">
        <v>54</v>
      </c>
      <c r="R1003" t="s">
        <v>54</v>
      </c>
      <c r="S1003">
        <v>16</v>
      </c>
    </row>
    <row r="1004" spans="1:19" x14ac:dyDescent="0.25">
      <c r="A1004" t="str">
        <f t="shared" si="90"/>
        <v>1-3/4"9'20'MLAY600x4</v>
      </c>
      <c r="B1004" s="5" t="s">
        <v>24</v>
      </c>
      <c r="C1004" s="8" t="s">
        <v>13</v>
      </c>
      <c r="D1004" s="6" t="s">
        <v>16</v>
      </c>
      <c r="E1004" s="7">
        <v>12864</v>
      </c>
      <c r="F1004" s="6" t="s">
        <v>30</v>
      </c>
      <c r="G1004" s="7">
        <v>762</v>
      </c>
      <c r="H1004" s="7">
        <f>G1004*(IFERROR(VLOOKUP('Lifting System Input'!$B$9,Lists!L:M,2,0),1)*IFERROR(VLOOKUP('Lifting System Input'!$B$10,Lists!O:P,2,0),1)*IFERROR(VLOOKUP('Lifting System Input'!$B$12,Lists!R:S,2,0),1))</f>
        <v>762</v>
      </c>
      <c r="I1004" s="6">
        <f>IF(EVEN(ROUNDUP(E1004/(H1004*3/'Lifting System Input'!$B$11),0))=2,4,EVEN(ROUNDUP(E1004/(H1004*3/'Lifting System Input'!$B$11),0)))</f>
        <v>18</v>
      </c>
      <c r="J1004" s="7">
        <f t="shared" si="91"/>
        <v>13716</v>
      </c>
      <c r="K1004" s="6">
        <f t="shared" si="92"/>
        <v>3.2</v>
      </c>
      <c r="L1004" s="4">
        <f>VLOOKUP(F1004,Lists!A:B,2,0)*I1004</f>
        <v>19476</v>
      </c>
      <c r="M1004" s="6">
        <f t="shared" si="93"/>
        <v>9</v>
      </c>
      <c r="N1004">
        <f t="shared" si="94"/>
        <v>2</v>
      </c>
      <c r="O1004">
        <v>4</v>
      </c>
      <c r="P1004" s="7">
        <f t="shared" si="95"/>
        <v>1429</v>
      </c>
      <c r="Q1004" t="s">
        <v>54</v>
      </c>
      <c r="R1004" t="s">
        <v>54</v>
      </c>
      <c r="S1004">
        <v>16</v>
      </c>
    </row>
    <row r="1005" spans="1:19" x14ac:dyDescent="0.25">
      <c r="A1005" t="str">
        <f t="shared" si="90"/>
        <v>1-3/4"10'20'MLAY600x4</v>
      </c>
      <c r="B1005" s="5" t="s">
        <v>24</v>
      </c>
      <c r="C1005" s="24" t="s">
        <v>14</v>
      </c>
      <c r="D1005" s="6" t="s">
        <v>16</v>
      </c>
      <c r="E1005" s="7">
        <v>14293</v>
      </c>
      <c r="F1005" s="6" t="s">
        <v>30</v>
      </c>
      <c r="G1005" s="7">
        <v>762</v>
      </c>
      <c r="H1005" s="7">
        <f>G1005*(IFERROR(VLOOKUP('Lifting System Input'!$B$9,Lists!L:M,2,0),1)*IFERROR(VLOOKUP('Lifting System Input'!$B$10,Lists!O:P,2,0),1)*IFERROR(VLOOKUP('Lifting System Input'!$B$12,Lists!R:S,2,0),1))</f>
        <v>762</v>
      </c>
      <c r="I1005" s="6">
        <f>IF(EVEN(ROUNDUP(E1005/(H1005*3/'Lifting System Input'!$B$11),0))=2,4,EVEN(ROUNDUP(E1005/(H1005*3/'Lifting System Input'!$B$11),0)))</f>
        <v>20</v>
      </c>
      <c r="J1005" s="7">
        <f t="shared" si="91"/>
        <v>15240</v>
      </c>
      <c r="K1005" s="6">
        <f t="shared" si="92"/>
        <v>3.2</v>
      </c>
      <c r="L1005" s="4">
        <f>VLOOKUP(F1005,Lists!A:B,2,0)*I1005</f>
        <v>21640</v>
      </c>
      <c r="M1005" s="6">
        <f t="shared" si="93"/>
        <v>10</v>
      </c>
      <c r="N1005">
        <f t="shared" si="94"/>
        <v>1.8</v>
      </c>
      <c r="O1005">
        <v>4</v>
      </c>
      <c r="P1005" s="7">
        <f t="shared" si="95"/>
        <v>1429</v>
      </c>
      <c r="Q1005" t="s">
        <v>54</v>
      </c>
      <c r="R1005" t="s">
        <v>55</v>
      </c>
      <c r="S1005">
        <v>16</v>
      </c>
    </row>
    <row r="1006" spans="1:19" x14ac:dyDescent="0.25">
      <c r="A1006" t="str">
        <f t="shared" si="90"/>
        <v>1-3/4"6'40'MLAY600x4</v>
      </c>
      <c r="B1006" s="5" t="s">
        <v>24</v>
      </c>
      <c r="C1006" s="8" t="s">
        <v>10</v>
      </c>
      <c r="D1006" s="6" t="s">
        <v>26</v>
      </c>
      <c r="E1006" s="7">
        <v>17152</v>
      </c>
      <c r="F1006" s="6" t="s">
        <v>30</v>
      </c>
      <c r="G1006" s="7">
        <v>762</v>
      </c>
      <c r="H1006" s="7">
        <f>G1006*(IFERROR(VLOOKUP('Lifting System Input'!$B$9,Lists!L:M,2,0),1)*IFERROR(VLOOKUP('Lifting System Input'!$B$10,Lists!O:P,2,0),1)*IFERROR(VLOOKUP('Lifting System Input'!$B$12,Lists!R:S,2,0),1))</f>
        <v>762</v>
      </c>
      <c r="I1006" s="6">
        <f>IF(EVEN(ROUNDUP(E1006/(H1006*3/'Lifting System Input'!$B$11),0))=2,4,EVEN(ROUNDUP(E1006/(H1006*3/'Lifting System Input'!$B$11),0)))</f>
        <v>24</v>
      </c>
      <c r="J1006" s="7">
        <f t="shared" si="91"/>
        <v>18288</v>
      </c>
      <c r="K1006" s="6">
        <f t="shared" si="92"/>
        <v>3.2</v>
      </c>
      <c r="L1006" s="4">
        <f>VLOOKUP(F1006,Lists!A:B,2,0)*I1006</f>
        <v>25968</v>
      </c>
      <c r="M1006" s="6">
        <f t="shared" si="93"/>
        <v>12</v>
      </c>
      <c r="N1006">
        <f t="shared" si="94"/>
        <v>3.1</v>
      </c>
      <c r="O1006">
        <v>4</v>
      </c>
      <c r="P1006" s="7">
        <f t="shared" si="95"/>
        <v>1429</v>
      </c>
      <c r="Q1006" t="s">
        <v>54</v>
      </c>
      <c r="R1006" t="s">
        <v>55</v>
      </c>
      <c r="S1006">
        <v>16</v>
      </c>
    </row>
    <row r="1007" spans="1:19" x14ac:dyDescent="0.25">
      <c r="A1007" t="str">
        <f t="shared" si="90"/>
        <v>1-3/4"7'40'MLAY600x4</v>
      </c>
      <c r="B1007" s="5" t="s">
        <v>24</v>
      </c>
      <c r="C1007" s="8" t="s">
        <v>11</v>
      </c>
      <c r="D1007" s="6" t="s">
        <v>26</v>
      </c>
      <c r="E1007" s="7">
        <v>20011</v>
      </c>
      <c r="F1007" s="6" t="s">
        <v>30</v>
      </c>
      <c r="G1007" s="7">
        <v>762</v>
      </c>
      <c r="H1007" s="7">
        <f>G1007*(IFERROR(VLOOKUP('Lifting System Input'!$B$9,Lists!L:M,2,0),1)*IFERROR(VLOOKUP('Lifting System Input'!$B$10,Lists!O:P,2,0),1)*IFERROR(VLOOKUP('Lifting System Input'!$B$12,Lists!R:S,2,0),1))</f>
        <v>762</v>
      </c>
      <c r="I1007" s="6">
        <f>IF(EVEN(ROUNDUP(E1007/(H1007*3/'Lifting System Input'!$B$11),0))=2,4,EVEN(ROUNDUP(E1007/(H1007*3/'Lifting System Input'!$B$11),0)))</f>
        <v>28</v>
      </c>
      <c r="J1007" s="7">
        <f t="shared" si="91"/>
        <v>21336</v>
      </c>
      <c r="K1007" s="6">
        <f t="shared" si="92"/>
        <v>3.2</v>
      </c>
      <c r="L1007" s="4">
        <f>VLOOKUP(F1007,Lists!A:B,2,0)*I1007</f>
        <v>30296</v>
      </c>
      <c r="M1007" s="6">
        <f t="shared" si="93"/>
        <v>14</v>
      </c>
      <c r="N1007">
        <f t="shared" si="94"/>
        <v>2.7</v>
      </c>
      <c r="O1007">
        <v>4</v>
      </c>
      <c r="P1007" s="7">
        <f t="shared" si="95"/>
        <v>1429</v>
      </c>
      <c r="Q1007" t="s">
        <v>54</v>
      </c>
      <c r="R1007" t="s">
        <v>55</v>
      </c>
      <c r="S1007">
        <v>16</v>
      </c>
    </row>
    <row r="1008" spans="1:19" x14ac:dyDescent="0.25">
      <c r="A1008" t="str">
        <f t="shared" si="90"/>
        <v>1-3/4"8'40'MLAY600x4</v>
      </c>
      <c r="B1008" s="5" t="s">
        <v>24</v>
      </c>
      <c r="C1008" s="8" t="s">
        <v>12</v>
      </c>
      <c r="D1008" s="6" t="s">
        <v>26</v>
      </c>
      <c r="E1008" s="7">
        <v>22870</v>
      </c>
      <c r="F1008" s="6" t="s">
        <v>30</v>
      </c>
      <c r="G1008" s="7">
        <v>762</v>
      </c>
      <c r="H1008" s="7">
        <f>G1008*(IFERROR(VLOOKUP('Lifting System Input'!$B$9,Lists!L:M,2,0),1)*IFERROR(VLOOKUP('Lifting System Input'!$B$10,Lists!O:P,2,0),1)*IFERROR(VLOOKUP('Lifting System Input'!$B$12,Lists!R:S,2,0),1))</f>
        <v>762</v>
      </c>
      <c r="I1008" s="6">
        <f>IF(EVEN(ROUNDUP(E1008/(H1008*3/'Lifting System Input'!$B$11),0))=2,4,EVEN(ROUNDUP(E1008/(H1008*3/'Lifting System Input'!$B$11),0)))</f>
        <v>32</v>
      </c>
      <c r="J1008" s="7">
        <f t="shared" si="91"/>
        <v>24384</v>
      </c>
      <c r="K1008" s="6">
        <f t="shared" si="92"/>
        <v>3.2</v>
      </c>
      <c r="L1008" s="4">
        <f>VLOOKUP(F1008,Lists!A:B,2,0)*I1008</f>
        <v>34624</v>
      </c>
      <c r="M1008" s="6">
        <f t="shared" si="93"/>
        <v>16</v>
      </c>
      <c r="N1008">
        <f t="shared" si="94"/>
        <v>2.4</v>
      </c>
      <c r="O1008">
        <v>4</v>
      </c>
      <c r="P1008" s="7">
        <f t="shared" si="95"/>
        <v>1429</v>
      </c>
      <c r="Q1008" t="s">
        <v>54</v>
      </c>
      <c r="R1008" t="s">
        <v>55</v>
      </c>
      <c r="S1008">
        <v>16</v>
      </c>
    </row>
    <row r="1009" spans="1:19" x14ac:dyDescent="0.25">
      <c r="A1009" t="str">
        <f t="shared" si="90"/>
        <v>1-3/4"9'40'MLAY600x4</v>
      </c>
      <c r="B1009" s="5" t="s">
        <v>24</v>
      </c>
      <c r="C1009" s="8" t="s">
        <v>13</v>
      </c>
      <c r="D1009" s="6" t="s">
        <v>26</v>
      </c>
      <c r="E1009" s="7">
        <v>25728</v>
      </c>
      <c r="F1009" s="6" t="s">
        <v>30</v>
      </c>
      <c r="G1009" s="7">
        <v>762</v>
      </c>
      <c r="H1009" s="7">
        <f>G1009*(IFERROR(VLOOKUP('Lifting System Input'!$B$9,Lists!L:M,2,0),1)*IFERROR(VLOOKUP('Lifting System Input'!$B$10,Lists!O:P,2,0),1)*IFERROR(VLOOKUP('Lifting System Input'!$B$12,Lists!R:S,2,0),1))</f>
        <v>762</v>
      </c>
      <c r="I1009" s="6">
        <f>IF(EVEN(ROUNDUP(E1009/(H1009*3/'Lifting System Input'!$B$11),0))=2,4,EVEN(ROUNDUP(E1009/(H1009*3/'Lifting System Input'!$B$11),0)))</f>
        <v>34</v>
      </c>
      <c r="J1009" s="7">
        <f t="shared" si="91"/>
        <v>25908</v>
      </c>
      <c r="K1009" s="6">
        <f t="shared" si="92"/>
        <v>3</v>
      </c>
      <c r="L1009" s="4">
        <f>VLOOKUP(F1009,Lists!A:B,2,0)*I1009</f>
        <v>36788</v>
      </c>
      <c r="M1009" s="6">
        <f t="shared" si="93"/>
        <v>17</v>
      </c>
      <c r="N1009">
        <f t="shared" si="94"/>
        <v>2.2000000000000002</v>
      </c>
      <c r="O1009">
        <v>4</v>
      </c>
      <c r="P1009" s="7">
        <f t="shared" si="95"/>
        <v>1513</v>
      </c>
      <c r="Q1009" t="s">
        <v>54</v>
      </c>
      <c r="R1009" t="s">
        <v>55</v>
      </c>
      <c r="S1009">
        <v>16</v>
      </c>
    </row>
    <row r="1010" spans="1:19" x14ac:dyDescent="0.25">
      <c r="A1010" t="str">
        <f t="shared" si="90"/>
        <v>1-3/4"10'40'MLAY600x4</v>
      </c>
      <c r="B1010" s="5" t="s">
        <v>24</v>
      </c>
      <c r="C1010" s="25" t="s">
        <v>14</v>
      </c>
      <c r="D1010" s="6" t="s">
        <v>26</v>
      </c>
      <c r="E1010" s="7">
        <v>28587</v>
      </c>
      <c r="F1010" s="6" t="s">
        <v>30</v>
      </c>
      <c r="G1010" s="7">
        <v>762</v>
      </c>
      <c r="H1010" s="7">
        <f>G1010*(IFERROR(VLOOKUP('Lifting System Input'!$B$9,Lists!L:M,2,0),1)*IFERROR(VLOOKUP('Lifting System Input'!$B$10,Lists!O:P,2,0),1)*IFERROR(VLOOKUP('Lifting System Input'!$B$12,Lists!R:S,2,0),1))</f>
        <v>762</v>
      </c>
      <c r="I1010" s="6">
        <f>IF(EVEN(ROUNDUP(E1010/(H1010*3/'Lifting System Input'!$B$11),0))=2,4,EVEN(ROUNDUP(E1010/(H1010*3/'Lifting System Input'!$B$11),0)))</f>
        <v>38</v>
      </c>
      <c r="J1010" s="7">
        <f t="shared" si="91"/>
        <v>28956</v>
      </c>
      <c r="K1010" s="6">
        <f t="shared" si="92"/>
        <v>3</v>
      </c>
      <c r="L1010" s="4">
        <f>VLOOKUP(F1010,Lists!A:B,2,0)*I1010</f>
        <v>41116</v>
      </c>
      <c r="M1010" s="6">
        <f t="shared" si="93"/>
        <v>19</v>
      </c>
      <c r="N1010">
        <f t="shared" si="94"/>
        <v>2</v>
      </c>
      <c r="O1010">
        <v>4</v>
      </c>
      <c r="P1010" s="7">
        <f t="shared" si="95"/>
        <v>1505</v>
      </c>
      <c r="Q1010" t="s">
        <v>54</v>
      </c>
      <c r="R1010" t="s">
        <v>55</v>
      </c>
      <c r="S1010">
        <v>16</v>
      </c>
    </row>
    <row r="1011" spans="1:19" x14ac:dyDescent="0.25">
      <c r="A1011" t="str">
        <f t="shared" si="90"/>
        <v>2"6'10'MLAY600x4</v>
      </c>
      <c r="B1011" s="5" t="s">
        <v>25</v>
      </c>
      <c r="C1011" s="8" t="s">
        <v>10</v>
      </c>
      <c r="D1011" s="6" t="s">
        <v>14</v>
      </c>
      <c r="E1011" s="7">
        <v>4901</v>
      </c>
      <c r="F1011" s="6" t="s">
        <v>30</v>
      </c>
      <c r="G1011" s="7">
        <v>762</v>
      </c>
      <c r="H1011" s="7">
        <f>G1011*(IFERROR(VLOOKUP('Lifting System Input'!$B$9,Lists!L:M,2,0),1)*IFERROR(VLOOKUP('Lifting System Input'!$B$10,Lists!O:P,2,0),1)*IFERROR(VLOOKUP('Lifting System Input'!$B$12,Lists!R:S,2,0),1))</f>
        <v>762</v>
      </c>
      <c r="I1011" s="6">
        <f>IF(EVEN(ROUNDUP(E1011/(H1011*3/'Lifting System Input'!$B$11),0))=2,4,EVEN(ROUNDUP(E1011/(H1011*3/'Lifting System Input'!$B$11),0)))</f>
        <v>8</v>
      </c>
      <c r="J1011" s="7">
        <f t="shared" si="91"/>
        <v>6096</v>
      </c>
      <c r="K1011" s="6">
        <f t="shared" si="92"/>
        <v>3.7</v>
      </c>
      <c r="L1011" s="4">
        <f>VLOOKUP(F1011,Lists!A:B,2,0)*I1011</f>
        <v>8656</v>
      </c>
      <c r="M1011" s="6">
        <f t="shared" si="93"/>
        <v>4</v>
      </c>
      <c r="N1011">
        <f t="shared" si="94"/>
        <v>2</v>
      </c>
      <c r="O1011">
        <v>4</v>
      </c>
      <c r="P1011" s="7">
        <f t="shared" si="95"/>
        <v>1225</v>
      </c>
      <c r="Q1011" t="s">
        <v>54</v>
      </c>
      <c r="R1011" t="s">
        <v>54</v>
      </c>
      <c r="S1011">
        <v>17</v>
      </c>
    </row>
    <row r="1012" spans="1:19" x14ac:dyDescent="0.25">
      <c r="A1012" t="str">
        <f t="shared" si="90"/>
        <v>2"7'10'MLAY600x4</v>
      </c>
      <c r="B1012" s="5" t="s">
        <v>25</v>
      </c>
      <c r="C1012" s="8" t="s">
        <v>11</v>
      </c>
      <c r="D1012" s="6" t="s">
        <v>14</v>
      </c>
      <c r="E1012" s="7">
        <v>5717</v>
      </c>
      <c r="F1012" s="6" t="s">
        <v>30</v>
      </c>
      <c r="G1012" s="7">
        <v>762</v>
      </c>
      <c r="H1012" s="7">
        <f>G1012*(IFERROR(VLOOKUP('Lifting System Input'!$B$9,Lists!L:M,2,0),1)*IFERROR(VLOOKUP('Lifting System Input'!$B$10,Lists!O:P,2,0),1)*IFERROR(VLOOKUP('Lifting System Input'!$B$12,Lists!R:S,2,0),1))</f>
        <v>762</v>
      </c>
      <c r="I1012" s="6">
        <f>IF(EVEN(ROUNDUP(E1012/(H1012*3/'Lifting System Input'!$B$11),0))=2,4,EVEN(ROUNDUP(E1012/(H1012*3/'Lifting System Input'!$B$11),0)))</f>
        <v>8</v>
      </c>
      <c r="J1012" s="7">
        <f t="shared" si="91"/>
        <v>6096</v>
      </c>
      <c r="K1012" s="6">
        <f t="shared" si="92"/>
        <v>3.2</v>
      </c>
      <c r="L1012" s="4">
        <f>VLOOKUP(F1012,Lists!A:B,2,0)*I1012</f>
        <v>8656</v>
      </c>
      <c r="M1012" s="6">
        <f t="shared" si="93"/>
        <v>4</v>
      </c>
      <c r="N1012">
        <f t="shared" si="94"/>
        <v>2</v>
      </c>
      <c r="O1012">
        <v>4</v>
      </c>
      <c r="P1012" s="7">
        <f t="shared" si="95"/>
        <v>1429</v>
      </c>
      <c r="Q1012" t="s">
        <v>54</v>
      </c>
      <c r="R1012" t="s">
        <v>54</v>
      </c>
      <c r="S1012">
        <v>17</v>
      </c>
    </row>
    <row r="1013" spans="1:19" x14ac:dyDescent="0.25">
      <c r="A1013" t="str">
        <f t="shared" si="90"/>
        <v>2"8'10'MLAY600x4</v>
      </c>
      <c r="B1013" s="5" t="s">
        <v>25</v>
      </c>
      <c r="C1013" s="8" t="s">
        <v>12</v>
      </c>
      <c r="D1013" s="6" t="s">
        <v>14</v>
      </c>
      <c r="E1013" s="7">
        <v>6534</v>
      </c>
      <c r="F1013" s="6" t="s">
        <v>30</v>
      </c>
      <c r="G1013" s="7">
        <v>762</v>
      </c>
      <c r="H1013" s="7">
        <f>G1013*(IFERROR(VLOOKUP('Lifting System Input'!$B$9,Lists!L:M,2,0),1)*IFERROR(VLOOKUP('Lifting System Input'!$B$10,Lists!O:P,2,0),1)*IFERROR(VLOOKUP('Lifting System Input'!$B$12,Lists!R:S,2,0),1))</f>
        <v>762</v>
      </c>
      <c r="I1013" s="6">
        <f>IF(EVEN(ROUNDUP(E1013/(H1013*3/'Lifting System Input'!$B$11),0))=2,4,EVEN(ROUNDUP(E1013/(H1013*3/'Lifting System Input'!$B$11),0)))</f>
        <v>10</v>
      </c>
      <c r="J1013" s="7">
        <f t="shared" si="91"/>
        <v>7620</v>
      </c>
      <c r="K1013" s="6">
        <f t="shared" si="92"/>
        <v>3.5</v>
      </c>
      <c r="L1013" s="4">
        <f>VLOOKUP(F1013,Lists!A:B,2,0)*I1013</f>
        <v>10820</v>
      </c>
      <c r="M1013" s="6">
        <f t="shared" si="93"/>
        <v>5</v>
      </c>
      <c r="N1013">
        <f t="shared" si="94"/>
        <v>1.7</v>
      </c>
      <c r="O1013">
        <v>4</v>
      </c>
      <c r="P1013" s="7">
        <f t="shared" si="95"/>
        <v>1307</v>
      </c>
      <c r="Q1013" t="s">
        <v>54</v>
      </c>
      <c r="R1013" t="s">
        <v>54</v>
      </c>
      <c r="S1013">
        <v>17</v>
      </c>
    </row>
    <row r="1014" spans="1:19" x14ac:dyDescent="0.25">
      <c r="A1014" t="str">
        <f t="shared" si="90"/>
        <v>2"9'10'MLAY600x4</v>
      </c>
      <c r="B1014" s="5" t="s">
        <v>25</v>
      </c>
      <c r="C1014" s="8" t="s">
        <v>13</v>
      </c>
      <c r="D1014" s="6" t="s">
        <v>14</v>
      </c>
      <c r="E1014" s="7">
        <v>7351</v>
      </c>
      <c r="F1014" s="6" t="s">
        <v>30</v>
      </c>
      <c r="G1014" s="7">
        <v>762</v>
      </c>
      <c r="H1014" s="7">
        <f>G1014*(IFERROR(VLOOKUP('Lifting System Input'!$B$9,Lists!L:M,2,0),1)*IFERROR(VLOOKUP('Lifting System Input'!$B$10,Lists!O:P,2,0),1)*IFERROR(VLOOKUP('Lifting System Input'!$B$12,Lists!R:S,2,0),1))</f>
        <v>762</v>
      </c>
      <c r="I1014" s="6">
        <f>IF(EVEN(ROUNDUP(E1014/(H1014*3/'Lifting System Input'!$B$11),0))=2,4,EVEN(ROUNDUP(E1014/(H1014*3/'Lifting System Input'!$B$11),0)))</f>
        <v>10</v>
      </c>
      <c r="J1014" s="7">
        <f t="shared" si="91"/>
        <v>7620</v>
      </c>
      <c r="K1014" s="6">
        <f t="shared" si="92"/>
        <v>3.1</v>
      </c>
      <c r="L1014" s="4">
        <f>VLOOKUP(F1014,Lists!A:B,2,0)*I1014</f>
        <v>10820</v>
      </c>
      <c r="M1014" s="6">
        <f t="shared" si="93"/>
        <v>5</v>
      </c>
      <c r="N1014">
        <f t="shared" si="94"/>
        <v>1.7</v>
      </c>
      <c r="O1014">
        <v>4</v>
      </c>
      <c r="P1014" s="7">
        <f t="shared" si="95"/>
        <v>1470</v>
      </c>
      <c r="Q1014" t="s">
        <v>54</v>
      </c>
      <c r="R1014" t="s">
        <v>54</v>
      </c>
      <c r="S1014">
        <v>17</v>
      </c>
    </row>
    <row r="1015" spans="1:19" x14ac:dyDescent="0.25">
      <c r="A1015" t="str">
        <f t="shared" si="90"/>
        <v>2"10'10'MLAY600x4</v>
      </c>
      <c r="B1015" s="5" t="s">
        <v>25</v>
      </c>
      <c r="C1015" s="25" t="s">
        <v>14</v>
      </c>
      <c r="D1015" s="6" t="s">
        <v>14</v>
      </c>
      <c r="E1015" s="7">
        <v>8168</v>
      </c>
      <c r="F1015" s="6" t="s">
        <v>30</v>
      </c>
      <c r="G1015" s="7">
        <v>762</v>
      </c>
      <c r="H1015" s="7">
        <f>G1015*(IFERROR(VLOOKUP('Lifting System Input'!$B$9,Lists!L:M,2,0),1)*IFERROR(VLOOKUP('Lifting System Input'!$B$10,Lists!O:P,2,0),1)*IFERROR(VLOOKUP('Lifting System Input'!$B$12,Lists!R:S,2,0),1))</f>
        <v>762</v>
      </c>
      <c r="I1015" s="6">
        <f>IF(EVEN(ROUNDUP(E1015/(H1015*3/'Lifting System Input'!$B$11),0))=2,4,EVEN(ROUNDUP(E1015/(H1015*3/'Lifting System Input'!$B$11),0)))</f>
        <v>12</v>
      </c>
      <c r="J1015" s="7">
        <f t="shared" si="91"/>
        <v>9144</v>
      </c>
      <c r="K1015" s="6">
        <f t="shared" si="92"/>
        <v>3.4</v>
      </c>
      <c r="L1015" s="4">
        <f>VLOOKUP(F1015,Lists!A:B,2,0)*I1015</f>
        <v>12984</v>
      </c>
      <c r="M1015" s="6">
        <f t="shared" si="93"/>
        <v>6</v>
      </c>
      <c r="N1015">
        <f t="shared" si="94"/>
        <v>1.4</v>
      </c>
      <c r="O1015">
        <v>4</v>
      </c>
      <c r="P1015" s="7">
        <f t="shared" si="95"/>
        <v>1361</v>
      </c>
      <c r="Q1015" t="s">
        <v>54</v>
      </c>
      <c r="R1015" t="s">
        <v>54</v>
      </c>
      <c r="S1015">
        <v>17</v>
      </c>
    </row>
    <row r="1016" spans="1:19" x14ac:dyDescent="0.25">
      <c r="A1016" t="str">
        <f t="shared" si="90"/>
        <v>2"6'20'MLAY600x4</v>
      </c>
      <c r="B1016" s="5" t="s">
        <v>25</v>
      </c>
      <c r="C1016" s="8" t="s">
        <v>10</v>
      </c>
      <c r="D1016" s="6" t="s">
        <v>16</v>
      </c>
      <c r="E1016" s="7">
        <v>9801</v>
      </c>
      <c r="F1016" s="6" t="s">
        <v>30</v>
      </c>
      <c r="G1016" s="7">
        <v>762</v>
      </c>
      <c r="H1016" s="7">
        <f>G1016*(IFERROR(VLOOKUP('Lifting System Input'!$B$9,Lists!L:M,2,0),1)*IFERROR(VLOOKUP('Lifting System Input'!$B$10,Lists!O:P,2,0),1)*IFERROR(VLOOKUP('Lifting System Input'!$B$12,Lists!R:S,2,0),1))</f>
        <v>762</v>
      </c>
      <c r="I1016" s="6">
        <f>IF(EVEN(ROUNDUP(E1016/(H1016*3/'Lifting System Input'!$B$11),0))=2,4,EVEN(ROUNDUP(E1016/(H1016*3/'Lifting System Input'!$B$11),0)))</f>
        <v>14</v>
      </c>
      <c r="J1016" s="7">
        <f t="shared" si="91"/>
        <v>10668</v>
      </c>
      <c r="K1016" s="6">
        <f t="shared" si="92"/>
        <v>3.3</v>
      </c>
      <c r="L1016" s="4">
        <f>VLOOKUP(F1016,Lists!A:B,2,0)*I1016</f>
        <v>15148</v>
      </c>
      <c r="M1016" s="6">
        <f t="shared" si="93"/>
        <v>7</v>
      </c>
      <c r="N1016">
        <f t="shared" si="94"/>
        <v>2.5</v>
      </c>
      <c r="O1016">
        <v>4</v>
      </c>
      <c r="P1016" s="7">
        <f t="shared" si="95"/>
        <v>1400</v>
      </c>
      <c r="Q1016" t="s">
        <v>54</v>
      </c>
      <c r="R1016" t="s">
        <v>54</v>
      </c>
      <c r="S1016">
        <v>17</v>
      </c>
    </row>
    <row r="1017" spans="1:19" x14ac:dyDescent="0.25">
      <c r="A1017" t="str">
        <f t="shared" si="90"/>
        <v>2"7'20'MLAY600x4</v>
      </c>
      <c r="B1017" s="5" t="s">
        <v>25</v>
      </c>
      <c r="C1017" s="8" t="s">
        <v>11</v>
      </c>
      <c r="D1017" s="6" t="s">
        <v>16</v>
      </c>
      <c r="E1017" s="7">
        <v>11435</v>
      </c>
      <c r="F1017" s="6" t="s">
        <v>30</v>
      </c>
      <c r="G1017" s="7">
        <v>762</v>
      </c>
      <c r="H1017" s="7">
        <f>G1017*(IFERROR(VLOOKUP('Lifting System Input'!$B$9,Lists!L:M,2,0),1)*IFERROR(VLOOKUP('Lifting System Input'!$B$10,Lists!O:P,2,0),1)*IFERROR(VLOOKUP('Lifting System Input'!$B$12,Lists!R:S,2,0),1))</f>
        <v>762</v>
      </c>
      <c r="I1017" s="6">
        <f>IF(EVEN(ROUNDUP(E1017/(H1017*3/'Lifting System Input'!$B$11),0))=2,4,EVEN(ROUNDUP(E1017/(H1017*3/'Lifting System Input'!$B$11),0)))</f>
        <v>16</v>
      </c>
      <c r="J1017" s="7">
        <f t="shared" si="91"/>
        <v>12192</v>
      </c>
      <c r="K1017" s="6">
        <f t="shared" si="92"/>
        <v>3.2</v>
      </c>
      <c r="L1017" s="4">
        <f>VLOOKUP(F1017,Lists!A:B,2,0)*I1017</f>
        <v>17312</v>
      </c>
      <c r="M1017" s="6">
        <f t="shared" si="93"/>
        <v>8</v>
      </c>
      <c r="N1017">
        <f t="shared" si="94"/>
        <v>2.2000000000000002</v>
      </c>
      <c r="O1017">
        <v>4</v>
      </c>
      <c r="P1017" s="7">
        <f t="shared" si="95"/>
        <v>1429</v>
      </c>
      <c r="Q1017" t="s">
        <v>54</v>
      </c>
      <c r="R1017" t="s">
        <v>54</v>
      </c>
      <c r="S1017">
        <v>17</v>
      </c>
    </row>
    <row r="1018" spans="1:19" x14ac:dyDescent="0.25">
      <c r="A1018" t="str">
        <f t="shared" si="90"/>
        <v>2"8'20'MLAY600x4</v>
      </c>
      <c r="B1018" s="5" t="s">
        <v>25</v>
      </c>
      <c r="C1018" s="8" t="s">
        <v>12</v>
      </c>
      <c r="D1018" s="6" t="s">
        <v>16</v>
      </c>
      <c r="E1018" s="7">
        <v>13068</v>
      </c>
      <c r="F1018" s="6" t="s">
        <v>30</v>
      </c>
      <c r="G1018" s="7">
        <v>762</v>
      </c>
      <c r="H1018" s="7">
        <f>G1018*(IFERROR(VLOOKUP('Lifting System Input'!$B$9,Lists!L:M,2,0),1)*IFERROR(VLOOKUP('Lifting System Input'!$B$10,Lists!O:P,2,0),1)*IFERROR(VLOOKUP('Lifting System Input'!$B$12,Lists!R:S,2,0),1))</f>
        <v>762</v>
      </c>
      <c r="I1018" s="6">
        <f>IF(EVEN(ROUNDUP(E1018/(H1018*3/'Lifting System Input'!$B$11),0))=2,4,EVEN(ROUNDUP(E1018/(H1018*3/'Lifting System Input'!$B$11),0)))</f>
        <v>18</v>
      </c>
      <c r="J1018" s="7">
        <f t="shared" si="91"/>
        <v>13716</v>
      </c>
      <c r="K1018" s="6">
        <f t="shared" si="92"/>
        <v>3.1</v>
      </c>
      <c r="L1018" s="4">
        <f>VLOOKUP(F1018,Lists!A:B,2,0)*I1018</f>
        <v>19476</v>
      </c>
      <c r="M1018" s="6">
        <f t="shared" si="93"/>
        <v>9</v>
      </c>
      <c r="N1018">
        <f t="shared" si="94"/>
        <v>2</v>
      </c>
      <c r="O1018">
        <v>4</v>
      </c>
      <c r="P1018" s="7">
        <f t="shared" si="95"/>
        <v>1452</v>
      </c>
      <c r="Q1018" t="s">
        <v>54</v>
      </c>
      <c r="R1018" t="s">
        <v>54</v>
      </c>
      <c r="S1018">
        <v>17</v>
      </c>
    </row>
    <row r="1019" spans="1:19" x14ac:dyDescent="0.25">
      <c r="A1019" t="str">
        <f t="shared" si="90"/>
        <v>2"9'20'MLAY600x4</v>
      </c>
      <c r="B1019" s="5" t="s">
        <v>25</v>
      </c>
      <c r="C1019" s="8" t="s">
        <v>13</v>
      </c>
      <c r="D1019" s="6" t="s">
        <v>16</v>
      </c>
      <c r="E1019" s="7">
        <v>14702</v>
      </c>
      <c r="F1019" s="6" t="s">
        <v>30</v>
      </c>
      <c r="G1019" s="7">
        <v>762</v>
      </c>
      <c r="H1019" s="7">
        <f>G1019*(IFERROR(VLOOKUP('Lifting System Input'!$B$9,Lists!L:M,2,0),1)*IFERROR(VLOOKUP('Lifting System Input'!$B$10,Lists!O:P,2,0),1)*IFERROR(VLOOKUP('Lifting System Input'!$B$12,Lists!R:S,2,0),1))</f>
        <v>762</v>
      </c>
      <c r="I1019" s="6">
        <f>IF(EVEN(ROUNDUP(E1019/(H1019*3/'Lifting System Input'!$B$11),0))=2,4,EVEN(ROUNDUP(E1019/(H1019*3/'Lifting System Input'!$B$11),0)))</f>
        <v>20</v>
      </c>
      <c r="J1019" s="7">
        <f t="shared" si="91"/>
        <v>15240</v>
      </c>
      <c r="K1019" s="6">
        <f t="shared" si="92"/>
        <v>3.1</v>
      </c>
      <c r="L1019" s="4">
        <f>VLOOKUP(F1019,Lists!A:B,2,0)*I1019</f>
        <v>21640</v>
      </c>
      <c r="M1019" s="6">
        <f t="shared" si="93"/>
        <v>10</v>
      </c>
      <c r="N1019">
        <f t="shared" si="94"/>
        <v>1.8</v>
      </c>
      <c r="O1019">
        <v>4</v>
      </c>
      <c r="P1019" s="7">
        <f t="shared" si="95"/>
        <v>1470</v>
      </c>
      <c r="Q1019" t="s">
        <v>54</v>
      </c>
      <c r="R1019" t="s">
        <v>55</v>
      </c>
      <c r="S1019">
        <v>17</v>
      </c>
    </row>
    <row r="1020" spans="1:19" x14ac:dyDescent="0.25">
      <c r="A1020" t="str">
        <f t="shared" si="90"/>
        <v>2"10'20'MLAY600x4</v>
      </c>
      <c r="B1020" s="5" t="s">
        <v>25</v>
      </c>
      <c r="C1020" s="25" t="s">
        <v>14</v>
      </c>
      <c r="D1020" s="6" t="s">
        <v>16</v>
      </c>
      <c r="E1020" s="7">
        <v>16335</v>
      </c>
      <c r="F1020" s="6" t="s">
        <v>30</v>
      </c>
      <c r="G1020" s="7">
        <v>762</v>
      </c>
      <c r="H1020" s="7">
        <f>G1020*(IFERROR(VLOOKUP('Lifting System Input'!$B$9,Lists!L:M,2,0),1)*IFERROR(VLOOKUP('Lifting System Input'!$B$10,Lists!O:P,2,0),1)*IFERROR(VLOOKUP('Lifting System Input'!$B$12,Lists!R:S,2,0),1))</f>
        <v>762</v>
      </c>
      <c r="I1020" s="6">
        <f>IF(EVEN(ROUNDUP(E1020/(H1020*3/'Lifting System Input'!$B$11),0))=2,4,EVEN(ROUNDUP(E1020/(H1020*3/'Lifting System Input'!$B$11),0)))</f>
        <v>22</v>
      </c>
      <c r="J1020" s="7">
        <f t="shared" si="91"/>
        <v>16764</v>
      </c>
      <c r="K1020" s="6">
        <f t="shared" si="92"/>
        <v>3.1</v>
      </c>
      <c r="L1020" s="4">
        <f>VLOOKUP(F1020,Lists!A:B,2,0)*I1020</f>
        <v>23804</v>
      </c>
      <c r="M1020" s="6">
        <f t="shared" si="93"/>
        <v>11</v>
      </c>
      <c r="N1020">
        <f t="shared" si="94"/>
        <v>1.7</v>
      </c>
      <c r="O1020">
        <v>4</v>
      </c>
      <c r="P1020" s="7">
        <f t="shared" si="95"/>
        <v>1485</v>
      </c>
      <c r="Q1020" t="s">
        <v>54</v>
      </c>
      <c r="R1020" t="s">
        <v>55</v>
      </c>
      <c r="S1020">
        <v>17</v>
      </c>
    </row>
    <row r="1021" spans="1:19" x14ac:dyDescent="0.25">
      <c r="A1021" t="str">
        <f t="shared" si="90"/>
        <v>2"6'40'MLAY600x4</v>
      </c>
      <c r="B1021" s="5" t="s">
        <v>25</v>
      </c>
      <c r="C1021" s="8" t="s">
        <v>10</v>
      </c>
      <c r="D1021" s="6" t="s">
        <v>26</v>
      </c>
      <c r="E1021" s="7">
        <v>19602</v>
      </c>
      <c r="F1021" s="6" t="s">
        <v>30</v>
      </c>
      <c r="G1021" s="7">
        <v>762</v>
      </c>
      <c r="H1021" s="7">
        <f>G1021*(IFERROR(VLOOKUP('Lifting System Input'!$B$9,Lists!L:M,2,0),1)*IFERROR(VLOOKUP('Lifting System Input'!$B$10,Lists!O:P,2,0),1)*IFERROR(VLOOKUP('Lifting System Input'!$B$12,Lists!R:S,2,0),1))</f>
        <v>762</v>
      </c>
      <c r="I1021" s="6">
        <f>IF(EVEN(ROUNDUP(E1021/(H1021*3/'Lifting System Input'!$B$11),0))=2,4,EVEN(ROUNDUP(E1021/(H1021*3/'Lifting System Input'!$B$11),0)))</f>
        <v>26</v>
      </c>
      <c r="J1021" s="7">
        <f t="shared" si="91"/>
        <v>19812</v>
      </c>
      <c r="K1021" s="6">
        <f t="shared" si="92"/>
        <v>3</v>
      </c>
      <c r="L1021" s="4">
        <f>VLOOKUP(F1021,Lists!A:B,2,0)*I1021</f>
        <v>28132</v>
      </c>
      <c r="M1021" s="6">
        <f t="shared" si="93"/>
        <v>13</v>
      </c>
      <c r="N1021">
        <f t="shared" si="94"/>
        <v>2.9</v>
      </c>
      <c r="O1021">
        <v>4</v>
      </c>
      <c r="P1021" s="7">
        <f t="shared" si="95"/>
        <v>1508</v>
      </c>
      <c r="Q1021" t="s">
        <v>54</v>
      </c>
      <c r="R1021" t="s">
        <v>55</v>
      </c>
      <c r="S1021">
        <v>17</v>
      </c>
    </row>
    <row r="1022" spans="1:19" x14ac:dyDescent="0.25">
      <c r="A1022" t="str">
        <f t="shared" si="90"/>
        <v>2"7'40'MLAY600x4</v>
      </c>
      <c r="B1022" s="5" t="s">
        <v>25</v>
      </c>
      <c r="C1022" s="8" t="s">
        <v>11</v>
      </c>
      <c r="D1022" s="6" t="s">
        <v>26</v>
      </c>
      <c r="E1022" s="7">
        <v>22870</v>
      </c>
      <c r="F1022" s="6" t="s">
        <v>30</v>
      </c>
      <c r="G1022" s="7">
        <v>762</v>
      </c>
      <c r="H1022" s="7">
        <f>G1022*(IFERROR(VLOOKUP('Lifting System Input'!$B$9,Lists!L:M,2,0),1)*IFERROR(VLOOKUP('Lifting System Input'!$B$10,Lists!O:P,2,0),1)*IFERROR(VLOOKUP('Lifting System Input'!$B$12,Lists!R:S,2,0),1))</f>
        <v>762</v>
      </c>
      <c r="I1022" s="6">
        <f>IF(EVEN(ROUNDUP(E1022/(H1022*3/'Lifting System Input'!$B$11),0))=2,4,EVEN(ROUNDUP(E1022/(H1022*3/'Lifting System Input'!$B$11),0)))</f>
        <v>32</v>
      </c>
      <c r="J1022" s="7">
        <f t="shared" si="91"/>
        <v>24384</v>
      </c>
      <c r="K1022" s="6">
        <f t="shared" si="92"/>
        <v>3.2</v>
      </c>
      <c r="L1022" s="4">
        <f>VLOOKUP(F1022,Lists!A:B,2,0)*I1022</f>
        <v>34624</v>
      </c>
      <c r="M1022" s="6">
        <f t="shared" si="93"/>
        <v>16</v>
      </c>
      <c r="N1022">
        <f t="shared" si="94"/>
        <v>2.4</v>
      </c>
      <c r="O1022">
        <v>4</v>
      </c>
      <c r="P1022" s="7">
        <f t="shared" si="95"/>
        <v>1429</v>
      </c>
      <c r="Q1022" t="s">
        <v>54</v>
      </c>
      <c r="R1022" t="s">
        <v>55</v>
      </c>
      <c r="S1022">
        <v>17</v>
      </c>
    </row>
    <row r="1023" spans="1:19" x14ac:dyDescent="0.25">
      <c r="A1023" t="str">
        <f t="shared" si="90"/>
        <v>2"8'40'MLAY600x4</v>
      </c>
      <c r="B1023" s="5" t="s">
        <v>25</v>
      </c>
      <c r="C1023" s="8" t="s">
        <v>12</v>
      </c>
      <c r="D1023" s="6" t="s">
        <v>26</v>
      </c>
      <c r="E1023" s="7">
        <v>26137</v>
      </c>
      <c r="F1023" s="6" t="s">
        <v>30</v>
      </c>
      <c r="G1023" s="7">
        <v>762</v>
      </c>
      <c r="H1023" s="7">
        <f>G1023*(IFERROR(VLOOKUP('Lifting System Input'!$B$9,Lists!L:M,2,0),1)*IFERROR(VLOOKUP('Lifting System Input'!$B$10,Lists!O:P,2,0),1)*IFERROR(VLOOKUP('Lifting System Input'!$B$12,Lists!R:S,2,0),1))</f>
        <v>762</v>
      </c>
      <c r="I1023" s="6">
        <f>IF(EVEN(ROUNDUP(E1023/(H1023*3/'Lifting System Input'!$B$11),0))=2,4,EVEN(ROUNDUP(E1023/(H1023*3/'Lifting System Input'!$B$11),0)))</f>
        <v>36</v>
      </c>
      <c r="J1023" s="7">
        <f t="shared" si="91"/>
        <v>27432</v>
      </c>
      <c r="K1023" s="6">
        <f t="shared" si="92"/>
        <v>3.1</v>
      </c>
      <c r="L1023" s="4">
        <f>VLOOKUP(F1023,Lists!A:B,2,0)*I1023</f>
        <v>38952</v>
      </c>
      <c r="M1023" s="6">
        <f t="shared" si="93"/>
        <v>18</v>
      </c>
      <c r="N1023">
        <f t="shared" si="94"/>
        <v>2.1</v>
      </c>
      <c r="O1023">
        <v>4</v>
      </c>
      <c r="P1023" s="7">
        <f t="shared" si="95"/>
        <v>1452</v>
      </c>
      <c r="Q1023" t="s">
        <v>54</v>
      </c>
      <c r="R1023" t="s">
        <v>55</v>
      </c>
      <c r="S1023">
        <v>17</v>
      </c>
    </row>
    <row r="1024" spans="1:19" x14ac:dyDescent="0.25">
      <c r="A1024" t="str">
        <f t="shared" si="90"/>
        <v>2"9'40'MLAY600x4</v>
      </c>
      <c r="B1024" s="5" t="s">
        <v>25</v>
      </c>
      <c r="C1024" s="8" t="s">
        <v>13</v>
      </c>
      <c r="D1024" s="6" t="s">
        <v>26</v>
      </c>
      <c r="E1024" s="7">
        <v>29404</v>
      </c>
      <c r="F1024" s="6" t="s">
        <v>30</v>
      </c>
      <c r="G1024" s="7">
        <v>762</v>
      </c>
      <c r="H1024" s="7">
        <f>G1024*(IFERROR(VLOOKUP('Lifting System Input'!$B$9,Lists!L:M,2,0),1)*IFERROR(VLOOKUP('Lifting System Input'!$B$10,Lists!O:P,2,0),1)*IFERROR(VLOOKUP('Lifting System Input'!$B$12,Lists!R:S,2,0),1))</f>
        <v>762</v>
      </c>
      <c r="I1024" s="6">
        <f>IF(EVEN(ROUNDUP(E1024/(H1024*3/'Lifting System Input'!$B$11),0))=2,4,EVEN(ROUNDUP(E1024/(H1024*3/'Lifting System Input'!$B$11),0)))</f>
        <v>40</v>
      </c>
      <c r="J1024" s="7">
        <f t="shared" si="91"/>
        <v>30480</v>
      </c>
      <c r="K1024" s="6">
        <f t="shared" si="92"/>
        <v>3.1</v>
      </c>
      <c r="L1024" s="4">
        <f>VLOOKUP(F1024,Lists!A:B,2,0)*I1024</f>
        <v>43280</v>
      </c>
      <c r="M1024" s="6">
        <f t="shared" si="93"/>
        <v>20</v>
      </c>
      <c r="N1024">
        <f t="shared" si="94"/>
        <v>1.9</v>
      </c>
      <c r="O1024">
        <v>4</v>
      </c>
      <c r="P1024" s="7">
        <f t="shared" si="95"/>
        <v>1470</v>
      </c>
      <c r="Q1024" t="s">
        <v>54</v>
      </c>
      <c r="R1024" t="s">
        <v>55</v>
      </c>
      <c r="S1024">
        <v>17</v>
      </c>
    </row>
    <row r="1025" spans="1:19" x14ac:dyDescent="0.25">
      <c r="A1025" t="str">
        <f t="shared" si="90"/>
        <v>2"10'40'MLAY600x4</v>
      </c>
      <c r="B1025" s="5" t="s">
        <v>25</v>
      </c>
      <c r="C1025" s="24" t="s">
        <v>14</v>
      </c>
      <c r="D1025" s="6" t="s">
        <v>26</v>
      </c>
      <c r="E1025" s="7">
        <v>32671</v>
      </c>
      <c r="F1025" s="6" t="s">
        <v>30</v>
      </c>
      <c r="G1025" s="7">
        <v>762</v>
      </c>
      <c r="H1025" s="7">
        <f>G1025*(IFERROR(VLOOKUP('Lifting System Input'!$B$9,Lists!L:M,2,0),1)*IFERROR(VLOOKUP('Lifting System Input'!$B$10,Lists!O:P,2,0),1)*IFERROR(VLOOKUP('Lifting System Input'!$B$12,Lists!R:S,2,0),1))</f>
        <v>762</v>
      </c>
      <c r="I1025" s="6">
        <f>IF(EVEN(ROUNDUP(E1025/(H1025*3/'Lifting System Input'!$B$11),0))=2,4,EVEN(ROUNDUP(E1025/(H1025*3/'Lifting System Input'!$B$11),0)))</f>
        <v>44</v>
      </c>
      <c r="J1025" s="7">
        <f t="shared" si="91"/>
        <v>33528</v>
      </c>
      <c r="K1025" s="6">
        <f t="shared" si="92"/>
        <v>3.1</v>
      </c>
      <c r="L1025" s="4">
        <f>VLOOKUP(F1025,Lists!A:B,2,0)*I1025</f>
        <v>47608</v>
      </c>
      <c r="M1025" s="6">
        <f t="shared" si="93"/>
        <v>22</v>
      </c>
      <c r="N1025">
        <f t="shared" si="94"/>
        <v>1.7</v>
      </c>
      <c r="O1025">
        <v>4</v>
      </c>
      <c r="P1025" s="7">
        <f t="shared" si="95"/>
        <v>1485</v>
      </c>
      <c r="Q1025" t="s">
        <v>54</v>
      </c>
      <c r="R1025" t="s">
        <v>55</v>
      </c>
      <c r="S1025">
        <v>17</v>
      </c>
    </row>
  </sheetData>
  <autoFilter ref="A5:S1025">
    <sortState ref="A6:S1025">
      <sortCondition ref="F5:F1025"/>
    </sortState>
  </autoFilter>
  <pageMargins left="0.7" right="0.7" top="0.75" bottom="0.75" header="0.3" footer="0.3"/>
  <pageSetup scale="92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>
      <selection activeCell="S3" sqref="S3"/>
    </sheetView>
  </sheetViews>
  <sheetFormatPr defaultRowHeight="15" x14ac:dyDescent="0.25"/>
  <cols>
    <col min="1" max="1" width="12.85546875" bestFit="1" customWidth="1"/>
    <col min="2" max="2" width="6.5703125" bestFit="1" customWidth="1"/>
    <col min="4" max="4" width="9.5703125" bestFit="1" customWidth="1"/>
    <col min="6" max="6" width="7" bestFit="1" customWidth="1"/>
    <col min="8" max="8" width="6.42578125" bestFit="1" customWidth="1"/>
    <col min="12" max="12" width="20.140625" bestFit="1" customWidth="1"/>
    <col min="13" max="13" width="6.42578125" customWidth="1"/>
    <col min="15" max="15" width="16.85546875" bestFit="1" customWidth="1"/>
    <col min="18" max="18" width="13.85546875" bestFit="1" customWidth="1"/>
  </cols>
  <sheetData>
    <row r="1" spans="1:19" x14ac:dyDescent="0.25">
      <c r="A1" s="14" t="s">
        <v>28</v>
      </c>
      <c r="B1" s="14" t="s">
        <v>78</v>
      </c>
      <c r="C1" s="16"/>
      <c r="D1" s="14" t="s">
        <v>49</v>
      </c>
      <c r="F1" s="14" t="s">
        <v>50</v>
      </c>
      <c r="H1" s="14" t="s">
        <v>51</v>
      </c>
      <c r="J1" s="14" t="s">
        <v>62</v>
      </c>
      <c r="L1" s="14" t="s">
        <v>69</v>
      </c>
      <c r="M1" s="14" t="s">
        <v>39</v>
      </c>
      <c r="O1" s="14" t="s">
        <v>77</v>
      </c>
      <c r="P1" s="14" t="s">
        <v>39</v>
      </c>
      <c r="R1" s="14" t="s">
        <v>98</v>
      </c>
    </row>
    <row r="2" spans="1:19" x14ac:dyDescent="0.25">
      <c r="A2" s="17" t="s">
        <v>30</v>
      </c>
      <c r="B2" s="18">
        <v>1082</v>
      </c>
      <c r="C2" s="16"/>
      <c r="D2" s="20" t="s">
        <v>59</v>
      </c>
      <c r="E2" s="5"/>
      <c r="F2" t="s">
        <v>14</v>
      </c>
      <c r="H2" t="s">
        <v>10</v>
      </c>
      <c r="J2">
        <v>3</v>
      </c>
      <c r="L2" t="s">
        <v>40</v>
      </c>
      <c r="M2" s="15">
        <v>1</v>
      </c>
      <c r="O2" t="s">
        <v>70</v>
      </c>
      <c r="P2" s="15">
        <v>1</v>
      </c>
      <c r="R2" t="s">
        <v>99</v>
      </c>
      <c r="S2" s="15">
        <v>1</v>
      </c>
    </row>
    <row r="3" spans="1:19" x14ac:dyDescent="0.25">
      <c r="A3" s="17" t="s">
        <v>31</v>
      </c>
      <c r="B3" s="18">
        <v>1905</v>
      </c>
      <c r="C3" s="16"/>
      <c r="D3" s="5" t="s">
        <v>17</v>
      </c>
      <c r="E3" s="5"/>
      <c r="F3" t="s">
        <v>16</v>
      </c>
      <c r="H3" t="s">
        <v>11</v>
      </c>
      <c r="J3">
        <v>4</v>
      </c>
      <c r="L3" t="s">
        <v>41</v>
      </c>
      <c r="M3" s="15">
        <v>0.9</v>
      </c>
      <c r="O3" t="s">
        <v>71</v>
      </c>
      <c r="P3" s="15">
        <v>0.85</v>
      </c>
      <c r="R3" t="s">
        <v>100</v>
      </c>
      <c r="S3" s="15">
        <v>0.2</v>
      </c>
    </row>
    <row r="4" spans="1:19" x14ac:dyDescent="0.25">
      <c r="A4" s="17" t="s">
        <v>32</v>
      </c>
      <c r="B4" s="18">
        <v>2884</v>
      </c>
      <c r="C4" s="16"/>
      <c r="D4" s="5" t="s">
        <v>5</v>
      </c>
      <c r="E4" s="5"/>
      <c r="F4" t="s">
        <v>26</v>
      </c>
      <c r="H4" t="s">
        <v>12</v>
      </c>
      <c r="J4">
        <v>5</v>
      </c>
      <c r="L4" t="s">
        <v>42</v>
      </c>
      <c r="M4" s="15">
        <v>0.85</v>
      </c>
      <c r="O4" t="s">
        <v>72</v>
      </c>
      <c r="P4" s="15">
        <v>0.85</v>
      </c>
    </row>
    <row r="5" spans="1:19" x14ac:dyDescent="0.25">
      <c r="A5" s="17" t="s">
        <v>33</v>
      </c>
      <c r="B5" s="18">
        <v>5125</v>
      </c>
      <c r="C5" s="16"/>
      <c r="D5" s="5" t="s">
        <v>7</v>
      </c>
      <c r="E5" s="5"/>
      <c r="H5" t="s">
        <v>13</v>
      </c>
      <c r="L5" t="s">
        <v>43</v>
      </c>
      <c r="M5" s="15">
        <v>0.8</v>
      </c>
      <c r="O5" t="s">
        <v>73</v>
      </c>
      <c r="P5" s="15">
        <v>0.85</v>
      </c>
    </row>
    <row r="6" spans="1:19" x14ac:dyDescent="0.25">
      <c r="B6" s="4"/>
      <c r="C6" s="16"/>
      <c r="D6" s="5" t="s">
        <v>6</v>
      </c>
      <c r="H6" t="s">
        <v>14</v>
      </c>
      <c r="L6" t="s">
        <v>44</v>
      </c>
      <c r="M6" s="15">
        <v>0.7</v>
      </c>
      <c r="O6" t="s">
        <v>75</v>
      </c>
      <c r="P6" s="15">
        <v>0.85</v>
      </c>
    </row>
    <row r="7" spans="1:19" x14ac:dyDescent="0.25">
      <c r="B7" s="4"/>
      <c r="C7" s="16"/>
      <c r="D7" s="20" t="s">
        <v>58</v>
      </c>
      <c r="L7" t="s">
        <v>45</v>
      </c>
      <c r="M7" s="15">
        <v>0.5</v>
      </c>
      <c r="O7" t="s">
        <v>74</v>
      </c>
      <c r="P7" s="15">
        <v>0.85</v>
      </c>
    </row>
    <row r="8" spans="1:19" x14ac:dyDescent="0.25">
      <c r="B8" s="4"/>
      <c r="C8" s="16"/>
      <c r="D8" s="5" t="s">
        <v>8</v>
      </c>
      <c r="L8" t="s">
        <v>46</v>
      </c>
      <c r="M8" s="15">
        <v>0.5</v>
      </c>
    </row>
    <row r="9" spans="1:19" x14ac:dyDescent="0.25">
      <c r="B9" s="4"/>
      <c r="C9" s="16"/>
      <c r="D9" s="20" t="s">
        <v>60</v>
      </c>
      <c r="L9" t="s">
        <v>47</v>
      </c>
      <c r="M9" s="15">
        <v>0.45</v>
      </c>
    </row>
    <row r="10" spans="1:19" x14ac:dyDescent="0.25">
      <c r="B10" s="4"/>
      <c r="C10" s="16"/>
      <c r="D10" s="5" t="s">
        <v>18</v>
      </c>
      <c r="E10" s="5"/>
      <c r="L10" t="s">
        <v>48</v>
      </c>
      <c r="M10" s="15">
        <v>0.1</v>
      </c>
    </row>
    <row r="11" spans="1:19" x14ac:dyDescent="0.25">
      <c r="B11" s="4"/>
      <c r="C11" s="16"/>
      <c r="D11" s="5" t="s">
        <v>19</v>
      </c>
      <c r="E11" s="5"/>
    </row>
    <row r="12" spans="1:19" x14ac:dyDescent="0.25">
      <c r="B12" s="4"/>
      <c r="C12" s="16"/>
      <c r="D12" s="20" t="s">
        <v>61</v>
      </c>
      <c r="E12" s="5"/>
    </row>
    <row r="13" spans="1:19" x14ac:dyDescent="0.25">
      <c r="B13" s="4"/>
      <c r="C13" s="16"/>
      <c r="D13" s="5" t="s">
        <v>20</v>
      </c>
      <c r="E13" s="5"/>
    </row>
    <row r="14" spans="1:19" x14ac:dyDescent="0.25">
      <c r="B14" s="4"/>
      <c r="C14" s="16"/>
      <c r="D14" s="5" t="s">
        <v>21</v>
      </c>
      <c r="E14" s="5"/>
    </row>
    <row r="15" spans="1:19" x14ac:dyDescent="0.25">
      <c r="D15" s="5" t="s">
        <v>22</v>
      </c>
    </row>
    <row r="16" spans="1:19" x14ac:dyDescent="0.25">
      <c r="D16" s="5" t="s">
        <v>23</v>
      </c>
    </row>
    <row r="17" spans="4:17" x14ac:dyDescent="0.25">
      <c r="D17" s="5" t="s">
        <v>24</v>
      </c>
    </row>
    <row r="18" spans="4:17" x14ac:dyDescent="0.25">
      <c r="D18" s="5" t="s">
        <v>25</v>
      </c>
    </row>
    <row r="21" spans="4:17" x14ac:dyDescent="0.25">
      <c r="L21" s="1"/>
      <c r="M21" s="1"/>
      <c r="N21" s="1"/>
      <c r="O21" s="1"/>
      <c r="P21" s="1"/>
      <c r="Q21" s="1"/>
    </row>
    <row r="22" spans="4:17" x14ac:dyDescent="0.25">
      <c r="L22" s="1"/>
      <c r="M22" s="1"/>
      <c r="N22" s="1"/>
      <c r="O22" s="1"/>
      <c r="P22" s="1"/>
      <c r="Q22" s="1"/>
    </row>
    <row r="23" spans="4:17" x14ac:dyDescent="0.25">
      <c r="L23" s="1"/>
      <c r="M23" s="1"/>
      <c r="N23" s="1"/>
      <c r="O23" s="1"/>
      <c r="P23" s="1"/>
      <c r="Q23" s="1"/>
    </row>
    <row r="24" spans="4:17" x14ac:dyDescent="0.25">
      <c r="L24" s="1"/>
      <c r="M24" s="1"/>
      <c r="N24" s="1"/>
      <c r="O24" s="1"/>
      <c r="P24" s="1"/>
      <c r="Q24" s="1"/>
    </row>
    <row r="25" spans="4:17" x14ac:dyDescent="0.25">
      <c r="L25" s="1"/>
      <c r="M25" s="1"/>
      <c r="N25" s="1"/>
      <c r="O25" s="1"/>
      <c r="P25" s="1"/>
      <c r="Q25" s="1"/>
    </row>
    <row r="26" spans="4:17" x14ac:dyDescent="0.25">
      <c r="L26" s="1"/>
      <c r="M26" s="1"/>
      <c r="N26" s="1"/>
      <c r="O26" s="1"/>
      <c r="P26" s="1"/>
      <c r="Q26" s="1"/>
    </row>
    <row r="27" spans="4:17" x14ac:dyDescent="0.25">
      <c r="L27" s="1"/>
      <c r="M27" s="1"/>
      <c r="N27" s="1"/>
      <c r="O27" s="1"/>
      <c r="P27" s="1"/>
      <c r="Q27" s="1"/>
    </row>
    <row r="28" spans="4:17" x14ac:dyDescent="0.25">
      <c r="L28" s="1"/>
      <c r="M28" s="1"/>
      <c r="N28" s="1"/>
      <c r="O28" s="1"/>
      <c r="P28" s="1"/>
      <c r="Q28" s="1"/>
    </row>
    <row r="29" spans="4:17" x14ac:dyDescent="0.25">
      <c r="L29" s="1"/>
      <c r="M29" s="1"/>
      <c r="N29" s="1"/>
      <c r="O29" s="1"/>
      <c r="P29" s="1"/>
      <c r="Q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Reference</vt:lpstr>
      <vt:lpstr>Lifting System Input</vt:lpstr>
      <vt:lpstr>Sheet Sizes</vt:lpstr>
      <vt:lpstr>Lists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Whitt</dc:creator>
  <cp:lastModifiedBy>Derek DalPiaz</cp:lastModifiedBy>
  <cp:lastPrinted>2016-06-09T13:49:28Z</cp:lastPrinted>
  <dcterms:created xsi:type="dcterms:W3CDTF">2016-06-03T17:11:06Z</dcterms:created>
  <dcterms:modified xsi:type="dcterms:W3CDTF">2016-09-16T15:42:04Z</dcterms:modified>
</cp:coreProperties>
</file>