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cRb" sheetId="1" r:id="rId1"/>
    <sheet name="cDb" sheetId="3" r:id="rId2"/>
    <sheet name="tRIALBAl." sheetId="4" r:id="rId3"/>
  </sheets>
  <calcPr calcId="144525"/>
</workbook>
</file>

<file path=xl/calcChain.xml><?xml version="1.0" encoding="utf-8"?>
<calcChain xmlns="http://schemas.openxmlformats.org/spreadsheetml/2006/main">
  <c r="G12" i="4" l="1"/>
  <c r="G9" i="4"/>
  <c r="L25" i="4"/>
  <c r="F25" i="4"/>
  <c r="C98" i="4"/>
  <c r="L52" i="4"/>
  <c r="L54" i="4"/>
  <c r="L50" i="4"/>
  <c r="M26" i="4"/>
  <c r="G26" i="4"/>
  <c r="F30" i="4"/>
  <c r="E93" i="4"/>
  <c r="M20" i="4" l="1"/>
  <c r="H12" i="4"/>
  <c r="H9" i="4"/>
  <c r="L71" i="4"/>
  <c r="L70" i="4"/>
  <c r="F48" i="4"/>
  <c r="F47" i="4"/>
  <c r="F71" i="4"/>
  <c r="F70" i="4"/>
  <c r="G6" i="4"/>
  <c r="C83" i="4"/>
  <c r="L69" i="4" l="1"/>
  <c r="L68" i="4"/>
  <c r="J67" i="4"/>
  <c r="J66" i="4"/>
  <c r="J64" i="4"/>
  <c r="L61" i="4"/>
  <c r="J60" i="4"/>
  <c r="J59" i="4"/>
  <c r="L57" i="4"/>
  <c r="J56" i="4"/>
  <c r="J51" i="4"/>
  <c r="J53" i="4"/>
  <c r="J55" i="4"/>
  <c r="J49" i="4"/>
  <c r="L48" i="4"/>
  <c r="J38" i="4"/>
  <c r="J39" i="4"/>
  <c r="J40" i="4"/>
  <c r="J41" i="4"/>
  <c r="J42" i="4"/>
  <c r="J43" i="4"/>
  <c r="J44" i="4"/>
  <c r="J45" i="4"/>
  <c r="J46" i="4"/>
  <c r="J37" i="4"/>
  <c r="J35" i="4"/>
  <c r="J34" i="4"/>
  <c r="L32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7" i="4"/>
  <c r="I74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L47" i="4" s="1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30" i="4"/>
  <c r="J30" i="4" s="1"/>
  <c r="I8" i="4"/>
  <c r="I10" i="4"/>
  <c r="I11" i="4"/>
  <c r="I13" i="4"/>
  <c r="I14" i="4"/>
  <c r="I15" i="4"/>
  <c r="I16" i="4"/>
  <c r="I17" i="4"/>
  <c r="I18" i="4"/>
  <c r="I19" i="4"/>
  <c r="I21" i="4"/>
  <c r="I22" i="4"/>
  <c r="I23" i="4"/>
  <c r="I24" i="4"/>
  <c r="I7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30" i="4"/>
  <c r="E8" i="4"/>
  <c r="E9" i="4"/>
  <c r="E10" i="4"/>
  <c r="E11" i="4"/>
  <c r="E13" i="4"/>
  <c r="E14" i="4"/>
  <c r="E15" i="4"/>
  <c r="E16" i="4"/>
  <c r="E17" i="4"/>
  <c r="E18" i="4"/>
  <c r="E19" i="4"/>
  <c r="E20" i="4"/>
  <c r="E21" i="4"/>
  <c r="E22" i="4"/>
  <c r="E23" i="4"/>
  <c r="E24" i="4"/>
  <c r="E7" i="4"/>
  <c r="D6" i="4"/>
  <c r="D74" i="4" s="1"/>
  <c r="B12" i="4"/>
  <c r="E12" i="4" s="1"/>
  <c r="B74" i="4"/>
  <c r="C76" i="4" s="1"/>
  <c r="C74" i="4"/>
  <c r="J74" i="4" l="1"/>
  <c r="K74" i="4"/>
  <c r="H6" i="4"/>
  <c r="E74" i="4"/>
  <c r="C19" i="3"/>
  <c r="AS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C18" i="3"/>
  <c r="AK13" i="3"/>
  <c r="AK12" i="3"/>
  <c r="K75" i="4" l="1"/>
  <c r="M75" i="4" s="1"/>
  <c r="M77" i="4" s="1"/>
  <c r="L6" i="4"/>
  <c r="L74" i="4" s="1"/>
  <c r="L77" i="4" s="1"/>
  <c r="H74" i="4"/>
  <c r="C11" i="3"/>
  <c r="C12" i="3"/>
  <c r="C13" i="3"/>
  <c r="C14" i="3"/>
  <c r="C15" i="3"/>
  <c r="C16" i="3"/>
  <c r="C17" i="3"/>
  <c r="AG11" i="3"/>
  <c r="AK11" i="3"/>
  <c r="C10" i="3"/>
  <c r="I10" i="3"/>
  <c r="H10" i="3"/>
  <c r="C9" i="3"/>
  <c r="AG9" i="3"/>
  <c r="Y9" i="3"/>
  <c r="H9" i="3"/>
  <c r="C8" i="3"/>
  <c r="H8" i="3"/>
  <c r="H7" i="3"/>
  <c r="C7" i="3" s="1"/>
  <c r="W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7" i="1"/>
  <c r="S16" i="1"/>
  <c r="F16" i="1"/>
  <c r="J16" i="1"/>
  <c r="G16" i="1"/>
  <c r="S15" i="1"/>
  <c r="D13" i="1" l="1"/>
  <c r="D14" i="1"/>
  <c r="D15" i="1"/>
  <c r="D16" i="1"/>
  <c r="D12" i="1"/>
  <c r="S12" i="1"/>
  <c r="D11" i="1"/>
  <c r="D10" i="1"/>
  <c r="S10" i="1"/>
  <c r="S9" i="1"/>
  <c r="D9" i="1" s="1"/>
  <c r="D8" i="1"/>
  <c r="S7" i="1"/>
  <c r="D6" i="1"/>
  <c r="D7" i="1"/>
  <c r="D5" i="1"/>
</calcChain>
</file>

<file path=xl/sharedStrings.xml><?xml version="1.0" encoding="utf-8"?>
<sst xmlns="http://schemas.openxmlformats.org/spreadsheetml/2006/main" count="226" uniqueCount="163">
  <si>
    <t>cASh rECEIPt bOOk</t>
  </si>
  <si>
    <t>bETHANy sCHOOl</t>
  </si>
  <si>
    <t>DATE</t>
  </si>
  <si>
    <t>SCHED</t>
  </si>
  <si>
    <t>OR#</t>
  </si>
  <si>
    <t>CASH</t>
  </si>
  <si>
    <t>TUITION</t>
  </si>
  <si>
    <t>REGISTRATION</t>
  </si>
  <si>
    <t>PACES</t>
  </si>
  <si>
    <t>BOOKS</t>
  </si>
  <si>
    <t>HELE/TELE</t>
  </si>
  <si>
    <t>LAB</t>
  </si>
  <si>
    <t>CLOSING</t>
  </si>
  <si>
    <t>GRADUAT'N</t>
  </si>
  <si>
    <t>COMPU</t>
  </si>
  <si>
    <t>TER</t>
  </si>
  <si>
    <t>DIAG</t>
  </si>
  <si>
    <t>TEST</t>
  </si>
  <si>
    <t>READ</t>
  </si>
  <si>
    <t>MASTER</t>
  </si>
  <si>
    <t>INSU</t>
  </si>
  <si>
    <t>RANCE</t>
  </si>
  <si>
    <t>MAINTE</t>
  </si>
  <si>
    <t>NANCE</t>
  </si>
  <si>
    <t>MISC.</t>
  </si>
  <si>
    <t>AIR</t>
  </si>
  <si>
    <t>CON</t>
  </si>
  <si>
    <t>MAY</t>
  </si>
  <si>
    <t>APR. '14</t>
  </si>
  <si>
    <t>JUNE</t>
  </si>
  <si>
    <t>SCH. PE</t>
  </si>
  <si>
    <t>UNIFORM</t>
  </si>
  <si>
    <t>OTHERS</t>
  </si>
  <si>
    <t>JULY</t>
  </si>
  <si>
    <t>MINDING FEE</t>
  </si>
  <si>
    <t>TRAINING</t>
  </si>
  <si>
    <t>FEE</t>
  </si>
  <si>
    <t>AUG.</t>
  </si>
  <si>
    <t>SEP</t>
  </si>
  <si>
    <t>GUIDANCE</t>
  </si>
  <si>
    <t>OCT.</t>
  </si>
  <si>
    <t>NOV.</t>
  </si>
  <si>
    <t>DEC.</t>
  </si>
  <si>
    <t>JAN. '15</t>
  </si>
  <si>
    <t>FEB</t>
  </si>
  <si>
    <t>MARCH</t>
  </si>
  <si>
    <t>bETHANy aCADEMy</t>
  </si>
  <si>
    <t>Apr '14 - March '15</t>
  </si>
  <si>
    <t>CV#</t>
  </si>
  <si>
    <t>CASH IN BANK</t>
  </si>
  <si>
    <t>SOS</t>
  </si>
  <si>
    <t>C/A</t>
  </si>
  <si>
    <t>PHOTO</t>
  </si>
  <si>
    <t>TRANSPO</t>
  </si>
  <si>
    <t>GAS &amp; OIL</t>
  </si>
  <si>
    <t xml:space="preserve">REPAID &amp; </t>
  </si>
  <si>
    <t>MAINT.</t>
  </si>
  <si>
    <t>COMUNI-</t>
  </si>
  <si>
    <t>CATION</t>
  </si>
  <si>
    <t>TELEPHONE</t>
  </si>
  <si>
    <t>LIFE</t>
  </si>
  <si>
    <t>ALLOWA</t>
  </si>
  <si>
    <t>NCES</t>
  </si>
  <si>
    <t xml:space="preserve">BANK </t>
  </si>
  <si>
    <t>CHARGES</t>
  </si>
  <si>
    <t>PENALTY</t>
  </si>
  <si>
    <t>INT</t>
  </si>
  <si>
    <t>SEMINAR</t>
  </si>
  <si>
    <t>BANQUET</t>
  </si>
  <si>
    <t>SSS</t>
  </si>
  <si>
    <t>PAG-IBIG</t>
  </si>
  <si>
    <t>LEASEHOLD</t>
  </si>
  <si>
    <t>TAX</t>
  </si>
  <si>
    <t>MEALS</t>
  </si>
  <si>
    <t xml:space="preserve">ELEC </t>
  </si>
  <si>
    <t>SUPPLIES</t>
  </si>
  <si>
    <t>TRAVEL</t>
  </si>
  <si>
    <t>BUIDING</t>
  </si>
  <si>
    <t>MAT</t>
  </si>
  <si>
    <t xml:space="preserve">LOVE </t>
  </si>
  <si>
    <t>GIFT</t>
  </si>
  <si>
    <t>BONUS</t>
  </si>
  <si>
    <t>FUR</t>
  </si>
  <si>
    <t>SCHOOL</t>
  </si>
  <si>
    <t>EXP</t>
  </si>
  <si>
    <t>SCH</t>
  </si>
  <si>
    <t>ACCTS</t>
  </si>
  <si>
    <t>PAG</t>
  </si>
  <si>
    <t>CONTRI</t>
  </si>
  <si>
    <t>REGIS</t>
  </si>
  <si>
    <t>TRATION</t>
  </si>
  <si>
    <t>REPRE</t>
  </si>
  <si>
    <t>SENTATION</t>
  </si>
  <si>
    <t>MINDING</t>
  </si>
  <si>
    <t>STAFF</t>
  </si>
  <si>
    <t>AUG</t>
  </si>
  <si>
    <t>INSURANCE</t>
  </si>
  <si>
    <t>ID, PE</t>
  </si>
  <si>
    <t>EDUCATORS</t>
  </si>
  <si>
    <t>CONVENTION</t>
  </si>
  <si>
    <t>TLE LAB</t>
  </si>
  <si>
    <t>DEP ED EXP</t>
  </si>
  <si>
    <t>JAN.</t>
  </si>
  <si>
    <t>RECEI</t>
  </si>
  <si>
    <t>VABLES</t>
  </si>
  <si>
    <t>FEB.</t>
  </si>
  <si>
    <t>GRAD FEE</t>
  </si>
  <si>
    <t>FUR &amp;</t>
  </si>
  <si>
    <t>FIXTURE</t>
  </si>
  <si>
    <t>tRIALBAl</t>
  </si>
  <si>
    <t>ACCOUNTS</t>
  </si>
  <si>
    <t>DR</t>
  </si>
  <si>
    <t>CR</t>
  </si>
  <si>
    <t>HELE/TELE LAB</t>
  </si>
  <si>
    <t>CLOSING / GRADUATION</t>
  </si>
  <si>
    <t>COMPUTER</t>
  </si>
  <si>
    <t>READ MASTER</t>
  </si>
  <si>
    <t>MAINTENANCE</t>
  </si>
  <si>
    <t>AIRCON</t>
  </si>
  <si>
    <t>SCH. PE / UNIFORM</t>
  </si>
  <si>
    <t>TRAINING FEE</t>
  </si>
  <si>
    <t>DIAG TEST</t>
  </si>
  <si>
    <t>TLE / LAB</t>
  </si>
  <si>
    <t>C / A</t>
  </si>
  <si>
    <t>REPAIR &amp; MAINT</t>
  </si>
  <si>
    <t>COMUNICATION</t>
  </si>
  <si>
    <t>ALLOWANCE</t>
  </si>
  <si>
    <t>BANK CHARGES</t>
  </si>
  <si>
    <t>PENALTY / INT.</t>
  </si>
  <si>
    <t>ELEC SUPPLIES</t>
  </si>
  <si>
    <t>BUILDING MAT</t>
  </si>
  <si>
    <t>LOVE GIFT</t>
  </si>
  <si>
    <t>MISC</t>
  </si>
  <si>
    <t>SCH. EXP.</t>
  </si>
  <si>
    <t>PAG CONTIBUTION</t>
  </si>
  <si>
    <t>SCH. ACCTS.</t>
  </si>
  <si>
    <t>ID, PE, UNIFORM</t>
  </si>
  <si>
    <t>REPRESENTATION</t>
  </si>
  <si>
    <t>EDUCATORS CONVENTION</t>
  </si>
  <si>
    <t>RECEIVABLES</t>
  </si>
  <si>
    <t>FUR. &amp; FIX</t>
  </si>
  <si>
    <t>ADJUSTMENT</t>
  </si>
  <si>
    <t>ADJUSTED TB</t>
  </si>
  <si>
    <t>INCOME STATEMENT</t>
  </si>
  <si>
    <t>BALANCE SHEET</t>
  </si>
  <si>
    <t>CLOSING / GRAD / BANQUIT</t>
  </si>
  <si>
    <t>TRIAL BALANCE</t>
  </si>
  <si>
    <t>SSS L / P</t>
  </si>
  <si>
    <t>PAG L / P</t>
  </si>
  <si>
    <t>SSS CONTRI</t>
  </si>
  <si>
    <t>PAG CONTRI</t>
  </si>
  <si>
    <t>TO TAKE UP REMITTANCE OF SSS ^ PAG CONTRI &amp; PREMIUM BASED ON THE 37.8 &amp; OF THE SSS PREMIUM AND 100% OF THE PAG PREMIUM</t>
  </si>
  <si>
    <t>DEPRECIATION</t>
  </si>
  <si>
    <t>ACCUMUALTED DEP.</t>
  </si>
  <si>
    <t xml:space="preserve">TAKE UP DEPRECIATION FOR THE YEAR </t>
  </si>
  <si>
    <t>UNIFORM - STAFF</t>
  </si>
  <si>
    <t>CLOSING/GRADUATIN</t>
  </si>
  <si>
    <t>BUILDING</t>
  </si>
  <si>
    <t>CLOSE TO BUILDING ACCOUNT</t>
  </si>
  <si>
    <t>Q: bakit nasa iisang row lang ang mga transaction sa April 14? Ibig bang sabihin iisang Cash Voucher lang ang ni-release? Sabay-sabay ba ang mga transaction sa date na yan?</t>
  </si>
  <si>
    <t>Q: bakit nasa iisang row lang ang mga transaction sa April 14? Ibig bang sabihin iisang Sales Invoice or OR lang ang ni-release? Sabay-sabay ba ang mga transaction sa date na yan?</t>
  </si>
  <si>
    <t>Q: ano ang ibig sabihin ng mga red font color amounts?</t>
  </si>
  <si>
    <t>ACCUMULATED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</si>
</sst>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Font="1"/>
    <xf numFmtId="0" fontId="0" fillId="0" borderId="0" xfId="0" applyFill="1" applyBorder="1"/>
    <xf numFmtId="164" fontId="0" fillId="0" borderId="0" xfId="0" applyNumberFormat="1"/>
    <xf numFmtId="0" fontId="2" fillId="0" borderId="0" xfId="0" applyFont="1"/>
    <xf numFmtId="0" fontId="0" fillId="0" borderId="4" xfId="0" applyFill="1" applyBorder="1"/>
    <xf numFmtId="164" fontId="2" fillId="0" borderId="0" xfId="1" applyFont="1"/>
    <xf numFmtId="164" fontId="3" fillId="0" borderId="0" xfId="1" applyFont="1"/>
    <xf numFmtId="0" fontId="0" fillId="0" borderId="0" xfId="0" applyAlignment="1">
      <alignment horizontal="right"/>
    </xf>
    <xf numFmtId="164" fontId="3" fillId="0" borderId="6" xfId="1" applyFont="1" applyBorder="1"/>
    <xf numFmtId="0" fontId="3" fillId="0" borderId="5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1" applyFont="1"/>
    <xf numFmtId="164" fontId="4" fillId="0" borderId="0" xfId="1" applyFont="1"/>
    <xf numFmtId="0" fontId="4" fillId="0" borderId="0" xfId="0" applyFont="1" applyBorder="1"/>
    <xf numFmtId="164" fontId="4" fillId="0" borderId="0" xfId="1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right"/>
    </xf>
    <xf numFmtId="164" fontId="5" fillId="0" borderId="5" xfId="1" applyFont="1" applyBorder="1"/>
    <xf numFmtId="0" fontId="5" fillId="0" borderId="5" xfId="0" applyFont="1" applyBorder="1"/>
    <xf numFmtId="164" fontId="4" fillId="0" borderId="0" xfId="0" applyNumberFormat="1" applyFont="1"/>
    <xf numFmtId="164" fontId="5" fillId="0" borderId="5" xfId="0" applyNumberFormat="1" applyFont="1" applyBorder="1"/>
    <xf numFmtId="164" fontId="6" fillId="0" borderId="0" xfId="1" applyFont="1"/>
    <xf numFmtId="164" fontId="6" fillId="0" borderId="0" xfId="0" applyNumberFormat="1" applyFont="1"/>
    <xf numFmtId="164" fontId="4" fillId="0" borderId="0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165" fontId="7" fillId="0" borderId="0" xfId="0" applyNumberFormat="1" applyFont="1"/>
    <xf numFmtId="165" fontId="4" fillId="0" borderId="0" xfId="0" applyNumberFormat="1" applyFont="1" applyBorder="1"/>
    <xf numFmtId="165" fontId="4" fillId="0" borderId="0" xfId="0" applyNumberFormat="1" applyFont="1"/>
    <xf numFmtId="164" fontId="8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0" fillId="2" borderId="0" xfId="0" applyFill="1"/>
    <xf numFmtId="164" fontId="0" fillId="2" borderId="0" xfId="1" applyFont="1" applyFill="1"/>
    <xf numFmtId="164" fontId="0" fillId="0" borderId="5" xfId="1" applyFont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115" zoomScaleNormal="115" workbookViewId="0">
      <selection activeCell="A4" sqref="A4"/>
    </sheetView>
  </sheetViews>
  <sheetFormatPr defaultRowHeight="15" x14ac:dyDescent="0.25"/>
  <cols>
    <col min="1" max="1" width="10.42578125" customWidth="1"/>
    <col min="2" max="2" width="12.7109375" customWidth="1"/>
    <col min="4" max="23" width="15.71093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D3" s="1"/>
      <c r="E3" s="1"/>
      <c r="F3" s="1"/>
      <c r="G3" s="1"/>
      <c r="H3" s="1"/>
      <c r="I3" s="1" t="s">
        <v>10</v>
      </c>
      <c r="J3" s="1" t="s">
        <v>12</v>
      </c>
      <c r="K3" s="1" t="s">
        <v>14</v>
      </c>
      <c r="L3" s="1" t="s">
        <v>16</v>
      </c>
      <c r="M3" s="1" t="s">
        <v>18</v>
      </c>
      <c r="N3" s="1" t="s">
        <v>20</v>
      </c>
      <c r="O3" s="1" t="s">
        <v>22</v>
      </c>
      <c r="P3" s="1"/>
      <c r="Q3" s="1" t="s">
        <v>25</v>
      </c>
      <c r="R3" s="1" t="s">
        <v>30</v>
      </c>
      <c r="S3" s="1"/>
      <c r="T3" s="1" t="s">
        <v>34</v>
      </c>
      <c r="U3" s="8" t="s">
        <v>35</v>
      </c>
      <c r="V3" s="8" t="s">
        <v>39</v>
      </c>
    </row>
    <row r="4" spans="1:22" x14ac:dyDescent="0.25">
      <c r="A4" s="2" t="s">
        <v>2</v>
      </c>
      <c r="B4" s="2" t="s">
        <v>3</v>
      </c>
      <c r="C4" s="3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11</v>
      </c>
      <c r="J4" s="1" t="s">
        <v>13</v>
      </c>
      <c r="K4" s="1" t="s">
        <v>15</v>
      </c>
      <c r="L4" s="1" t="s">
        <v>17</v>
      </c>
      <c r="M4" s="1" t="s">
        <v>19</v>
      </c>
      <c r="N4" s="1" t="s">
        <v>21</v>
      </c>
      <c r="O4" s="1" t="s">
        <v>23</v>
      </c>
      <c r="P4" s="1" t="s">
        <v>24</v>
      </c>
      <c r="Q4" s="1" t="s">
        <v>26</v>
      </c>
      <c r="R4" s="1" t="s">
        <v>31</v>
      </c>
      <c r="S4" s="1" t="s">
        <v>32</v>
      </c>
      <c r="T4" s="1"/>
      <c r="U4" s="8" t="s">
        <v>36</v>
      </c>
    </row>
    <row r="5" spans="1:22" x14ac:dyDescent="0.25">
      <c r="A5" s="5" t="s">
        <v>28</v>
      </c>
      <c r="D5" s="4">
        <f>+E5+F5+G5+H5+I5+J5+K5+L5+M5+N5+O5+P5+Q5+R5+S5+T5</f>
        <v>136351.85</v>
      </c>
      <c r="E5" s="4">
        <v>53086.73</v>
      </c>
      <c r="F5">
        <v>12460.92</v>
      </c>
      <c r="G5">
        <v>41370</v>
      </c>
      <c r="H5">
        <v>4313.8999999999996</v>
      </c>
      <c r="I5">
        <v>1200</v>
      </c>
      <c r="J5">
        <v>1800</v>
      </c>
      <c r="K5">
        <v>2346.8000000000002</v>
      </c>
      <c r="L5">
        <v>400</v>
      </c>
      <c r="M5">
        <v>973.5</v>
      </c>
      <c r="N5">
        <v>600</v>
      </c>
      <c r="O5">
        <v>4000</v>
      </c>
      <c r="P5" s="4">
        <v>12000</v>
      </c>
      <c r="Q5">
        <v>1800</v>
      </c>
    </row>
    <row r="6" spans="1:22" x14ac:dyDescent="0.25">
      <c r="A6" s="5" t="s">
        <v>27</v>
      </c>
      <c r="D6" s="4">
        <f t="shared" ref="D6:D9" si="0">+E6+F6+G6+H6+I6+J6+K6+L6+M6+N6+O6+P6+Q6+R6+S6+T6</f>
        <v>222545.05</v>
      </c>
      <c r="E6">
        <v>59413.65</v>
      </c>
      <c r="F6">
        <v>27550</v>
      </c>
      <c r="G6">
        <v>65338.65</v>
      </c>
      <c r="H6">
        <v>10386.450000000001</v>
      </c>
      <c r="I6">
        <v>3300</v>
      </c>
      <c r="J6">
        <v>7490</v>
      </c>
      <c r="K6">
        <v>3000</v>
      </c>
      <c r="L6">
        <v>1600</v>
      </c>
      <c r="M6">
        <v>3887.3</v>
      </c>
      <c r="N6">
        <v>1125</v>
      </c>
      <c r="O6">
        <v>7500</v>
      </c>
      <c r="P6" s="4">
        <v>25804</v>
      </c>
      <c r="Q6">
        <v>6150</v>
      </c>
    </row>
    <row r="7" spans="1:22" x14ac:dyDescent="0.25">
      <c r="A7" s="5" t="s">
        <v>29</v>
      </c>
      <c r="D7" s="4">
        <f t="shared" si="0"/>
        <v>246272.69</v>
      </c>
      <c r="E7">
        <v>84980.160000000003</v>
      </c>
      <c r="F7">
        <v>20900</v>
      </c>
      <c r="G7">
        <v>79760.38</v>
      </c>
      <c r="H7">
        <v>9356.15</v>
      </c>
      <c r="I7">
        <v>1350</v>
      </c>
      <c r="J7">
        <v>7180</v>
      </c>
      <c r="K7">
        <v>5700</v>
      </c>
      <c r="L7">
        <v>1800</v>
      </c>
      <c r="M7" s="7">
        <v>1947</v>
      </c>
      <c r="N7">
        <v>1050</v>
      </c>
      <c r="O7">
        <v>7750</v>
      </c>
      <c r="P7">
        <v>18864</v>
      </c>
      <c r="Q7">
        <v>1800</v>
      </c>
      <c r="R7">
        <v>3150</v>
      </c>
      <c r="S7">
        <f>250+15+100+320</f>
        <v>685</v>
      </c>
    </row>
    <row r="8" spans="1:22" x14ac:dyDescent="0.25">
      <c r="A8" s="5" t="s">
        <v>33</v>
      </c>
      <c r="C8" s="6"/>
      <c r="D8" s="4">
        <f>+E8+F8+G8+H8+I8+J8+K8+L8+M8+N8+O8+P8+Q8+R8+S8+T8+U8</f>
        <v>182482.85</v>
      </c>
      <c r="E8">
        <v>119055.25</v>
      </c>
      <c r="F8" s="7">
        <v>9969.5</v>
      </c>
      <c r="G8" s="9">
        <v>4582</v>
      </c>
      <c r="H8" s="7">
        <v>4041.6</v>
      </c>
      <c r="I8" s="7">
        <v>3050</v>
      </c>
      <c r="J8">
        <v>3270</v>
      </c>
      <c r="K8">
        <v>6450</v>
      </c>
      <c r="L8">
        <v>680</v>
      </c>
      <c r="M8">
        <v>973.5</v>
      </c>
      <c r="N8">
        <v>600</v>
      </c>
      <c r="O8" s="7">
        <v>3500</v>
      </c>
      <c r="P8" s="7">
        <v>7700</v>
      </c>
      <c r="Q8">
        <v>750</v>
      </c>
      <c r="R8">
        <v>15191</v>
      </c>
      <c r="S8">
        <v>320</v>
      </c>
      <c r="T8" s="7">
        <v>1300</v>
      </c>
      <c r="U8">
        <v>1050</v>
      </c>
    </row>
    <row r="9" spans="1:22" x14ac:dyDescent="0.25">
      <c r="A9" s="5" t="s">
        <v>37</v>
      </c>
      <c r="D9" s="4">
        <f t="shared" si="0"/>
        <v>91410.42</v>
      </c>
      <c r="E9">
        <v>75978.92</v>
      </c>
      <c r="G9">
        <v>534</v>
      </c>
      <c r="H9">
        <v>5394</v>
      </c>
      <c r="J9">
        <v>280</v>
      </c>
      <c r="K9">
        <v>2100</v>
      </c>
      <c r="L9">
        <v>250</v>
      </c>
      <c r="N9">
        <v>150</v>
      </c>
      <c r="O9">
        <v>300</v>
      </c>
      <c r="R9">
        <v>3277.5</v>
      </c>
      <c r="S9">
        <f>1800+1346</f>
        <v>3146</v>
      </c>
    </row>
    <row r="10" spans="1:22" x14ac:dyDescent="0.25">
      <c r="A10" s="5" t="s">
        <v>38</v>
      </c>
      <c r="B10" s="6"/>
      <c r="D10" s="4">
        <f>+E10+F10+G10+H10+I10+J10+K10+L10+M10+N10+O10+P10+Q10+R10+S10+T10+V10</f>
        <v>133849.09999999998</v>
      </c>
      <c r="E10">
        <v>58089.120000000003</v>
      </c>
      <c r="G10">
        <v>62972</v>
      </c>
      <c r="H10">
        <v>4137.9799999999996</v>
      </c>
      <c r="J10">
        <v>320</v>
      </c>
      <c r="K10">
        <v>1740</v>
      </c>
      <c r="Q10">
        <v>600</v>
      </c>
      <c r="R10">
        <v>660</v>
      </c>
      <c r="S10">
        <f>130+800</f>
        <v>930</v>
      </c>
      <c r="V10">
        <v>4400</v>
      </c>
    </row>
    <row r="11" spans="1:22" x14ac:dyDescent="0.25">
      <c r="A11" s="5" t="s">
        <v>40</v>
      </c>
      <c r="D11" s="4">
        <f>+E11+F11+G11+H11+I11+J11+K11+L11+M11+N11+O11+P11+Q11+R11+S11+T11+V11</f>
        <v>128356.34999999999</v>
      </c>
      <c r="E11">
        <v>83342.929999999993</v>
      </c>
      <c r="G11">
        <v>37123.42</v>
      </c>
      <c r="J11">
        <v>150</v>
      </c>
      <c r="K11">
        <v>1200</v>
      </c>
      <c r="Q11">
        <v>900</v>
      </c>
      <c r="R11">
        <v>3240</v>
      </c>
      <c r="S11">
        <v>200</v>
      </c>
      <c r="V11">
        <v>2200</v>
      </c>
    </row>
    <row r="12" spans="1:22" x14ac:dyDescent="0.25">
      <c r="A12" s="5" t="s">
        <v>41</v>
      </c>
      <c r="D12" s="4">
        <f>+E12+F12+G12+H12+I12+J12+K12+L12+M12+N12+O12+P12+Q12+R12+S12+T12+V12</f>
        <v>135158.44</v>
      </c>
      <c r="E12">
        <v>112521.44</v>
      </c>
      <c r="G12">
        <v>10464</v>
      </c>
      <c r="H12">
        <v>2904</v>
      </c>
      <c r="J12">
        <v>430</v>
      </c>
      <c r="K12">
        <v>3000</v>
      </c>
      <c r="L12">
        <v>280</v>
      </c>
      <c r="Q12">
        <v>750</v>
      </c>
      <c r="R12">
        <v>2850</v>
      </c>
      <c r="S12">
        <f>50+509</f>
        <v>559</v>
      </c>
      <c r="V12">
        <v>1400</v>
      </c>
    </row>
    <row r="13" spans="1:22" x14ac:dyDescent="0.25">
      <c r="A13" s="5" t="s">
        <v>42</v>
      </c>
      <c r="D13" s="4">
        <f t="shared" ref="D13:D16" si="1">+E13+F13+G13+H13+I13+J13+K13+L13+M13+N13+O13+P13+Q13+R13+S13+T13+V13</f>
        <v>76783.13</v>
      </c>
      <c r="E13">
        <v>70183.13</v>
      </c>
      <c r="G13">
        <v>3700</v>
      </c>
      <c r="J13">
        <v>350</v>
      </c>
      <c r="K13">
        <v>1950</v>
      </c>
      <c r="Q13">
        <v>600</v>
      </c>
    </row>
    <row r="14" spans="1:22" x14ac:dyDescent="0.25">
      <c r="A14" s="5" t="s">
        <v>43</v>
      </c>
      <c r="D14" s="4">
        <f t="shared" si="1"/>
        <v>111856.8</v>
      </c>
      <c r="E14">
        <v>106376.8</v>
      </c>
      <c r="J14">
        <v>280</v>
      </c>
      <c r="K14">
        <v>1500</v>
      </c>
      <c r="L14">
        <v>2600</v>
      </c>
      <c r="Q14">
        <v>150</v>
      </c>
      <c r="R14">
        <v>250</v>
      </c>
      <c r="S14">
        <v>600</v>
      </c>
      <c r="V14">
        <v>100</v>
      </c>
    </row>
    <row r="15" spans="1:22" x14ac:dyDescent="0.25">
      <c r="A15" s="5" t="s">
        <v>44</v>
      </c>
      <c r="D15" s="4">
        <f t="shared" si="1"/>
        <v>109695.23</v>
      </c>
      <c r="E15">
        <v>106035.23</v>
      </c>
      <c r="F15">
        <v>220</v>
      </c>
      <c r="G15">
        <v>450</v>
      </c>
      <c r="J15">
        <v>750</v>
      </c>
      <c r="K15">
        <v>1550</v>
      </c>
      <c r="S15">
        <f>50+640</f>
        <v>690</v>
      </c>
    </row>
    <row r="16" spans="1:22" x14ac:dyDescent="0.25">
      <c r="A16" s="5" t="s">
        <v>45</v>
      </c>
      <c r="D16" s="4">
        <f t="shared" si="1"/>
        <v>231962.68000000002</v>
      </c>
      <c r="E16">
        <v>140959.66</v>
      </c>
      <c r="F16">
        <f>2231.7+440</f>
        <v>2671.7</v>
      </c>
      <c r="G16">
        <f>7419+4207</f>
        <v>11626</v>
      </c>
      <c r="H16">
        <v>675</v>
      </c>
      <c r="I16" s="4">
        <v>700</v>
      </c>
      <c r="J16">
        <f>25990+30828.57</f>
        <v>56818.57</v>
      </c>
      <c r="K16">
        <v>4650</v>
      </c>
      <c r="L16">
        <v>100</v>
      </c>
      <c r="O16">
        <v>500</v>
      </c>
      <c r="P16">
        <v>500</v>
      </c>
      <c r="Q16">
        <v>380</v>
      </c>
      <c r="S16">
        <f>11881.75+100+400</f>
        <v>12381.75</v>
      </c>
    </row>
    <row r="17" spans="2:23" ht="20.100000000000001" customHeight="1" x14ac:dyDescent="0.25">
      <c r="C17" s="6"/>
      <c r="D17" s="10">
        <f t="shared" ref="D17:V17" si="2">SUM(D5:D16)</f>
        <v>1806724.5899999999</v>
      </c>
      <c r="E17" s="10">
        <f t="shared" si="2"/>
        <v>1070023.02</v>
      </c>
      <c r="F17" s="10">
        <f t="shared" si="2"/>
        <v>73772.12</v>
      </c>
      <c r="G17" s="10">
        <f t="shared" si="2"/>
        <v>317920.45</v>
      </c>
      <c r="H17" s="10">
        <f t="shared" si="2"/>
        <v>41209.08</v>
      </c>
      <c r="I17" s="10">
        <f t="shared" si="2"/>
        <v>9600</v>
      </c>
      <c r="J17" s="10">
        <f t="shared" si="2"/>
        <v>79118.570000000007</v>
      </c>
      <c r="K17" s="10">
        <f t="shared" si="2"/>
        <v>35186.800000000003</v>
      </c>
      <c r="L17" s="10">
        <f t="shared" si="2"/>
        <v>7710</v>
      </c>
      <c r="M17" s="10">
        <f t="shared" si="2"/>
        <v>7781.3</v>
      </c>
      <c r="N17" s="10">
        <f t="shared" si="2"/>
        <v>3525</v>
      </c>
      <c r="O17" s="10">
        <f t="shared" si="2"/>
        <v>23550</v>
      </c>
      <c r="P17" s="10">
        <f t="shared" si="2"/>
        <v>64868</v>
      </c>
      <c r="Q17" s="10">
        <f t="shared" si="2"/>
        <v>13880</v>
      </c>
      <c r="R17" s="10">
        <f t="shared" si="2"/>
        <v>28618.5</v>
      </c>
      <c r="S17" s="10">
        <f t="shared" si="2"/>
        <v>19511.75</v>
      </c>
      <c r="T17" s="10">
        <f t="shared" si="2"/>
        <v>1300</v>
      </c>
      <c r="U17" s="10">
        <f t="shared" si="2"/>
        <v>1050</v>
      </c>
      <c r="V17" s="10">
        <f t="shared" si="2"/>
        <v>8100</v>
      </c>
      <c r="W17" s="10">
        <f>SUM(E17:V17)</f>
        <v>1806724.5900000003</v>
      </c>
    </row>
    <row r="18" spans="2:23" x14ac:dyDescent="0.25">
      <c r="D18" s="4"/>
    </row>
    <row r="19" spans="2:23" x14ac:dyDescent="0.25">
      <c r="D19" s="4"/>
    </row>
    <row r="20" spans="2:23" x14ac:dyDescent="0.25">
      <c r="B20" s="39" t="s">
        <v>160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2:23" x14ac:dyDescent="0.25">
      <c r="D21" s="4"/>
    </row>
    <row r="22" spans="2:23" x14ac:dyDescent="0.25">
      <c r="B22" s="39" t="s">
        <v>161</v>
      </c>
      <c r="C22" s="39"/>
      <c r="D22" s="40"/>
      <c r="E22" s="39"/>
    </row>
    <row r="23" spans="2:23" x14ac:dyDescent="0.25">
      <c r="D23" s="4"/>
    </row>
    <row r="24" spans="2:23" x14ac:dyDescent="0.25">
      <c r="D24" s="4"/>
    </row>
    <row r="25" spans="2:23" x14ac:dyDescent="0.25">
      <c r="D25" s="4"/>
    </row>
    <row r="26" spans="2:23" x14ac:dyDescent="0.25">
      <c r="D26" s="4"/>
    </row>
    <row r="27" spans="2:23" x14ac:dyDescent="0.25">
      <c r="D2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workbookViewId="0">
      <selection activeCell="B19" sqref="B19"/>
    </sheetView>
  </sheetViews>
  <sheetFormatPr defaultRowHeight="15" x14ac:dyDescent="0.25"/>
  <cols>
    <col min="3" max="3" width="13.5703125" customWidth="1"/>
    <col min="4" max="4" width="10.5703125" bestFit="1" customWidth="1"/>
    <col min="5" max="5" width="12.7109375" customWidth="1"/>
    <col min="6" max="6" width="9.5703125" bestFit="1" customWidth="1"/>
    <col min="7" max="8" width="11.5703125" bestFit="1" customWidth="1"/>
    <col min="9" max="14" width="9.5703125" bestFit="1" customWidth="1"/>
    <col min="15" max="15" width="11.5703125" bestFit="1" customWidth="1"/>
    <col min="18" max="23" width="10.5703125" bestFit="1" customWidth="1"/>
    <col min="24" max="24" width="9.5703125" bestFit="1" customWidth="1"/>
    <col min="25" max="25" width="10.5703125" bestFit="1" customWidth="1"/>
    <col min="26" max="30" width="9.5703125" bestFit="1" customWidth="1"/>
    <col min="31" max="31" width="10.5703125" bestFit="1" customWidth="1"/>
    <col min="32" max="33" width="9.5703125" bestFit="1" customWidth="1"/>
    <col min="34" max="34" width="10.5703125" bestFit="1" customWidth="1"/>
    <col min="36" max="38" width="10.5703125" bestFit="1" customWidth="1"/>
    <col min="39" max="40" width="9.5703125" bestFit="1" customWidth="1"/>
    <col min="41" max="42" width="10.5703125" bestFit="1" customWidth="1"/>
    <col min="43" max="44" width="9.5703125" bestFit="1" customWidth="1"/>
    <col min="45" max="45" width="13.140625" customWidth="1"/>
  </cols>
  <sheetData>
    <row r="1" spans="1:44" x14ac:dyDescent="0.25">
      <c r="A1" t="s">
        <v>46</v>
      </c>
    </row>
    <row r="2" spans="1:44" x14ac:dyDescent="0.25">
      <c r="A2" t="s">
        <v>47</v>
      </c>
    </row>
    <row r="4" spans="1:44" x14ac:dyDescent="0.25">
      <c r="A4" t="s">
        <v>2</v>
      </c>
      <c r="B4" t="s">
        <v>48</v>
      </c>
      <c r="D4" t="s">
        <v>12</v>
      </c>
    </row>
    <row r="5" spans="1:44" x14ac:dyDescent="0.25">
      <c r="C5" t="s">
        <v>49</v>
      </c>
      <c r="D5" s="11" t="s">
        <v>106</v>
      </c>
      <c r="E5" s="11" t="s">
        <v>101</v>
      </c>
      <c r="F5" t="s">
        <v>100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57</v>
      </c>
      <c r="M5" t="s">
        <v>59</v>
      </c>
      <c r="N5" t="s">
        <v>60</v>
      </c>
      <c r="O5" t="s">
        <v>61</v>
      </c>
      <c r="P5" t="s">
        <v>63</v>
      </c>
      <c r="Q5" t="s">
        <v>65</v>
      </c>
      <c r="R5" t="s">
        <v>50</v>
      </c>
      <c r="S5" t="s">
        <v>68</v>
      </c>
      <c r="T5" t="s">
        <v>12</v>
      </c>
      <c r="U5" t="s">
        <v>67</v>
      </c>
      <c r="V5" t="s">
        <v>69</v>
      </c>
      <c r="W5" t="s">
        <v>70</v>
      </c>
      <c r="X5" t="s">
        <v>72</v>
      </c>
      <c r="Y5" t="s">
        <v>71</v>
      </c>
      <c r="Z5" t="s">
        <v>73</v>
      </c>
      <c r="AA5" t="s">
        <v>74</v>
      </c>
      <c r="AB5" t="s">
        <v>76</v>
      </c>
      <c r="AC5" t="s">
        <v>77</v>
      </c>
      <c r="AD5" t="s">
        <v>79</v>
      </c>
      <c r="AE5" t="s">
        <v>81</v>
      </c>
      <c r="AF5" t="s">
        <v>82</v>
      </c>
      <c r="AG5" t="s">
        <v>24</v>
      </c>
      <c r="AH5" t="s">
        <v>83</v>
      </c>
      <c r="AI5" t="s">
        <v>87</v>
      </c>
      <c r="AJ5" t="s">
        <v>85</v>
      </c>
      <c r="AK5" t="s">
        <v>97</v>
      </c>
      <c r="AL5" t="s">
        <v>89</v>
      </c>
      <c r="AM5" t="s">
        <v>91</v>
      </c>
      <c r="AN5" t="s">
        <v>93</v>
      </c>
      <c r="AO5" t="s">
        <v>31</v>
      </c>
      <c r="AP5" t="s">
        <v>98</v>
      </c>
      <c r="AQ5" t="s">
        <v>103</v>
      </c>
      <c r="AR5" t="s">
        <v>107</v>
      </c>
    </row>
    <row r="6" spans="1:44" x14ac:dyDescent="0.25">
      <c r="H6" t="s">
        <v>8</v>
      </c>
      <c r="K6" t="s">
        <v>56</v>
      </c>
      <c r="L6" t="s">
        <v>58</v>
      </c>
      <c r="N6" t="s">
        <v>96</v>
      </c>
      <c r="O6" t="s">
        <v>62</v>
      </c>
      <c r="P6" t="s">
        <v>64</v>
      </c>
      <c r="Q6" t="s">
        <v>66</v>
      </c>
      <c r="AA6" t="s">
        <v>75</v>
      </c>
      <c r="AC6" t="s">
        <v>78</v>
      </c>
      <c r="AD6" t="s">
        <v>80</v>
      </c>
      <c r="AH6" t="s">
        <v>84</v>
      </c>
      <c r="AI6" t="s">
        <v>88</v>
      </c>
      <c r="AJ6" t="s">
        <v>86</v>
      </c>
      <c r="AK6" t="s">
        <v>31</v>
      </c>
      <c r="AL6" t="s">
        <v>90</v>
      </c>
      <c r="AM6" t="s">
        <v>92</v>
      </c>
      <c r="AN6" t="s">
        <v>36</v>
      </c>
      <c r="AO6" t="s">
        <v>94</v>
      </c>
      <c r="AP6" t="s">
        <v>99</v>
      </c>
      <c r="AQ6" t="s">
        <v>104</v>
      </c>
      <c r="AR6" t="s">
        <v>108</v>
      </c>
    </row>
    <row r="7" spans="1:44" x14ac:dyDescent="0.25">
      <c r="A7" t="s">
        <v>28</v>
      </c>
      <c r="C7" s="4">
        <f>+D7+E7+F7+G7+H7+I7+J7+K7+L7+M7+N7+O7+P7+Q7+R7+S7+T7+U7+V7</f>
        <v>158306.5</v>
      </c>
      <c r="G7">
        <v>24415</v>
      </c>
      <c r="H7">
        <f>666+350.5</f>
        <v>1016.5</v>
      </c>
      <c r="I7">
        <v>182</v>
      </c>
      <c r="J7">
        <v>1500</v>
      </c>
      <c r="K7">
        <v>750</v>
      </c>
      <c r="L7">
        <v>476</v>
      </c>
      <c r="M7">
        <v>544</v>
      </c>
      <c r="N7">
        <v>550</v>
      </c>
      <c r="O7">
        <v>10300</v>
      </c>
      <c r="P7">
        <v>100</v>
      </c>
      <c r="Q7">
        <v>54</v>
      </c>
      <c r="R7">
        <v>1090</v>
      </c>
      <c r="S7">
        <v>62960</v>
      </c>
      <c r="T7">
        <v>38036</v>
      </c>
      <c r="U7">
        <v>16333</v>
      </c>
    </row>
    <row r="8" spans="1:44" x14ac:dyDescent="0.25">
      <c r="A8" t="s">
        <v>27</v>
      </c>
      <c r="C8" s="4">
        <f>SUM(D8:AI8)</f>
        <v>76090.41</v>
      </c>
      <c r="G8">
        <v>1487.5</v>
      </c>
      <c r="H8">
        <f>160+572</f>
        <v>732</v>
      </c>
      <c r="I8">
        <v>240</v>
      </c>
      <c r="J8">
        <v>600</v>
      </c>
      <c r="L8">
        <v>270</v>
      </c>
      <c r="O8">
        <v>25524</v>
      </c>
      <c r="R8">
        <v>10276.5</v>
      </c>
      <c r="T8">
        <v>1000</v>
      </c>
      <c r="V8">
        <v>-538.29999999999995</v>
      </c>
      <c r="W8">
        <v>-277</v>
      </c>
      <c r="X8">
        <v>395.83</v>
      </c>
      <c r="Y8">
        <v>16405</v>
      </c>
      <c r="Z8">
        <v>1241</v>
      </c>
      <c r="AA8">
        <v>1141</v>
      </c>
      <c r="AB8">
        <v>9188.8799999999992</v>
      </c>
      <c r="AC8">
        <v>2356</v>
      </c>
      <c r="AD8">
        <v>1000</v>
      </c>
      <c r="AE8">
        <v>3000</v>
      </c>
      <c r="AF8">
        <v>1598</v>
      </c>
      <c r="AG8">
        <v>450</v>
      </c>
    </row>
    <row r="9" spans="1:44" x14ac:dyDescent="0.25">
      <c r="A9" t="s">
        <v>29</v>
      </c>
      <c r="C9" s="4">
        <f>SUM(D9:AM9)</f>
        <v>302058.81</v>
      </c>
      <c r="G9">
        <v>-3013</v>
      </c>
      <c r="H9">
        <f>150447.8+498</f>
        <v>150945.79999999999</v>
      </c>
      <c r="I9">
        <v>207</v>
      </c>
      <c r="J9">
        <v>1950</v>
      </c>
      <c r="K9">
        <v>1000</v>
      </c>
      <c r="L9">
        <v>143</v>
      </c>
      <c r="N9">
        <v>1100</v>
      </c>
      <c r="O9">
        <v>116773</v>
      </c>
      <c r="P9">
        <v>50</v>
      </c>
      <c r="Q9">
        <v>500</v>
      </c>
      <c r="R9">
        <v>12862.6</v>
      </c>
      <c r="V9">
        <v>-6595.68</v>
      </c>
      <c r="X9">
        <v>894</v>
      </c>
      <c r="Y9">
        <f>9714+12977.5</f>
        <v>22691.5</v>
      </c>
      <c r="Z9">
        <v>1245</v>
      </c>
      <c r="AA9">
        <v>777</v>
      </c>
      <c r="AF9">
        <v>2115</v>
      </c>
      <c r="AG9">
        <f>150+1750+492.5+175</f>
        <v>2567.5</v>
      </c>
      <c r="AH9">
        <v>5888.5</v>
      </c>
      <c r="AI9">
        <v>322.7</v>
      </c>
      <c r="AJ9">
        <v>-10365.11</v>
      </c>
    </row>
    <row r="10" spans="1:44" x14ac:dyDescent="0.25">
      <c r="A10" t="s">
        <v>33</v>
      </c>
      <c r="C10" s="4">
        <f>SUM(D10:AQ10)</f>
        <v>159950.19</v>
      </c>
      <c r="G10">
        <v>2993.6</v>
      </c>
      <c r="H10">
        <f>14319+84</f>
        <v>14403</v>
      </c>
      <c r="I10">
        <f>7+1732.5</f>
        <v>1739.5</v>
      </c>
      <c r="J10">
        <v>900</v>
      </c>
      <c r="L10">
        <v>67</v>
      </c>
      <c r="M10">
        <v>760</v>
      </c>
      <c r="O10">
        <v>63627.5</v>
      </c>
      <c r="P10">
        <v>50</v>
      </c>
      <c r="R10">
        <v>883</v>
      </c>
      <c r="V10">
        <v>-3297.89</v>
      </c>
      <c r="W10">
        <v>-1454</v>
      </c>
      <c r="Z10">
        <v>447</v>
      </c>
      <c r="AH10">
        <v>26066.5</v>
      </c>
      <c r="AJ10">
        <v>-5231.0200000000004</v>
      </c>
      <c r="AK10">
        <v>23690</v>
      </c>
      <c r="AL10">
        <v>12675</v>
      </c>
      <c r="AM10">
        <v>1931</v>
      </c>
      <c r="AN10">
        <v>1300</v>
      </c>
      <c r="AO10">
        <v>18400</v>
      </c>
    </row>
    <row r="11" spans="1:44" x14ac:dyDescent="0.25">
      <c r="A11" t="s">
        <v>95</v>
      </c>
      <c r="C11" s="4">
        <f t="shared" ref="C11:C17" si="0">SUM(D11:AQ11)</f>
        <v>110051.01999999999</v>
      </c>
      <c r="G11">
        <v>9916.93</v>
      </c>
      <c r="H11">
        <v>4444</v>
      </c>
      <c r="I11">
        <v>400</v>
      </c>
      <c r="J11">
        <v>300</v>
      </c>
      <c r="L11">
        <v>100</v>
      </c>
      <c r="M11">
        <v>500</v>
      </c>
      <c r="N11">
        <v>550</v>
      </c>
      <c r="O11">
        <v>65470</v>
      </c>
      <c r="P11">
        <v>100</v>
      </c>
      <c r="R11">
        <v>1358</v>
      </c>
      <c r="V11">
        <v>-3297.89</v>
      </c>
      <c r="W11">
        <v>-1454</v>
      </c>
      <c r="Z11">
        <v>955</v>
      </c>
      <c r="AG11">
        <f>1000+470</f>
        <v>1470</v>
      </c>
      <c r="AJ11">
        <v>-5231.0200000000004</v>
      </c>
      <c r="AK11">
        <f>5130+2000</f>
        <v>7130</v>
      </c>
      <c r="AL11">
        <v>2500</v>
      </c>
      <c r="AP11">
        <v>24840</v>
      </c>
    </row>
    <row r="12" spans="1:44" x14ac:dyDescent="0.25">
      <c r="A12" t="s">
        <v>38</v>
      </c>
      <c r="C12" s="4">
        <f t="shared" si="0"/>
        <v>94083.19</v>
      </c>
      <c r="E12">
        <v>12100</v>
      </c>
      <c r="F12">
        <v>815</v>
      </c>
      <c r="G12">
        <v>1126.0999999999999</v>
      </c>
      <c r="H12">
        <v>10903</v>
      </c>
      <c r="J12">
        <v>100</v>
      </c>
      <c r="M12">
        <v>420</v>
      </c>
      <c r="N12">
        <v>550</v>
      </c>
      <c r="O12">
        <v>68890</v>
      </c>
      <c r="R12">
        <v>1380</v>
      </c>
      <c r="V12">
        <v>-3297.89</v>
      </c>
      <c r="W12">
        <v>-1454</v>
      </c>
      <c r="Z12">
        <v>941</v>
      </c>
      <c r="AG12">
        <v>416</v>
      </c>
      <c r="AH12">
        <v>375</v>
      </c>
      <c r="AJ12">
        <v>-5231.0200000000004</v>
      </c>
      <c r="AK12">
        <f>1550+4500</f>
        <v>6050</v>
      </c>
    </row>
    <row r="13" spans="1:44" x14ac:dyDescent="0.25">
      <c r="A13" t="s">
        <v>40</v>
      </c>
      <c r="C13" s="4">
        <f t="shared" si="0"/>
        <v>87842.59</v>
      </c>
      <c r="E13">
        <v>2850</v>
      </c>
      <c r="F13">
        <v>1100</v>
      </c>
      <c r="G13">
        <v>-100</v>
      </c>
      <c r="H13">
        <v>13720</v>
      </c>
      <c r="M13">
        <v>500</v>
      </c>
      <c r="O13">
        <v>70025</v>
      </c>
      <c r="R13">
        <v>470</v>
      </c>
      <c r="V13">
        <v>-3297.89</v>
      </c>
      <c r="W13">
        <v>-1454</v>
      </c>
      <c r="X13">
        <v>931</v>
      </c>
      <c r="AD13">
        <v>900</v>
      </c>
      <c r="AG13">
        <v>154.5</v>
      </c>
      <c r="AH13">
        <v>5100</v>
      </c>
      <c r="AJ13">
        <v>-5231.0200000000004</v>
      </c>
      <c r="AK13">
        <f>1650+225</f>
        <v>1875</v>
      </c>
      <c r="AM13">
        <v>300</v>
      </c>
    </row>
    <row r="14" spans="1:44" x14ac:dyDescent="0.25">
      <c r="A14" t="s">
        <v>41</v>
      </c>
      <c r="C14" s="4">
        <f t="shared" si="0"/>
        <v>178017.59</v>
      </c>
      <c r="G14">
        <v>18150</v>
      </c>
      <c r="H14">
        <v>99925</v>
      </c>
      <c r="I14">
        <v>30.5</v>
      </c>
      <c r="J14">
        <v>600</v>
      </c>
      <c r="K14">
        <v>500</v>
      </c>
      <c r="L14">
        <v>153</v>
      </c>
      <c r="M14">
        <v>500</v>
      </c>
      <c r="O14">
        <v>63887.5</v>
      </c>
      <c r="R14">
        <v>1322.5</v>
      </c>
      <c r="V14">
        <v>-3297.89</v>
      </c>
      <c r="W14">
        <v>-1454</v>
      </c>
      <c r="Z14">
        <v>702</v>
      </c>
      <c r="AD14">
        <v>80</v>
      </c>
      <c r="AG14">
        <v>50</v>
      </c>
      <c r="AH14">
        <v>120</v>
      </c>
      <c r="AJ14">
        <v>-5231.0200000000004</v>
      </c>
      <c r="AL14">
        <v>1980</v>
      </c>
    </row>
    <row r="15" spans="1:44" x14ac:dyDescent="0.25">
      <c r="A15" t="s">
        <v>42</v>
      </c>
      <c r="C15" s="4">
        <f t="shared" si="0"/>
        <v>142137.01999999999</v>
      </c>
      <c r="G15">
        <v>-1450</v>
      </c>
      <c r="H15">
        <v>3525</v>
      </c>
      <c r="I15">
        <v>70</v>
      </c>
      <c r="M15">
        <v>280</v>
      </c>
      <c r="N15">
        <v>550</v>
      </c>
      <c r="O15">
        <v>97228.93</v>
      </c>
      <c r="R15">
        <v>247</v>
      </c>
      <c r="V15">
        <v>-3297.89</v>
      </c>
      <c r="W15">
        <v>-1454</v>
      </c>
      <c r="AE15">
        <v>51394</v>
      </c>
      <c r="AG15">
        <v>275</v>
      </c>
      <c r="AJ15">
        <v>-5231.0200000000004</v>
      </c>
    </row>
    <row r="16" spans="1:44" x14ac:dyDescent="0.25">
      <c r="A16" t="s">
        <v>102</v>
      </c>
      <c r="C16" s="4">
        <f t="shared" si="0"/>
        <v>88743.45</v>
      </c>
      <c r="G16">
        <v>-1300</v>
      </c>
      <c r="H16">
        <v>1246</v>
      </c>
      <c r="I16">
        <v>20</v>
      </c>
      <c r="J16">
        <v>50</v>
      </c>
      <c r="L16">
        <v>90</v>
      </c>
      <c r="O16">
        <v>96176.36</v>
      </c>
      <c r="R16">
        <v>1541</v>
      </c>
      <c r="V16">
        <v>-3297.89</v>
      </c>
      <c r="W16">
        <v>-1277</v>
      </c>
      <c r="X16">
        <v>611</v>
      </c>
      <c r="AH16">
        <v>115</v>
      </c>
      <c r="AJ16">
        <v>-5231.0200000000004</v>
      </c>
    </row>
    <row r="17" spans="1:45" x14ac:dyDescent="0.25">
      <c r="A17" t="s">
        <v>105</v>
      </c>
      <c r="C17" s="4">
        <f t="shared" si="0"/>
        <v>133276.95999999996</v>
      </c>
      <c r="G17">
        <v>-3560</v>
      </c>
      <c r="H17">
        <v>42435.25</v>
      </c>
      <c r="M17">
        <v>500</v>
      </c>
      <c r="O17">
        <v>95939.62</v>
      </c>
      <c r="R17">
        <v>658</v>
      </c>
      <c r="S17">
        <v>2000</v>
      </c>
      <c r="V17">
        <v>-3297.89</v>
      </c>
      <c r="W17">
        <v>-1277</v>
      </c>
      <c r="Z17">
        <v>510</v>
      </c>
      <c r="AJ17">
        <v>-5231.0200000000004</v>
      </c>
      <c r="AQ17">
        <v>4600</v>
      </c>
    </row>
    <row r="18" spans="1:45" x14ac:dyDescent="0.25">
      <c r="A18" t="s">
        <v>45</v>
      </c>
      <c r="C18" s="4">
        <f>SUM(D18:AR18)</f>
        <v>205908.05000000002</v>
      </c>
      <c r="D18">
        <v>97738.5</v>
      </c>
      <c r="G18">
        <v>-2100</v>
      </c>
      <c r="H18">
        <v>3682</v>
      </c>
      <c r="I18">
        <v>71</v>
      </c>
      <c r="K18">
        <v>300</v>
      </c>
      <c r="O18">
        <v>93495.46</v>
      </c>
      <c r="R18">
        <v>254</v>
      </c>
      <c r="V18">
        <v>-3297.89</v>
      </c>
      <c r="W18">
        <v>-1277</v>
      </c>
      <c r="Z18">
        <v>1215</v>
      </c>
      <c r="AG18">
        <v>150</v>
      </c>
      <c r="AJ18">
        <v>-5231.0200000000004</v>
      </c>
      <c r="AK18">
        <v>8595</v>
      </c>
      <c r="AL18">
        <v>9600</v>
      </c>
      <c r="AR18">
        <v>2713</v>
      </c>
    </row>
    <row r="19" spans="1:45" ht="20.100000000000001" customHeight="1" thickBot="1" x14ac:dyDescent="0.3">
      <c r="C19" s="12">
        <f t="shared" ref="C19:AR19" si="1">SUM(C7:C18)</f>
        <v>1736465.7799999998</v>
      </c>
      <c r="D19" s="41">
        <f t="shared" si="1"/>
        <v>97738.5</v>
      </c>
      <c r="E19" s="41">
        <f t="shared" si="1"/>
        <v>14950</v>
      </c>
      <c r="F19" s="41">
        <f t="shared" si="1"/>
        <v>1915</v>
      </c>
      <c r="G19" s="41">
        <f t="shared" si="1"/>
        <v>46566.13</v>
      </c>
      <c r="H19" s="41">
        <f t="shared" si="1"/>
        <v>346977.55</v>
      </c>
      <c r="I19" s="41">
        <f t="shared" si="1"/>
        <v>2960</v>
      </c>
      <c r="J19" s="41">
        <f t="shared" si="1"/>
        <v>6000</v>
      </c>
      <c r="K19" s="41">
        <f t="shared" si="1"/>
        <v>2550</v>
      </c>
      <c r="L19" s="41">
        <f t="shared" si="1"/>
        <v>1299</v>
      </c>
      <c r="M19" s="41">
        <f t="shared" si="1"/>
        <v>4004</v>
      </c>
      <c r="N19" s="41">
        <f t="shared" si="1"/>
        <v>3300</v>
      </c>
      <c r="O19" s="41">
        <f t="shared" si="1"/>
        <v>867337.36999999988</v>
      </c>
      <c r="P19" s="41">
        <f t="shared" si="1"/>
        <v>300</v>
      </c>
      <c r="Q19" s="41">
        <f t="shared" si="1"/>
        <v>554</v>
      </c>
      <c r="R19" s="41">
        <f t="shared" si="1"/>
        <v>32342.6</v>
      </c>
      <c r="S19" s="41">
        <f t="shared" si="1"/>
        <v>64960</v>
      </c>
      <c r="T19" s="41">
        <f t="shared" si="1"/>
        <v>39036</v>
      </c>
      <c r="U19" s="41">
        <f t="shared" si="1"/>
        <v>16333</v>
      </c>
      <c r="V19" s="41">
        <f t="shared" si="1"/>
        <v>-36814.99</v>
      </c>
      <c r="W19" s="41">
        <f t="shared" si="1"/>
        <v>-12832</v>
      </c>
      <c r="X19" s="41">
        <f t="shared" si="1"/>
        <v>2831.83</v>
      </c>
      <c r="Y19" s="41">
        <f t="shared" si="1"/>
        <v>39096.5</v>
      </c>
      <c r="Z19" s="41">
        <f t="shared" si="1"/>
        <v>7256</v>
      </c>
      <c r="AA19" s="41">
        <f t="shared" si="1"/>
        <v>1918</v>
      </c>
      <c r="AB19" s="41">
        <f t="shared" si="1"/>
        <v>9188.8799999999992</v>
      </c>
      <c r="AC19" s="41">
        <f t="shared" si="1"/>
        <v>2356</v>
      </c>
      <c r="AD19" s="41">
        <f t="shared" si="1"/>
        <v>1980</v>
      </c>
      <c r="AE19" s="41">
        <f t="shared" si="1"/>
        <v>54394</v>
      </c>
      <c r="AF19" s="41">
        <f t="shared" si="1"/>
        <v>3713</v>
      </c>
      <c r="AG19" s="41">
        <f t="shared" si="1"/>
        <v>5533</v>
      </c>
      <c r="AH19" s="41">
        <f t="shared" si="1"/>
        <v>37665</v>
      </c>
      <c r="AI19" s="41">
        <f t="shared" si="1"/>
        <v>322.7</v>
      </c>
      <c r="AJ19" s="41">
        <f t="shared" si="1"/>
        <v>-57444.290000000023</v>
      </c>
      <c r="AK19" s="41">
        <f t="shared" si="1"/>
        <v>47340</v>
      </c>
      <c r="AL19" s="41">
        <f t="shared" si="1"/>
        <v>26755</v>
      </c>
      <c r="AM19" s="41">
        <f t="shared" si="1"/>
        <v>2231</v>
      </c>
      <c r="AN19" s="41">
        <f t="shared" si="1"/>
        <v>1300</v>
      </c>
      <c r="AO19" s="41">
        <f t="shared" si="1"/>
        <v>18400</v>
      </c>
      <c r="AP19" s="41">
        <f t="shared" si="1"/>
        <v>24840</v>
      </c>
      <c r="AQ19" s="41">
        <f t="shared" si="1"/>
        <v>4600</v>
      </c>
      <c r="AR19" s="41">
        <f t="shared" si="1"/>
        <v>2713</v>
      </c>
      <c r="AS19" s="12">
        <f>SUM(D19:AR19)</f>
        <v>1736465.7799999998</v>
      </c>
    </row>
    <row r="20" spans="1:45" ht="15.75" thickTop="1" x14ac:dyDescent="0.25">
      <c r="C20" s="4"/>
    </row>
    <row r="21" spans="1:45" x14ac:dyDescent="0.25">
      <c r="B21" s="39" t="s">
        <v>159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45" x14ac:dyDescent="0.25">
      <c r="C22" s="4"/>
    </row>
    <row r="23" spans="1:45" x14ac:dyDescent="0.25">
      <c r="C23" s="4"/>
      <c r="E23" s="4"/>
    </row>
    <row r="24" spans="1:45" x14ac:dyDescent="0.25">
      <c r="C24" s="4"/>
    </row>
    <row r="25" spans="1:45" x14ac:dyDescent="0.25">
      <c r="C25" s="4"/>
      <c r="G25" s="4"/>
    </row>
    <row r="26" spans="1:45" x14ac:dyDescent="0.25">
      <c r="C26" s="4"/>
      <c r="G26" s="4"/>
    </row>
    <row r="27" spans="1:45" x14ac:dyDescent="0.25">
      <c r="C27" s="4"/>
      <c r="G27" s="4"/>
    </row>
    <row r="28" spans="1:45" x14ac:dyDescent="0.25">
      <c r="C28" s="4"/>
      <c r="G28" s="4"/>
    </row>
    <row r="29" spans="1:45" x14ac:dyDescent="0.25">
      <c r="C29" s="4"/>
      <c r="G29" s="4"/>
    </row>
    <row r="30" spans="1:45" x14ac:dyDescent="0.25">
      <c r="C30" s="4"/>
    </row>
    <row r="31" spans="1:45" x14ac:dyDescent="0.25">
      <c r="C31" s="4"/>
    </row>
    <row r="32" spans="1:45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RowHeight="15" x14ac:dyDescent="0.25"/>
  <cols>
    <col min="1" max="1" width="20.140625" customWidth="1"/>
    <col min="2" max="2" width="18.140625" customWidth="1"/>
    <col min="3" max="3" width="17.7109375" customWidth="1"/>
    <col min="4" max="4" width="17.85546875" customWidth="1"/>
    <col min="5" max="5" width="17.7109375" customWidth="1"/>
    <col min="6" max="6" width="15.5703125" customWidth="1"/>
    <col min="7" max="7" width="16" customWidth="1"/>
    <col min="8" max="8" width="18.140625" customWidth="1"/>
    <col min="9" max="11" width="18" customWidth="1"/>
    <col min="12" max="12" width="15.85546875" customWidth="1"/>
    <col min="13" max="13" width="16" customWidth="1"/>
  </cols>
  <sheetData>
    <row r="1" spans="1:13" ht="18.75" x14ac:dyDescent="0.3">
      <c r="A1" s="14" t="s">
        <v>109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8.75" x14ac:dyDescent="0.3">
      <c r="A2" s="15">
        <v>2015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8.75" x14ac:dyDescent="0.3">
      <c r="A3" s="14"/>
      <c r="B3" s="14"/>
      <c r="C3" s="14"/>
      <c r="D3" s="42" t="s">
        <v>146</v>
      </c>
      <c r="E3" s="42"/>
      <c r="F3" s="42" t="s">
        <v>141</v>
      </c>
      <c r="G3" s="42"/>
      <c r="H3" s="42" t="s">
        <v>142</v>
      </c>
      <c r="I3" s="42"/>
      <c r="J3" s="42" t="s">
        <v>143</v>
      </c>
      <c r="K3" s="42"/>
      <c r="L3" s="42" t="s">
        <v>144</v>
      </c>
      <c r="M3" s="42"/>
    </row>
    <row r="4" spans="1:13" ht="18.75" x14ac:dyDescent="0.3">
      <c r="A4" s="16" t="s">
        <v>110</v>
      </c>
      <c r="B4" s="17" t="s">
        <v>111</v>
      </c>
      <c r="C4" s="17" t="s">
        <v>112</v>
      </c>
      <c r="D4" s="17" t="s">
        <v>111</v>
      </c>
      <c r="E4" s="17" t="s">
        <v>112</v>
      </c>
      <c r="F4" s="17" t="s">
        <v>111</v>
      </c>
      <c r="G4" s="17" t="s">
        <v>112</v>
      </c>
      <c r="H4" s="17" t="s">
        <v>111</v>
      </c>
      <c r="I4" s="17" t="s">
        <v>112</v>
      </c>
      <c r="J4" s="17" t="s">
        <v>111</v>
      </c>
      <c r="K4" s="17" t="s">
        <v>112</v>
      </c>
      <c r="L4" s="17" t="s">
        <v>111</v>
      </c>
      <c r="M4" s="17" t="s">
        <v>112</v>
      </c>
    </row>
    <row r="5" spans="1:13" ht="18.75" x14ac:dyDescent="0.3">
      <c r="A5" s="14"/>
      <c r="B5" s="26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8.75" x14ac:dyDescent="0.3">
      <c r="A6" s="14" t="s">
        <v>5</v>
      </c>
      <c r="B6" s="18">
        <v>1806724.5900000003</v>
      </c>
      <c r="C6" s="19">
        <v>1736465.7799999998</v>
      </c>
      <c r="D6" s="19">
        <f>+B6-C6</f>
        <v>70258.810000000522</v>
      </c>
      <c r="E6" s="19"/>
      <c r="F6" s="14"/>
      <c r="G6" s="29">
        <f>+E86</f>
        <v>159873.14343915344</v>
      </c>
      <c r="H6" s="26">
        <f>+D6+F6-G6</f>
        <v>-89614.333439152921</v>
      </c>
      <c r="I6" s="14"/>
      <c r="J6" s="14"/>
      <c r="K6" s="14"/>
      <c r="L6" s="26">
        <f>+H6</f>
        <v>-89614.333439152921</v>
      </c>
      <c r="M6" s="26"/>
    </row>
    <row r="7" spans="1:13" ht="18.75" x14ac:dyDescent="0.3">
      <c r="A7" s="20" t="s">
        <v>6</v>
      </c>
      <c r="B7" s="19"/>
      <c r="C7" s="18">
        <v>1070023.02</v>
      </c>
      <c r="D7" s="18"/>
      <c r="E7" s="18">
        <f>+C7-B7</f>
        <v>1070023.02</v>
      </c>
      <c r="F7" s="14"/>
      <c r="G7" s="14"/>
      <c r="H7" s="14"/>
      <c r="I7" s="26">
        <f>+E7-F7+G7</f>
        <v>1070023.02</v>
      </c>
      <c r="J7" s="14"/>
      <c r="K7" s="26">
        <f>+I7</f>
        <v>1070023.02</v>
      </c>
      <c r="L7" s="14"/>
      <c r="M7" s="14"/>
    </row>
    <row r="8" spans="1:13" ht="18.75" x14ac:dyDescent="0.3">
      <c r="A8" s="20" t="s">
        <v>7</v>
      </c>
      <c r="B8" s="21">
        <v>26755</v>
      </c>
      <c r="C8" s="18">
        <v>73772.12</v>
      </c>
      <c r="D8" s="18"/>
      <c r="E8" s="18">
        <f t="shared" ref="E8:E24" si="0">+C8-B8</f>
        <v>47017.119999999995</v>
      </c>
      <c r="F8" s="18"/>
      <c r="G8" s="18"/>
      <c r="H8" s="18"/>
      <c r="I8" s="26">
        <f t="shared" ref="I8:I24" si="1">+E8-F8+G8</f>
        <v>47017.119999999995</v>
      </c>
      <c r="J8" s="14"/>
      <c r="K8" s="26">
        <f t="shared" ref="K8:K24" si="2">+I8</f>
        <v>47017.119999999995</v>
      </c>
      <c r="L8" s="14"/>
      <c r="M8" s="14"/>
    </row>
    <row r="9" spans="1:13" ht="18.75" x14ac:dyDescent="0.3">
      <c r="A9" s="20" t="s">
        <v>8</v>
      </c>
      <c r="B9" s="21">
        <v>346977.55</v>
      </c>
      <c r="C9" s="18">
        <v>317920.45</v>
      </c>
      <c r="D9" s="18"/>
      <c r="E9" s="18">
        <f t="shared" si="0"/>
        <v>-29057.099999999977</v>
      </c>
      <c r="F9" s="20"/>
      <c r="G9" s="30">
        <f>+E100</f>
        <v>29057.099999999977</v>
      </c>
      <c r="H9" s="30">
        <f>-E9</f>
        <v>29057.099999999977</v>
      </c>
      <c r="I9" s="26"/>
      <c r="J9" s="26"/>
      <c r="K9" s="26">
        <f t="shared" si="2"/>
        <v>0</v>
      </c>
      <c r="L9" s="14"/>
      <c r="M9" s="14"/>
    </row>
    <row r="10" spans="1:13" ht="18.75" x14ac:dyDescent="0.3">
      <c r="A10" s="20" t="s">
        <v>9</v>
      </c>
      <c r="B10" s="19"/>
      <c r="C10" s="18">
        <v>41209.08</v>
      </c>
      <c r="D10" s="18"/>
      <c r="E10" s="18">
        <f t="shared" si="0"/>
        <v>41209.08</v>
      </c>
      <c r="F10" s="14"/>
      <c r="G10" s="14"/>
      <c r="H10" s="14"/>
      <c r="I10" s="26">
        <f t="shared" si="1"/>
        <v>41209.08</v>
      </c>
      <c r="J10" s="14"/>
      <c r="K10" s="36">
        <f t="shared" si="2"/>
        <v>41209.08</v>
      </c>
      <c r="L10" s="14"/>
      <c r="M10" s="14"/>
    </row>
    <row r="11" spans="1:13" ht="18.75" x14ac:dyDescent="0.3">
      <c r="A11" s="20" t="s">
        <v>113</v>
      </c>
      <c r="B11" s="21">
        <v>1915</v>
      </c>
      <c r="C11" s="18">
        <v>9600</v>
      </c>
      <c r="D11" s="18"/>
      <c r="E11" s="18">
        <f t="shared" si="0"/>
        <v>7685</v>
      </c>
      <c r="F11" s="18"/>
      <c r="G11" s="18"/>
      <c r="H11" s="18"/>
      <c r="I11" s="26">
        <f t="shared" si="1"/>
        <v>7685</v>
      </c>
      <c r="J11" s="14"/>
      <c r="K11" s="36">
        <f t="shared" si="2"/>
        <v>7685</v>
      </c>
      <c r="L11" s="14"/>
      <c r="M11" s="14"/>
    </row>
    <row r="12" spans="1:13" ht="18.75" x14ac:dyDescent="0.3">
      <c r="A12" s="20" t="s">
        <v>145</v>
      </c>
      <c r="B12" s="21">
        <f>97738.5+64960+39036</f>
        <v>201734.5</v>
      </c>
      <c r="C12" s="18">
        <v>79118.570000000007</v>
      </c>
      <c r="D12" s="18"/>
      <c r="E12" s="18">
        <f t="shared" si="0"/>
        <v>-122615.93</v>
      </c>
      <c r="F12" s="20"/>
      <c r="G12" s="26">
        <f>+E102</f>
        <v>122615.93</v>
      </c>
      <c r="H12" s="26">
        <f>-E12</f>
        <v>122615.93</v>
      </c>
      <c r="I12" s="26"/>
      <c r="J12" s="26"/>
      <c r="K12" s="26">
        <f t="shared" si="2"/>
        <v>0</v>
      </c>
      <c r="L12" s="14"/>
      <c r="M12" s="14"/>
    </row>
    <row r="13" spans="1:13" ht="18.75" x14ac:dyDescent="0.3">
      <c r="A13" s="20" t="s">
        <v>115</v>
      </c>
      <c r="B13" s="19"/>
      <c r="C13" s="18">
        <v>35186.800000000003</v>
      </c>
      <c r="D13" s="18"/>
      <c r="E13" s="18">
        <f t="shared" si="0"/>
        <v>35186.800000000003</v>
      </c>
      <c r="F13" s="14"/>
      <c r="G13" s="14"/>
      <c r="H13" s="14"/>
      <c r="I13" s="26">
        <f t="shared" si="1"/>
        <v>35186.800000000003</v>
      </c>
      <c r="J13" s="14"/>
      <c r="K13" s="36">
        <f t="shared" si="2"/>
        <v>35186.800000000003</v>
      </c>
      <c r="L13" s="14"/>
      <c r="M13" s="14"/>
    </row>
    <row r="14" spans="1:13" ht="18.75" x14ac:dyDescent="0.3">
      <c r="A14" s="22" t="s">
        <v>121</v>
      </c>
      <c r="B14" s="19"/>
      <c r="C14" s="18">
        <v>7710</v>
      </c>
      <c r="D14" s="18"/>
      <c r="E14" s="18">
        <f t="shared" si="0"/>
        <v>7710</v>
      </c>
      <c r="F14" s="14"/>
      <c r="G14" s="14"/>
      <c r="H14" s="14"/>
      <c r="I14" s="26">
        <f t="shared" si="1"/>
        <v>7710</v>
      </c>
      <c r="J14" s="14"/>
      <c r="K14" s="26">
        <f t="shared" si="2"/>
        <v>7710</v>
      </c>
      <c r="L14" s="14"/>
      <c r="M14" s="14"/>
    </row>
    <row r="15" spans="1:13" ht="18.75" x14ac:dyDescent="0.3">
      <c r="A15" s="20" t="s">
        <v>116</v>
      </c>
      <c r="B15" s="19"/>
      <c r="C15" s="18">
        <v>7781.3</v>
      </c>
      <c r="D15" s="18"/>
      <c r="E15" s="18">
        <f t="shared" si="0"/>
        <v>7781.3</v>
      </c>
      <c r="F15" s="14"/>
      <c r="G15" s="14"/>
      <c r="H15" s="14"/>
      <c r="I15" s="26">
        <f t="shared" si="1"/>
        <v>7781.3</v>
      </c>
      <c r="J15" s="14"/>
      <c r="K15" s="26">
        <f t="shared" si="2"/>
        <v>7781.3</v>
      </c>
      <c r="L15" s="14"/>
      <c r="M15" s="14"/>
    </row>
    <row r="16" spans="1:13" ht="18.75" x14ac:dyDescent="0.3">
      <c r="A16" s="22" t="s">
        <v>96</v>
      </c>
      <c r="B16" s="21">
        <v>3300</v>
      </c>
      <c r="C16" s="18">
        <v>3525</v>
      </c>
      <c r="D16" s="18"/>
      <c r="E16" s="18">
        <f t="shared" si="0"/>
        <v>225</v>
      </c>
      <c r="F16" s="14"/>
      <c r="G16" s="14"/>
      <c r="H16" s="14"/>
      <c r="I16" s="26">
        <f t="shared" si="1"/>
        <v>225</v>
      </c>
      <c r="J16" s="14"/>
      <c r="K16" s="26">
        <f t="shared" si="2"/>
        <v>225</v>
      </c>
      <c r="L16" s="14"/>
      <c r="M16" s="14"/>
    </row>
    <row r="17" spans="1:13" ht="18.75" x14ac:dyDescent="0.3">
      <c r="A17" s="22" t="s">
        <v>117</v>
      </c>
      <c r="B17" s="21">
        <v>2550</v>
      </c>
      <c r="C17" s="18">
        <v>23550</v>
      </c>
      <c r="D17" s="18"/>
      <c r="E17" s="18">
        <f t="shared" si="0"/>
        <v>21000</v>
      </c>
      <c r="F17" s="18"/>
      <c r="G17" s="18"/>
      <c r="H17" s="18"/>
      <c r="I17" s="26">
        <f t="shared" si="1"/>
        <v>21000</v>
      </c>
      <c r="J17" s="14"/>
      <c r="K17" s="26">
        <f t="shared" si="2"/>
        <v>21000</v>
      </c>
      <c r="L17" s="14"/>
      <c r="M17" s="14"/>
    </row>
    <row r="18" spans="1:13" ht="18.75" x14ac:dyDescent="0.3">
      <c r="A18" s="22" t="s">
        <v>24</v>
      </c>
      <c r="B18" s="21">
        <v>5533</v>
      </c>
      <c r="C18" s="18">
        <v>64868</v>
      </c>
      <c r="D18" s="18"/>
      <c r="E18" s="18">
        <f t="shared" si="0"/>
        <v>59335</v>
      </c>
      <c r="F18" s="20"/>
      <c r="G18" s="20"/>
      <c r="H18" s="20"/>
      <c r="I18" s="26">
        <f t="shared" si="1"/>
        <v>59335</v>
      </c>
      <c r="J18" s="14"/>
      <c r="K18" s="26">
        <f t="shared" si="2"/>
        <v>59335</v>
      </c>
      <c r="L18" s="14"/>
      <c r="M18" s="14"/>
    </row>
    <row r="19" spans="1:13" ht="18.75" x14ac:dyDescent="0.3">
      <c r="A19" s="22" t="s">
        <v>118</v>
      </c>
      <c r="B19" s="19"/>
      <c r="C19" s="18">
        <v>13880</v>
      </c>
      <c r="D19" s="18"/>
      <c r="E19" s="18">
        <f t="shared" si="0"/>
        <v>13880</v>
      </c>
      <c r="F19" s="20"/>
      <c r="G19" s="20"/>
      <c r="H19" s="20"/>
      <c r="I19" s="26">
        <f t="shared" si="1"/>
        <v>13880</v>
      </c>
      <c r="J19" s="14"/>
      <c r="K19" s="26">
        <f t="shared" si="2"/>
        <v>13880</v>
      </c>
      <c r="L19" s="14"/>
      <c r="M19" s="14"/>
    </row>
    <row r="20" spans="1:13" ht="18.75" x14ac:dyDescent="0.3">
      <c r="A20" s="22" t="s">
        <v>119</v>
      </c>
      <c r="B20" s="21">
        <v>47340</v>
      </c>
      <c r="C20" s="18">
        <v>28618.5</v>
      </c>
      <c r="D20" s="18"/>
      <c r="E20" s="18">
        <f t="shared" si="0"/>
        <v>-18721.5</v>
      </c>
      <c r="F20" s="14"/>
      <c r="G20" s="14"/>
      <c r="H20" s="14"/>
      <c r="I20" s="26"/>
      <c r="J20" s="14"/>
      <c r="K20" s="26"/>
      <c r="L20" s="14"/>
      <c r="M20" s="26">
        <f>+E20</f>
        <v>-18721.5</v>
      </c>
    </row>
    <row r="21" spans="1:13" ht="18.75" x14ac:dyDescent="0.3">
      <c r="A21" s="22" t="s">
        <v>32</v>
      </c>
      <c r="B21" s="19"/>
      <c r="C21" s="18">
        <v>19511.75</v>
      </c>
      <c r="D21" s="18"/>
      <c r="E21" s="18">
        <f t="shared" si="0"/>
        <v>19511.75</v>
      </c>
      <c r="F21" s="18"/>
      <c r="G21" s="18"/>
      <c r="H21" s="18"/>
      <c r="I21" s="26">
        <f t="shared" si="1"/>
        <v>19511.75</v>
      </c>
      <c r="J21" s="14"/>
      <c r="K21" s="26">
        <f t="shared" si="2"/>
        <v>19511.75</v>
      </c>
      <c r="L21" s="14"/>
      <c r="M21" s="14"/>
    </row>
    <row r="22" spans="1:13" ht="18.75" x14ac:dyDescent="0.3">
      <c r="A22" s="22" t="s">
        <v>34</v>
      </c>
      <c r="B22" s="21">
        <v>1300</v>
      </c>
      <c r="C22" s="18">
        <v>1300</v>
      </c>
      <c r="D22" s="18"/>
      <c r="E22" s="18">
        <f t="shared" si="0"/>
        <v>0</v>
      </c>
      <c r="F22" s="20"/>
      <c r="G22" s="14"/>
      <c r="H22" s="14"/>
      <c r="I22" s="26">
        <f t="shared" si="1"/>
        <v>0</v>
      </c>
      <c r="J22" s="14"/>
      <c r="K22" s="26">
        <f t="shared" si="2"/>
        <v>0</v>
      </c>
      <c r="L22" s="14"/>
      <c r="M22" s="14"/>
    </row>
    <row r="23" spans="1:13" ht="18.75" x14ac:dyDescent="0.3">
      <c r="A23" s="22" t="s">
        <v>120</v>
      </c>
      <c r="B23" s="19"/>
      <c r="C23" s="18">
        <v>1050</v>
      </c>
      <c r="D23" s="18"/>
      <c r="E23" s="18">
        <f t="shared" si="0"/>
        <v>1050</v>
      </c>
      <c r="F23" s="14"/>
      <c r="G23" s="14"/>
      <c r="H23" s="14"/>
      <c r="I23" s="26">
        <f t="shared" si="1"/>
        <v>1050</v>
      </c>
      <c r="J23" s="14"/>
      <c r="K23" s="26">
        <f t="shared" si="2"/>
        <v>1050</v>
      </c>
      <c r="L23" s="14"/>
      <c r="M23" s="14"/>
    </row>
    <row r="24" spans="1:13" ht="18.75" x14ac:dyDescent="0.3">
      <c r="A24" s="22" t="s">
        <v>39</v>
      </c>
      <c r="B24" s="19"/>
      <c r="C24" s="18">
        <v>8100</v>
      </c>
      <c r="D24" s="18"/>
      <c r="E24" s="18">
        <f t="shared" si="0"/>
        <v>8100</v>
      </c>
      <c r="F24" s="14"/>
      <c r="G24" s="14"/>
      <c r="H24" s="14"/>
      <c r="I24" s="26">
        <f t="shared" si="1"/>
        <v>8100</v>
      </c>
      <c r="J24" s="14"/>
      <c r="K24" s="26">
        <f t="shared" si="2"/>
        <v>8100</v>
      </c>
      <c r="L24" s="14"/>
      <c r="M24" s="14"/>
    </row>
    <row r="25" spans="1:13" ht="18.75" x14ac:dyDescent="0.3">
      <c r="A25" s="14" t="s">
        <v>157</v>
      </c>
      <c r="B25" s="19"/>
      <c r="C25" s="19"/>
      <c r="D25" s="19"/>
      <c r="E25" s="19"/>
      <c r="F25" s="26">
        <f>+C98</f>
        <v>151673.02999999997</v>
      </c>
      <c r="G25" s="14"/>
      <c r="H25" s="14"/>
      <c r="I25" s="14"/>
      <c r="J25" s="14"/>
      <c r="K25" s="14"/>
      <c r="L25" s="26">
        <f>+F25</f>
        <v>151673.02999999997</v>
      </c>
      <c r="M25" s="14"/>
    </row>
    <row r="26" spans="1:13" ht="18.75" x14ac:dyDescent="0.3">
      <c r="A26" s="14" t="s">
        <v>162</v>
      </c>
      <c r="B26" s="19"/>
      <c r="C26" s="19"/>
      <c r="D26" s="19"/>
      <c r="E26" s="19"/>
      <c r="F26" s="14"/>
      <c r="G26" s="35">
        <f>+E93</f>
        <v>187373</v>
      </c>
      <c r="H26" s="14"/>
      <c r="I26" s="14"/>
      <c r="J26" s="14"/>
      <c r="K26" s="14"/>
      <c r="L26" s="14"/>
      <c r="M26" s="35">
        <f>+G26</f>
        <v>187373</v>
      </c>
    </row>
    <row r="27" spans="1:13" ht="18.75" x14ac:dyDescent="0.3">
      <c r="A27" s="14"/>
      <c r="B27" s="19"/>
      <c r="C27" s="19"/>
      <c r="D27" s="19"/>
      <c r="E27" s="19"/>
      <c r="F27" s="14"/>
      <c r="G27" s="14"/>
      <c r="H27" s="14"/>
      <c r="I27" s="14"/>
      <c r="J27" s="14"/>
      <c r="K27" s="14"/>
      <c r="L27" s="14"/>
      <c r="M27" s="14"/>
    </row>
    <row r="28" spans="1:13" ht="18.75" x14ac:dyDescent="0.3">
      <c r="A28" s="14"/>
      <c r="B28" s="19"/>
      <c r="C28" s="19"/>
      <c r="D28" s="19"/>
      <c r="E28" s="19"/>
      <c r="F28" s="14"/>
      <c r="G28" s="14"/>
      <c r="H28" s="14"/>
      <c r="I28" s="14"/>
      <c r="J28" s="14"/>
      <c r="K28" s="14"/>
      <c r="L28" s="14"/>
      <c r="M28" s="14"/>
    </row>
    <row r="29" spans="1:13" ht="18.75" x14ac:dyDescent="0.3">
      <c r="A29" s="14" t="s">
        <v>114</v>
      </c>
      <c r="B29" s="21"/>
      <c r="C29" s="21"/>
      <c r="D29" s="21"/>
      <c r="E29" s="21"/>
      <c r="F29" s="20"/>
      <c r="G29" s="20"/>
      <c r="H29" s="14"/>
      <c r="I29" s="14"/>
      <c r="J29" s="14"/>
      <c r="K29" s="14"/>
      <c r="L29" s="14"/>
      <c r="M29" s="14"/>
    </row>
    <row r="30" spans="1:13" ht="18.75" x14ac:dyDescent="0.3">
      <c r="A30" s="14" t="s">
        <v>101</v>
      </c>
      <c r="B30" s="21">
        <v>14950</v>
      </c>
      <c r="C30" s="21"/>
      <c r="D30" s="21">
        <f>+B30</f>
        <v>14950</v>
      </c>
      <c r="E30" s="21"/>
      <c r="F30" s="34">
        <f>+C91</f>
        <v>187373</v>
      </c>
      <c r="G30" s="20"/>
      <c r="H30" s="26">
        <f>+D30+F30-G30</f>
        <v>202323</v>
      </c>
      <c r="I30" s="14"/>
      <c r="J30" s="26">
        <f>+H30</f>
        <v>202323</v>
      </c>
      <c r="K30" s="14"/>
      <c r="L30" s="14"/>
      <c r="M30" s="14"/>
    </row>
    <row r="31" spans="1:13" ht="18.75" x14ac:dyDescent="0.3">
      <c r="A31" s="14" t="s">
        <v>122</v>
      </c>
      <c r="B31" s="21"/>
      <c r="C31" s="21"/>
      <c r="D31" s="21">
        <f t="shared" ref="D31:D69" si="3">+B31</f>
        <v>0</v>
      </c>
      <c r="E31" s="21"/>
      <c r="F31" s="23"/>
      <c r="G31" s="23"/>
      <c r="H31" s="26">
        <f t="shared" ref="H31:H69" si="4">+D31+F31-G31</f>
        <v>0</v>
      </c>
      <c r="I31" s="14"/>
      <c r="J31" s="14"/>
      <c r="K31" s="14"/>
      <c r="L31" s="14"/>
      <c r="M31" s="14"/>
    </row>
    <row r="32" spans="1:13" ht="18.75" x14ac:dyDescent="0.3">
      <c r="A32" s="14" t="s">
        <v>123</v>
      </c>
      <c r="B32" s="21">
        <v>46566.13</v>
      </c>
      <c r="C32" s="21"/>
      <c r="D32" s="21">
        <f t="shared" si="3"/>
        <v>46566.13</v>
      </c>
      <c r="E32" s="21"/>
      <c r="F32" s="20"/>
      <c r="G32" s="20"/>
      <c r="H32" s="26">
        <f t="shared" si="4"/>
        <v>46566.13</v>
      </c>
      <c r="I32" s="14"/>
      <c r="J32" s="14"/>
      <c r="K32" s="14"/>
      <c r="L32" s="26">
        <f>+H32</f>
        <v>46566.13</v>
      </c>
      <c r="M32" s="26"/>
    </row>
    <row r="33" spans="1:13" ht="18.75" x14ac:dyDescent="0.3">
      <c r="A33" s="14" t="s">
        <v>8</v>
      </c>
      <c r="B33" s="21"/>
      <c r="C33" s="21"/>
      <c r="D33" s="21">
        <f t="shared" si="3"/>
        <v>0</v>
      </c>
      <c r="E33" s="21"/>
      <c r="F33" s="20"/>
      <c r="G33" s="20"/>
      <c r="H33" s="26">
        <f t="shared" si="4"/>
        <v>0</v>
      </c>
      <c r="I33" s="14"/>
      <c r="J33" s="14"/>
      <c r="K33" s="14"/>
      <c r="L33" s="14"/>
      <c r="M33" s="14"/>
    </row>
    <row r="34" spans="1:13" ht="18.75" x14ac:dyDescent="0.3">
      <c r="A34" s="14" t="s">
        <v>53</v>
      </c>
      <c r="B34" s="21">
        <v>2960</v>
      </c>
      <c r="C34" s="21"/>
      <c r="D34" s="21">
        <f t="shared" si="3"/>
        <v>2960</v>
      </c>
      <c r="E34" s="21"/>
      <c r="F34" s="20"/>
      <c r="G34" s="20"/>
      <c r="H34" s="26">
        <f t="shared" si="4"/>
        <v>2960</v>
      </c>
      <c r="I34" s="14"/>
      <c r="J34" s="26">
        <f>+H34</f>
        <v>2960</v>
      </c>
      <c r="K34" s="14"/>
      <c r="L34" s="14"/>
      <c r="M34" s="14"/>
    </row>
    <row r="35" spans="1:13" ht="18.75" x14ac:dyDescent="0.3">
      <c r="A35" s="14" t="s">
        <v>54</v>
      </c>
      <c r="B35" s="21">
        <v>6000</v>
      </c>
      <c r="C35" s="21"/>
      <c r="D35" s="21">
        <f t="shared" si="3"/>
        <v>6000</v>
      </c>
      <c r="E35" s="21"/>
      <c r="F35" s="20"/>
      <c r="G35" s="20"/>
      <c r="H35" s="26">
        <f t="shared" si="4"/>
        <v>6000</v>
      </c>
      <c r="I35" s="14"/>
      <c r="J35" s="26">
        <f>+H35</f>
        <v>6000</v>
      </c>
      <c r="K35" s="14"/>
      <c r="L35" s="14"/>
      <c r="M35" s="14"/>
    </row>
    <row r="36" spans="1:13" ht="18.75" x14ac:dyDescent="0.3">
      <c r="A36" s="14" t="s">
        <v>124</v>
      </c>
      <c r="B36" s="21"/>
      <c r="C36" s="21"/>
      <c r="D36" s="21">
        <f t="shared" si="3"/>
        <v>0</v>
      </c>
      <c r="E36" s="21"/>
      <c r="F36" s="20"/>
      <c r="G36" s="20"/>
      <c r="H36" s="26">
        <f t="shared" si="4"/>
        <v>0</v>
      </c>
      <c r="I36" s="14"/>
      <c r="J36" s="14"/>
      <c r="K36" s="14"/>
      <c r="L36" s="14"/>
      <c r="M36" s="14"/>
    </row>
    <row r="37" spans="1:13" ht="18.75" x14ac:dyDescent="0.3">
      <c r="A37" s="14" t="s">
        <v>125</v>
      </c>
      <c r="B37" s="21">
        <v>1299</v>
      </c>
      <c r="C37" s="21"/>
      <c r="D37" s="21">
        <f t="shared" si="3"/>
        <v>1299</v>
      </c>
      <c r="E37" s="21"/>
      <c r="F37" s="20"/>
      <c r="G37" s="20"/>
      <c r="H37" s="26">
        <f t="shared" si="4"/>
        <v>1299</v>
      </c>
      <c r="I37" s="14"/>
      <c r="J37" s="26">
        <f>+H37</f>
        <v>1299</v>
      </c>
      <c r="K37" s="14"/>
      <c r="L37" s="14"/>
      <c r="M37" s="14"/>
    </row>
    <row r="38" spans="1:13" ht="18.75" x14ac:dyDescent="0.3">
      <c r="A38" s="14" t="s">
        <v>59</v>
      </c>
      <c r="B38" s="21">
        <v>4004</v>
      </c>
      <c r="C38" s="21"/>
      <c r="D38" s="21">
        <f t="shared" si="3"/>
        <v>4004</v>
      </c>
      <c r="E38" s="21"/>
      <c r="F38" s="20"/>
      <c r="G38" s="20"/>
      <c r="H38" s="26">
        <f t="shared" si="4"/>
        <v>4004</v>
      </c>
      <c r="I38" s="14"/>
      <c r="J38" s="26">
        <f t="shared" ref="J38:J46" si="5">+H38</f>
        <v>4004</v>
      </c>
      <c r="K38" s="14"/>
      <c r="L38" s="14"/>
      <c r="M38" s="14"/>
    </row>
    <row r="39" spans="1:13" ht="18.75" x14ac:dyDescent="0.3">
      <c r="A39" s="14" t="s">
        <v>96</v>
      </c>
      <c r="B39" s="21"/>
      <c r="C39" s="21"/>
      <c r="D39" s="21">
        <f t="shared" si="3"/>
        <v>0</v>
      </c>
      <c r="E39" s="21"/>
      <c r="F39" s="20"/>
      <c r="G39" s="20"/>
      <c r="H39" s="26">
        <f t="shared" si="4"/>
        <v>0</v>
      </c>
      <c r="I39" s="14"/>
      <c r="J39" s="26">
        <f t="shared" si="5"/>
        <v>0</v>
      </c>
      <c r="K39" s="14"/>
      <c r="L39" s="14"/>
      <c r="M39" s="14"/>
    </row>
    <row r="40" spans="1:13" ht="18.75" x14ac:dyDescent="0.3">
      <c r="A40" s="14" t="s">
        <v>126</v>
      </c>
      <c r="B40" s="21">
        <v>867337.36999999988</v>
      </c>
      <c r="C40" s="21"/>
      <c r="D40" s="21">
        <f t="shared" si="3"/>
        <v>867337.36999999988</v>
      </c>
      <c r="E40" s="21"/>
      <c r="F40" s="20"/>
      <c r="G40" s="20"/>
      <c r="H40" s="26">
        <f t="shared" si="4"/>
        <v>867337.36999999988</v>
      </c>
      <c r="I40" s="14"/>
      <c r="J40" s="26">
        <f t="shared" si="5"/>
        <v>867337.36999999988</v>
      </c>
      <c r="K40" s="14"/>
      <c r="L40" s="14"/>
      <c r="M40" s="14"/>
    </row>
    <row r="41" spans="1:13" ht="18.75" x14ac:dyDescent="0.3">
      <c r="A41" s="14" t="s">
        <v>127</v>
      </c>
      <c r="B41" s="21">
        <v>300</v>
      </c>
      <c r="C41" s="21"/>
      <c r="D41" s="21">
        <f t="shared" si="3"/>
        <v>300</v>
      </c>
      <c r="E41" s="21"/>
      <c r="F41" s="20"/>
      <c r="G41" s="20"/>
      <c r="H41" s="26">
        <f t="shared" si="4"/>
        <v>300</v>
      </c>
      <c r="I41" s="14"/>
      <c r="J41" s="26">
        <f t="shared" si="5"/>
        <v>300</v>
      </c>
      <c r="K41" s="14"/>
      <c r="L41" s="14"/>
      <c r="M41" s="14"/>
    </row>
    <row r="42" spans="1:13" ht="18.75" x14ac:dyDescent="0.3">
      <c r="A42" s="14" t="s">
        <v>128</v>
      </c>
      <c r="B42" s="21">
        <v>554</v>
      </c>
      <c r="C42" s="21"/>
      <c r="D42" s="21">
        <f t="shared" si="3"/>
        <v>554</v>
      </c>
      <c r="E42" s="21"/>
      <c r="F42" s="20"/>
      <c r="G42" s="20"/>
      <c r="H42" s="26">
        <f t="shared" si="4"/>
        <v>554</v>
      </c>
      <c r="I42" s="14"/>
      <c r="J42" s="26">
        <f t="shared" si="5"/>
        <v>554</v>
      </c>
      <c r="K42" s="14"/>
      <c r="L42" s="14"/>
      <c r="M42" s="14"/>
    </row>
    <row r="43" spans="1:13" ht="18.75" x14ac:dyDescent="0.3">
      <c r="A43" s="14" t="s">
        <v>50</v>
      </c>
      <c r="B43" s="21">
        <v>32342.6</v>
      </c>
      <c r="C43" s="21"/>
      <c r="D43" s="21">
        <f t="shared" si="3"/>
        <v>32342.6</v>
      </c>
      <c r="E43" s="21"/>
      <c r="F43" s="20"/>
      <c r="G43" s="20"/>
      <c r="H43" s="26">
        <f t="shared" si="4"/>
        <v>32342.6</v>
      </c>
      <c r="I43" s="14"/>
      <c r="J43" s="26">
        <f t="shared" si="5"/>
        <v>32342.6</v>
      </c>
      <c r="K43" s="14"/>
      <c r="L43" s="14"/>
      <c r="M43" s="14"/>
    </row>
    <row r="44" spans="1:13" ht="18.75" x14ac:dyDescent="0.3">
      <c r="A44" s="14" t="s">
        <v>68</v>
      </c>
      <c r="B44" s="21"/>
      <c r="C44" s="21"/>
      <c r="D44" s="21">
        <f t="shared" si="3"/>
        <v>0</v>
      </c>
      <c r="E44" s="21"/>
      <c r="F44" s="20"/>
      <c r="G44" s="20"/>
      <c r="H44" s="26">
        <f t="shared" si="4"/>
        <v>0</v>
      </c>
      <c r="I44" s="14"/>
      <c r="J44" s="26">
        <f t="shared" si="5"/>
        <v>0</v>
      </c>
      <c r="K44" s="14"/>
      <c r="L44" s="14"/>
      <c r="M44" s="14"/>
    </row>
    <row r="45" spans="1:13" ht="18.75" x14ac:dyDescent="0.3">
      <c r="A45" s="14" t="s">
        <v>12</v>
      </c>
      <c r="B45" s="21"/>
      <c r="C45" s="21"/>
      <c r="D45" s="21">
        <f t="shared" si="3"/>
        <v>0</v>
      </c>
      <c r="E45" s="21"/>
      <c r="F45" s="20"/>
      <c r="G45" s="20"/>
      <c r="H45" s="26">
        <f t="shared" si="4"/>
        <v>0</v>
      </c>
      <c r="I45" s="14"/>
      <c r="J45" s="26">
        <f t="shared" si="5"/>
        <v>0</v>
      </c>
      <c r="K45" s="14"/>
      <c r="L45" s="14"/>
      <c r="M45" s="14"/>
    </row>
    <row r="46" spans="1:13" ht="18.75" x14ac:dyDescent="0.3">
      <c r="A46" s="14" t="s">
        <v>67</v>
      </c>
      <c r="B46" s="21">
        <v>16333</v>
      </c>
      <c r="C46" s="21"/>
      <c r="D46" s="21">
        <f t="shared" si="3"/>
        <v>16333</v>
      </c>
      <c r="E46" s="21"/>
      <c r="F46" s="20"/>
      <c r="G46" s="20"/>
      <c r="H46" s="26">
        <f t="shared" si="4"/>
        <v>16333</v>
      </c>
      <c r="I46" s="14"/>
      <c r="J46" s="26">
        <f t="shared" si="5"/>
        <v>16333</v>
      </c>
      <c r="K46" s="14"/>
      <c r="L46" s="14"/>
      <c r="M46" s="14"/>
    </row>
    <row r="47" spans="1:13" ht="18.75" x14ac:dyDescent="0.3">
      <c r="A47" s="14" t="s">
        <v>69</v>
      </c>
      <c r="B47" s="21">
        <v>-36814.99</v>
      </c>
      <c r="C47" s="21"/>
      <c r="D47" s="21">
        <f t="shared" si="3"/>
        <v>-36814.99</v>
      </c>
      <c r="E47" s="21"/>
      <c r="F47" s="30">
        <f>+C81</f>
        <v>36814.99</v>
      </c>
      <c r="G47" s="20"/>
      <c r="H47" s="26">
        <f t="shared" si="4"/>
        <v>0</v>
      </c>
      <c r="I47" s="14"/>
      <c r="J47" s="14"/>
      <c r="K47" s="14"/>
      <c r="L47" s="26">
        <f>+H47</f>
        <v>0</v>
      </c>
      <c r="M47" s="26"/>
    </row>
    <row r="48" spans="1:13" ht="18.75" x14ac:dyDescent="0.3">
      <c r="A48" s="14" t="s">
        <v>70</v>
      </c>
      <c r="B48" s="21">
        <v>-12832</v>
      </c>
      <c r="C48" s="21"/>
      <c r="D48" s="21">
        <f t="shared" si="3"/>
        <v>-12832</v>
      </c>
      <c r="E48" s="21"/>
      <c r="F48" s="30">
        <f>+C82</f>
        <v>12832</v>
      </c>
      <c r="G48" s="20"/>
      <c r="H48" s="26">
        <f t="shared" si="4"/>
        <v>0</v>
      </c>
      <c r="I48" s="14"/>
      <c r="J48" s="14"/>
      <c r="K48" s="14"/>
      <c r="L48" s="26">
        <f>+H48</f>
        <v>0</v>
      </c>
      <c r="M48" s="26"/>
    </row>
    <row r="49" spans="1:13" ht="18.75" x14ac:dyDescent="0.3">
      <c r="A49" s="14" t="s">
        <v>72</v>
      </c>
      <c r="B49" s="21">
        <v>2831.83</v>
      </c>
      <c r="C49" s="21"/>
      <c r="D49" s="21">
        <f t="shared" si="3"/>
        <v>2831.83</v>
      </c>
      <c r="E49" s="21"/>
      <c r="F49" s="20"/>
      <c r="G49" s="20"/>
      <c r="H49" s="26">
        <f t="shared" si="4"/>
        <v>2831.83</v>
      </c>
      <c r="I49" s="14"/>
      <c r="J49" s="26">
        <f>+H49</f>
        <v>2831.83</v>
      </c>
      <c r="K49" s="14"/>
      <c r="L49" s="14"/>
      <c r="M49" s="14"/>
    </row>
    <row r="50" spans="1:13" ht="18.75" x14ac:dyDescent="0.3">
      <c r="A50" s="14" t="s">
        <v>71</v>
      </c>
      <c r="B50" s="21">
        <v>39096.5</v>
      </c>
      <c r="C50" s="21"/>
      <c r="D50" s="21">
        <f t="shared" si="3"/>
        <v>39096.5</v>
      </c>
      <c r="E50" s="21"/>
      <c r="F50" s="20"/>
      <c r="G50" s="20"/>
      <c r="H50" s="26">
        <f t="shared" si="4"/>
        <v>39096.5</v>
      </c>
      <c r="I50" s="14"/>
      <c r="J50" s="26"/>
      <c r="K50" s="14"/>
      <c r="L50" s="26">
        <f>+H50</f>
        <v>39096.5</v>
      </c>
      <c r="M50" s="14"/>
    </row>
    <row r="51" spans="1:13" ht="18.75" x14ac:dyDescent="0.3">
      <c r="A51" s="14" t="s">
        <v>73</v>
      </c>
      <c r="B51" s="21">
        <v>7256</v>
      </c>
      <c r="C51" s="21"/>
      <c r="D51" s="21">
        <f t="shared" si="3"/>
        <v>7256</v>
      </c>
      <c r="E51" s="21"/>
      <c r="F51" s="20"/>
      <c r="G51" s="20"/>
      <c r="H51" s="26">
        <f t="shared" si="4"/>
        <v>7256</v>
      </c>
      <c r="I51" s="14"/>
      <c r="J51" s="26">
        <f t="shared" ref="J51:J55" si="6">+H51</f>
        <v>7256</v>
      </c>
      <c r="K51" s="14"/>
      <c r="L51" s="14"/>
      <c r="M51" s="14"/>
    </row>
    <row r="52" spans="1:13" ht="18.75" x14ac:dyDescent="0.3">
      <c r="A52" s="14" t="s">
        <v>129</v>
      </c>
      <c r="B52" s="21">
        <v>1918</v>
      </c>
      <c r="C52" s="21"/>
      <c r="D52" s="21">
        <f t="shared" si="3"/>
        <v>1918</v>
      </c>
      <c r="E52" s="21"/>
      <c r="F52" s="20"/>
      <c r="G52" s="20"/>
      <c r="H52" s="26">
        <f t="shared" si="4"/>
        <v>1918</v>
      </c>
      <c r="I52" s="14"/>
      <c r="J52" s="26"/>
      <c r="K52" s="14"/>
      <c r="L52" s="26">
        <f>+H52</f>
        <v>1918</v>
      </c>
      <c r="M52" s="14"/>
    </row>
    <row r="53" spans="1:13" ht="18.75" x14ac:dyDescent="0.3">
      <c r="A53" s="14" t="s">
        <v>76</v>
      </c>
      <c r="B53" s="21">
        <v>9188.8799999999992</v>
      </c>
      <c r="C53" s="21"/>
      <c r="D53" s="21">
        <f t="shared" si="3"/>
        <v>9188.8799999999992</v>
      </c>
      <c r="E53" s="21"/>
      <c r="F53" s="20"/>
      <c r="G53" s="20"/>
      <c r="H53" s="26">
        <f t="shared" si="4"/>
        <v>9188.8799999999992</v>
      </c>
      <c r="I53" s="14"/>
      <c r="J53" s="26">
        <f t="shared" si="6"/>
        <v>9188.8799999999992</v>
      </c>
      <c r="K53" s="14"/>
      <c r="L53" s="14"/>
      <c r="M53" s="14"/>
    </row>
    <row r="54" spans="1:13" ht="18.75" x14ac:dyDescent="0.3">
      <c r="A54" s="14" t="s">
        <v>130</v>
      </c>
      <c r="B54" s="21">
        <v>2356</v>
      </c>
      <c r="C54" s="21"/>
      <c r="D54" s="21">
        <f t="shared" si="3"/>
        <v>2356</v>
      </c>
      <c r="E54" s="21"/>
      <c r="F54" s="20"/>
      <c r="G54" s="20"/>
      <c r="H54" s="26">
        <f t="shared" si="4"/>
        <v>2356</v>
      </c>
      <c r="I54" s="14"/>
      <c r="J54" s="26"/>
      <c r="K54" s="14"/>
      <c r="L54" s="26">
        <f>+H54</f>
        <v>2356</v>
      </c>
      <c r="M54" s="14"/>
    </row>
    <row r="55" spans="1:13" ht="18.75" x14ac:dyDescent="0.3">
      <c r="A55" s="14" t="s">
        <v>131</v>
      </c>
      <c r="B55" s="21">
        <v>1980</v>
      </c>
      <c r="C55" s="21"/>
      <c r="D55" s="21">
        <f t="shared" si="3"/>
        <v>1980</v>
      </c>
      <c r="E55" s="21"/>
      <c r="F55" s="20"/>
      <c r="G55" s="20"/>
      <c r="H55" s="26">
        <f t="shared" si="4"/>
        <v>1980</v>
      </c>
      <c r="I55" s="14"/>
      <c r="J55" s="26">
        <f t="shared" si="6"/>
        <v>1980</v>
      </c>
      <c r="K55" s="14"/>
      <c r="L55" s="14"/>
      <c r="M55" s="14"/>
    </row>
    <row r="56" spans="1:13" ht="18.75" x14ac:dyDescent="0.3">
      <c r="A56" s="14" t="s">
        <v>81</v>
      </c>
      <c r="B56" s="21">
        <v>54394</v>
      </c>
      <c r="C56" s="21"/>
      <c r="D56" s="21">
        <f t="shared" si="3"/>
        <v>54394</v>
      </c>
      <c r="E56" s="21"/>
      <c r="F56" s="20"/>
      <c r="G56" s="20"/>
      <c r="H56" s="26">
        <f t="shared" si="4"/>
        <v>54394</v>
      </c>
      <c r="I56" s="14"/>
      <c r="J56" s="26">
        <f>+H56</f>
        <v>54394</v>
      </c>
      <c r="K56" s="14"/>
      <c r="L56" s="14"/>
      <c r="M56" s="14"/>
    </row>
    <row r="57" spans="1:13" ht="18.75" x14ac:dyDescent="0.3">
      <c r="A57" s="14" t="s">
        <v>82</v>
      </c>
      <c r="B57" s="21">
        <v>3713</v>
      </c>
      <c r="C57" s="21"/>
      <c r="D57" s="21">
        <f t="shared" si="3"/>
        <v>3713</v>
      </c>
      <c r="E57" s="21"/>
      <c r="F57" s="20"/>
      <c r="G57" s="20"/>
      <c r="H57" s="26">
        <f t="shared" si="4"/>
        <v>3713</v>
      </c>
      <c r="I57" s="14"/>
      <c r="J57" s="14"/>
      <c r="K57" s="14"/>
      <c r="L57" s="26">
        <f>+H57</f>
        <v>3713</v>
      </c>
      <c r="M57" s="26"/>
    </row>
    <row r="58" spans="1:13" ht="18.75" x14ac:dyDescent="0.3">
      <c r="A58" s="14" t="s">
        <v>132</v>
      </c>
      <c r="B58" s="21"/>
      <c r="C58" s="21"/>
      <c r="D58" s="21">
        <f t="shared" si="3"/>
        <v>0</v>
      </c>
      <c r="E58" s="21"/>
      <c r="F58" s="20"/>
      <c r="G58" s="20"/>
      <c r="H58" s="26">
        <f t="shared" si="4"/>
        <v>0</v>
      </c>
      <c r="I58" s="14"/>
      <c r="J58" s="14"/>
      <c r="K58" s="14"/>
      <c r="L58" s="14"/>
      <c r="M58" s="14"/>
    </row>
    <row r="59" spans="1:13" ht="18.75" x14ac:dyDescent="0.3">
      <c r="A59" s="14" t="s">
        <v>133</v>
      </c>
      <c r="B59" s="21">
        <v>37665</v>
      </c>
      <c r="C59" s="21"/>
      <c r="D59" s="21">
        <f t="shared" si="3"/>
        <v>37665</v>
      </c>
      <c r="E59" s="21"/>
      <c r="F59" s="20"/>
      <c r="G59" s="20"/>
      <c r="H59" s="26">
        <f t="shared" si="4"/>
        <v>37665</v>
      </c>
      <c r="I59" s="14"/>
      <c r="J59" s="26">
        <f>+H59</f>
        <v>37665</v>
      </c>
      <c r="K59" s="14"/>
      <c r="L59" s="14"/>
      <c r="M59" s="14"/>
    </row>
    <row r="60" spans="1:13" ht="18.75" x14ac:dyDescent="0.3">
      <c r="A60" s="14" t="s">
        <v>134</v>
      </c>
      <c r="B60" s="21">
        <v>322.7</v>
      </c>
      <c r="C60" s="21"/>
      <c r="D60" s="21">
        <f t="shared" si="3"/>
        <v>322.7</v>
      </c>
      <c r="E60" s="21"/>
      <c r="F60" s="20"/>
      <c r="G60" s="20"/>
      <c r="H60" s="26">
        <f t="shared" si="4"/>
        <v>322.7</v>
      </c>
      <c r="I60" s="14"/>
      <c r="J60" s="26">
        <f>+H60</f>
        <v>322.7</v>
      </c>
      <c r="K60" s="14"/>
      <c r="L60" s="14"/>
      <c r="M60" s="14"/>
    </row>
    <row r="61" spans="1:13" ht="18.75" x14ac:dyDescent="0.3">
      <c r="A61" s="14" t="s">
        <v>135</v>
      </c>
      <c r="B61" s="21">
        <v>-57444.290000000023</v>
      </c>
      <c r="C61" s="21"/>
      <c r="D61" s="21">
        <f t="shared" si="3"/>
        <v>-57444.290000000023</v>
      </c>
      <c r="E61" s="21"/>
      <c r="F61" s="20"/>
      <c r="G61" s="20"/>
      <c r="H61" s="26">
        <f t="shared" si="4"/>
        <v>-57444.290000000023</v>
      </c>
      <c r="I61" s="14"/>
      <c r="J61" s="14"/>
      <c r="K61" s="14"/>
      <c r="L61" s="26">
        <f>+H61</f>
        <v>-57444.290000000023</v>
      </c>
      <c r="M61" s="26"/>
    </row>
    <row r="62" spans="1:13" ht="18.75" x14ac:dyDescent="0.3">
      <c r="A62" s="14" t="s">
        <v>136</v>
      </c>
      <c r="B62" s="21"/>
      <c r="C62" s="21"/>
      <c r="D62" s="21">
        <f t="shared" si="3"/>
        <v>0</v>
      </c>
      <c r="E62" s="21"/>
      <c r="F62" s="20"/>
      <c r="G62" s="20"/>
      <c r="H62" s="26">
        <f t="shared" si="4"/>
        <v>0</v>
      </c>
      <c r="I62" s="14"/>
      <c r="J62" s="14"/>
      <c r="K62" s="14"/>
      <c r="L62" s="14"/>
      <c r="M62" s="14"/>
    </row>
    <row r="63" spans="1:13" ht="18.75" x14ac:dyDescent="0.3">
      <c r="A63" s="14" t="s">
        <v>7</v>
      </c>
      <c r="B63" s="21"/>
      <c r="C63" s="21"/>
      <c r="D63" s="21">
        <f t="shared" si="3"/>
        <v>0</v>
      </c>
      <c r="E63" s="21"/>
      <c r="F63" s="20"/>
      <c r="G63" s="20"/>
      <c r="H63" s="26">
        <f t="shared" si="4"/>
        <v>0</v>
      </c>
      <c r="I63" s="14"/>
      <c r="J63" s="14"/>
      <c r="K63" s="14"/>
      <c r="L63" s="14"/>
      <c r="M63" s="14"/>
    </row>
    <row r="64" spans="1:13" ht="18.75" x14ac:dyDescent="0.3">
      <c r="A64" s="14" t="s">
        <v>137</v>
      </c>
      <c r="B64" s="21">
        <v>2231</v>
      </c>
      <c r="C64" s="21"/>
      <c r="D64" s="21">
        <f t="shared" si="3"/>
        <v>2231</v>
      </c>
      <c r="E64" s="21"/>
      <c r="F64" s="20"/>
      <c r="G64" s="20"/>
      <c r="H64" s="26">
        <f t="shared" si="4"/>
        <v>2231</v>
      </c>
      <c r="I64" s="14"/>
      <c r="J64" s="26">
        <f>+H64</f>
        <v>2231</v>
      </c>
      <c r="K64" s="14"/>
      <c r="L64" s="14"/>
      <c r="M64" s="14"/>
    </row>
    <row r="65" spans="1:15" ht="18.75" x14ac:dyDescent="0.3">
      <c r="A65" s="14" t="s">
        <v>34</v>
      </c>
      <c r="B65" s="21"/>
      <c r="C65" s="21"/>
      <c r="D65" s="21">
        <f t="shared" si="3"/>
        <v>0</v>
      </c>
      <c r="E65" s="21"/>
      <c r="F65" s="20"/>
      <c r="G65" s="20"/>
      <c r="H65" s="26">
        <f t="shared" si="4"/>
        <v>0</v>
      </c>
      <c r="I65" s="14"/>
      <c r="J65" s="14"/>
      <c r="K65" s="14"/>
      <c r="L65" s="14"/>
      <c r="M65" s="14"/>
    </row>
    <row r="66" spans="1:15" ht="18.75" x14ac:dyDescent="0.3">
      <c r="A66" s="14" t="s">
        <v>155</v>
      </c>
      <c r="B66" s="21">
        <v>18400</v>
      </c>
      <c r="C66" s="21"/>
      <c r="D66" s="21">
        <f t="shared" si="3"/>
        <v>18400</v>
      </c>
      <c r="E66" s="21"/>
      <c r="F66" s="20"/>
      <c r="G66" s="20"/>
      <c r="H66" s="26">
        <f t="shared" si="4"/>
        <v>18400</v>
      </c>
      <c r="I66" s="14"/>
      <c r="J66" s="26">
        <f>+H66</f>
        <v>18400</v>
      </c>
      <c r="K66" s="14"/>
      <c r="L66" s="14"/>
      <c r="M66" s="14"/>
    </row>
    <row r="67" spans="1:15" ht="18.75" x14ac:dyDescent="0.3">
      <c r="A67" s="14" t="s">
        <v>138</v>
      </c>
      <c r="B67" s="21">
        <v>24840</v>
      </c>
      <c r="C67" s="21"/>
      <c r="D67" s="21">
        <f t="shared" si="3"/>
        <v>24840</v>
      </c>
      <c r="E67" s="21"/>
      <c r="F67" s="20"/>
      <c r="G67" s="20"/>
      <c r="H67" s="26">
        <f t="shared" si="4"/>
        <v>24840</v>
      </c>
      <c r="I67" s="14"/>
      <c r="J67" s="26">
        <f>+H67</f>
        <v>24840</v>
      </c>
      <c r="K67" s="14"/>
      <c r="L67" s="14"/>
      <c r="M67" s="14"/>
    </row>
    <row r="68" spans="1:15" ht="18.75" x14ac:dyDescent="0.3">
      <c r="A68" s="14" t="s">
        <v>139</v>
      </c>
      <c r="B68" s="21">
        <v>4600</v>
      </c>
      <c r="C68" s="21"/>
      <c r="D68" s="21">
        <f t="shared" si="3"/>
        <v>4600</v>
      </c>
      <c r="E68" s="21"/>
      <c r="F68" s="20"/>
      <c r="G68" s="20"/>
      <c r="H68" s="26">
        <f t="shared" si="4"/>
        <v>4600</v>
      </c>
      <c r="I68" s="14"/>
      <c r="J68" s="14"/>
      <c r="K68" s="14"/>
      <c r="L68" s="26">
        <f>+H68</f>
        <v>4600</v>
      </c>
      <c r="M68" s="26"/>
    </row>
    <row r="69" spans="1:15" ht="18.75" x14ac:dyDescent="0.3">
      <c r="A69" s="14" t="s">
        <v>140</v>
      </c>
      <c r="B69" s="21">
        <v>2713</v>
      </c>
      <c r="C69" s="21"/>
      <c r="D69" s="21">
        <f t="shared" si="3"/>
        <v>2713</v>
      </c>
      <c r="E69" s="21"/>
      <c r="F69" s="20"/>
      <c r="G69" s="20"/>
      <c r="H69" s="26">
        <f t="shared" si="4"/>
        <v>2713</v>
      </c>
      <c r="I69" s="14"/>
      <c r="J69" s="14"/>
      <c r="K69" s="14"/>
      <c r="L69" s="26">
        <f>+H69</f>
        <v>2713</v>
      </c>
      <c r="M69" s="26"/>
    </row>
    <row r="70" spans="1:15" ht="18.75" x14ac:dyDescent="0.3">
      <c r="A70" s="14" t="s">
        <v>149</v>
      </c>
      <c r="B70" s="21"/>
      <c r="C70" s="21"/>
      <c r="D70" s="21"/>
      <c r="E70" s="21"/>
      <c r="F70" s="30">
        <f>+C83</f>
        <v>97394.153439153437</v>
      </c>
      <c r="G70" s="20"/>
      <c r="H70" s="26"/>
      <c r="I70" s="14"/>
      <c r="J70" s="14"/>
      <c r="K70" s="14"/>
      <c r="L70" s="26">
        <f>+F70</f>
        <v>97394.153439153437</v>
      </c>
      <c r="M70" s="26"/>
    </row>
    <row r="71" spans="1:15" ht="18.75" x14ac:dyDescent="0.3">
      <c r="A71" s="14" t="s">
        <v>150</v>
      </c>
      <c r="B71" s="21"/>
      <c r="C71" s="21"/>
      <c r="D71" s="21"/>
      <c r="E71" s="21"/>
      <c r="F71" s="30">
        <f>+C84</f>
        <v>12832</v>
      </c>
      <c r="G71" s="20"/>
      <c r="H71" s="26"/>
      <c r="I71" s="14"/>
      <c r="J71" s="14"/>
      <c r="K71" s="14"/>
      <c r="L71" s="26">
        <f>+F71</f>
        <v>12832</v>
      </c>
      <c r="M71" s="26"/>
    </row>
    <row r="72" spans="1:15" ht="18.75" x14ac:dyDescent="0.3">
      <c r="A72" s="14"/>
      <c r="B72" s="19"/>
      <c r="C72" s="19"/>
      <c r="D72" s="19"/>
      <c r="E72" s="19"/>
      <c r="F72" s="14"/>
      <c r="G72" s="14"/>
      <c r="H72" s="14"/>
      <c r="I72" s="14"/>
      <c r="J72" s="14"/>
      <c r="K72" s="14"/>
      <c r="L72" s="14"/>
      <c r="M72" s="14"/>
    </row>
    <row r="73" spans="1:15" ht="18.75" x14ac:dyDescent="0.3">
      <c r="A73" s="14"/>
      <c r="B73" s="19"/>
      <c r="C73" s="19"/>
      <c r="D73" s="19"/>
      <c r="E73" s="19"/>
      <c r="F73" s="14"/>
      <c r="G73" s="14"/>
      <c r="H73" s="14"/>
      <c r="I73" s="14"/>
      <c r="J73" s="14"/>
      <c r="K73" s="14"/>
      <c r="L73" s="14"/>
      <c r="M73" s="14"/>
    </row>
    <row r="74" spans="1:15" ht="20.100000000000001" customHeight="1" thickBot="1" x14ac:dyDescent="0.35">
      <c r="A74" s="14"/>
      <c r="B74" s="24">
        <f>SUM(B6:B73)</f>
        <v>3543190.3699999996</v>
      </c>
      <c r="C74" s="24">
        <f>SUM(C6:C73)</f>
        <v>3543190.3699999996</v>
      </c>
      <c r="D74" s="24">
        <f>SUM(D6:D73)</f>
        <v>1169319.5400000003</v>
      </c>
      <c r="E74" s="24">
        <f>SUM(E6:E73)</f>
        <v>1169319.5400000003</v>
      </c>
      <c r="F74" s="25"/>
      <c r="G74" s="25"/>
      <c r="H74" s="27">
        <f>SUM(H6:H73)</f>
        <v>1398139.4165608468</v>
      </c>
      <c r="I74" s="24">
        <f>SUM(I6:I73)</f>
        <v>1339714.0700000003</v>
      </c>
      <c r="J74" s="24">
        <f>SUM(J7:J73)</f>
        <v>1292562.3799999999</v>
      </c>
      <c r="K74" s="27">
        <f>SUM(K7:K73)</f>
        <v>1339714.0700000003</v>
      </c>
      <c r="L74" s="27">
        <f>SUM(L6:L73)</f>
        <v>215803.19000000047</v>
      </c>
      <c r="M74" s="27"/>
      <c r="N74" s="13"/>
      <c r="O74" s="13"/>
    </row>
    <row r="75" spans="1:15" ht="18.75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26">
        <f>+K74-J74</f>
        <v>47151.69000000041</v>
      </c>
      <c r="L75" s="14"/>
      <c r="M75" s="31">
        <f>+K75</f>
        <v>47151.69000000041</v>
      </c>
    </row>
    <row r="76" spans="1:15" x14ac:dyDescent="0.25">
      <c r="C76" s="6">
        <f>+C74-B74</f>
        <v>0</v>
      </c>
      <c r="D76" s="6"/>
      <c r="E76" s="6"/>
    </row>
    <row r="77" spans="1:15" ht="19.5" thickBot="1" x14ac:dyDescent="0.35">
      <c r="L77" s="32">
        <f>+L74</f>
        <v>215803.19000000047</v>
      </c>
      <c r="M77" s="32">
        <f>SUM(M12:M76)</f>
        <v>215803.19000000041</v>
      </c>
    </row>
    <row r="78" spans="1:15" ht="15.75" thickTop="1" x14ac:dyDescent="0.25"/>
    <row r="81" spans="1:6" ht="15.75" x14ac:dyDescent="0.25">
      <c r="A81" s="37" t="s">
        <v>147</v>
      </c>
      <c r="B81" s="37"/>
      <c r="C81" s="29">
        <v>36814.99</v>
      </c>
      <c r="D81" s="37"/>
      <c r="E81" s="37"/>
      <c r="F81" s="37"/>
    </row>
    <row r="82" spans="1:6" ht="15.75" x14ac:dyDescent="0.25">
      <c r="A82" s="37" t="s">
        <v>148</v>
      </c>
      <c r="B82" s="37"/>
      <c r="C82" s="29">
        <v>12832</v>
      </c>
      <c r="D82" s="37"/>
      <c r="E82" s="37"/>
      <c r="F82" s="37"/>
    </row>
    <row r="83" spans="1:6" ht="15.75" x14ac:dyDescent="0.25">
      <c r="A83" s="37" t="s">
        <v>149</v>
      </c>
      <c r="B83" s="37"/>
      <c r="C83" s="28">
        <f>+C81/0.378</f>
        <v>97394.153439153437</v>
      </c>
      <c r="D83" s="37"/>
      <c r="E83" s="37"/>
      <c r="F83" s="37"/>
    </row>
    <row r="84" spans="1:6" ht="15.75" x14ac:dyDescent="0.25">
      <c r="A84" s="37" t="s">
        <v>150</v>
      </c>
      <c r="B84" s="37"/>
      <c r="C84" s="29">
        <v>12832</v>
      </c>
      <c r="D84" s="37"/>
      <c r="E84" s="37"/>
      <c r="F84" s="37"/>
    </row>
    <row r="85" spans="1:6" ht="15.75" x14ac:dyDescent="0.25">
      <c r="A85" s="37"/>
      <c r="B85" s="37"/>
      <c r="C85" s="29"/>
      <c r="D85" s="37"/>
      <c r="E85" s="37"/>
      <c r="F85" s="37"/>
    </row>
    <row r="86" spans="1:6" ht="15.75" x14ac:dyDescent="0.25">
      <c r="A86" s="37"/>
      <c r="B86" s="37" t="s">
        <v>49</v>
      </c>
      <c r="C86" s="37"/>
      <c r="D86" s="37"/>
      <c r="E86" s="29">
        <v>159873.14343915344</v>
      </c>
      <c r="F86" s="37"/>
    </row>
    <row r="87" spans="1:6" ht="15.75" x14ac:dyDescent="0.25">
      <c r="A87" s="37"/>
      <c r="B87" s="37"/>
      <c r="C87" s="37"/>
      <c r="D87" s="37"/>
      <c r="E87" s="37"/>
      <c r="F87" s="37"/>
    </row>
    <row r="88" spans="1:6" ht="15.75" x14ac:dyDescent="0.25">
      <c r="A88" s="37" t="s">
        <v>151</v>
      </c>
      <c r="B88" s="37"/>
      <c r="C88" s="37"/>
      <c r="D88" s="37"/>
      <c r="E88" s="37"/>
      <c r="F88" s="37"/>
    </row>
    <row r="89" spans="1:6" ht="15.75" x14ac:dyDescent="0.25">
      <c r="A89" s="37"/>
      <c r="B89" s="37"/>
      <c r="C89" s="37"/>
      <c r="D89" s="37"/>
      <c r="E89" s="37"/>
      <c r="F89" s="37"/>
    </row>
    <row r="90" spans="1:6" ht="15.75" x14ac:dyDescent="0.25">
      <c r="A90" s="37"/>
      <c r="B90" s="37"/>
      <c r="C90" s="37"/>
      <c r="D90" s="37"/>
      <c r="E90" s="37"/>
      <c r="F90" s="37"/>
    </row>
    <row r="91" spans="1:6" ht="15.75" x14ac:dyDescent="0.25">
      <c r="A91" s="37" t="s">
        <v>152</v>
      </c>
      <c r="B91" s="37"/>
      <c r="C91" s="33">
        <v>187373</v>
      </c>
      <c r="D91" s="37"/>
      <c r="E91" s="37"/>
      <c r="F91" s="37"/>
    </row>
    <row r="92" spans="1:6" ht="15.75" x14ac:dyDescent="0.25">
      <c r="A92" s="37"/>
      <c r="B92" s="37"/>
      <c r="C92" s="37"/>
      <c r="D92" s="37"/>
      <c r="E92" s="37"/>
      <c r="F92" s="37"/>
    </row>
    <row r="93" spans="1:6" ht="15.75" x14ac:dyDescent="0.25">
      <c r="A93" s="37"/>
      <c r="B93" s="37" t="s">
        <v>153</v>
      </c>
      <c r="C93" s="37"/>
      <c r="D93" s="37"/>
      <c r="E93" s="38">
        <f>+C91</f>
        <v>187373</v>
      </c>
      <c r="F93" s="37"/>
    </row>
    <row r="94" spans="1:6" ht="15.75" x14ac:dyDescent="0.25">
      <c r="A94" s="37"/>
      <c r="B94" s="37"/>
      <c r="C94" s="37"/>
      <c r="D94" s="37"/>
      <c r="E94" s="37"/>
      <c r="F94" s="37"/>
    </row>
    <row r="95" spans="1:6" ht="15.75" x14ac:dyDescent="0.25">
      <c r="A95" s="37" t="s">
        <v>154</v>
      </c>
      <c r="B95" s="37"/>
      <c r="C95" s="37"/>
      <c r="D95" s="37"/>
      <c r="E95" s="37"/>
      <c r="F95" s="37"/>
    </row>
    <row r="96" spans="1:6" ht="15.75" x14ac:dyDescent="0.25">
      <c r="A96" s="37"/>
      <c r="B96" s="37"/>
      <c r="C96" s="37"/>
      <c r="D96" s="37"/>
      <c r="E96" s="37"/>
      <c r="F96" s="37"/>
    </row>
    <row r="97" spans="1:6" ht="15.75" x14ac:dyDescent="0.25">
      <c r="A97" s="37"/>
      <c r="B97" s="37"/>
      <c r="C97" s="37"/>
      <c r="D97" s="37"/>
      <c r="E97" s="37"/>
      <c r="F97" s="37"/>
    </row>
    <row r="98" spans="1:6" ht="15.75" x14ac:dyDescent="0.25">
      <c r="A98" s="37" t="s">
        <v>157</v>
      </c>
      <c r="B98" s="37"/>
      <c r="C98" s="29">
        <f>+E102+E100</f>
        <v>151673.02999999997</v>
      </c>
      <c r="D98" s="37"/>
      <c r="E98" s="37"/>
      <c r="F98" s="37"/>
    </row>
    <row r="99" spans="1:6" ht="15.75" x14ac:dyDescent="0.25">
      <c r="A99" s="37"/>
      <c r="B99" s="37"/>
      <c r="C99" s="37"/>
      <c r="D99" s="37"/>
      <c r="E99" s="37"/>
      <c r="F99" s="37"/>
    </row>
    <row r="100" spans="1:6" ht="15.75" x14ac:dyDescent="0.25">
      <c r="A100" s="37" t="s">
        <v>8</v>
      </c>
      <c r="B100" s="37"/>
      <c r="C100" s="37"/>
      <c r="D100" s="37"/>
      <c r="E100" s="29">
        <v>29057.099999999977</v>
      </c>
      <c r="F100" s="37"/>
    </row>
    <row r="101" spans="1:6" ht="15.75" x14ac:dyDescent="0.25">
      <c r="A101" s="37" t="s">
        <v>156</v>
      </c>
      <c r="B101" s="37"/>
      <c r="C101" s="37"/>
      <c r="D101" s="37"/>
      <c r="F101" s="37"/>
    </row>
    <row r="102" spans="1:6" ht="15.75" x14ac:dyDescent="0.25">
      <c r="A102" s="37" t="s">
        <v>68</v>
      </c>
      <c r="B102" s="37"/>
      <c r="C102" s="37"/>
      <c r="D102" s="37"/>
      <c r="E102" s="29">
        <v>122615.93</v>
      </c>
      <c r="F102" s="37"/>
    </row>
    <row r="103" spans="1:6" ht="15.75" x14ac:dyDescent="0.25">
      <c r="A103" s="37"/>
      <c r="B103" s="37"/>
      <c r="C103" s="37"/>
      <c r="D103" s="37"/>
      <c r="E103" s="29"/>
      <c r="F103" s="37"/>
    </row>
    <row r="104" spans="1:6" ht="15.75" x14ac:dyDescent="0.25">
      <c r="A104" s="37" t="s">
        <v>158</v>
      </c>
      <c r="B104" s="37"/>
      <c r="C104" s="37"/>
      <c r="D104" s="37"/>
      <c r="E104" s="37"/>
      <c r="F104" s="37"/>
    </row>
  </sheetData>
  <mergeCells count="5">
    <mergeCell ref="F3:G3"/>
    <mergeCell ref="H3:I3"/>
    <mergeCell ref="J3:K3"/>
    <mergeCell ref="L3:M3"/>
    <mergeCell ref="D3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cRb</vt:lpstr>
      <vt:lpstr>cDb</vt:lpstr>
      <vt:lpstr>tRIALBAl.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2018-07-03T03:20:06Z</dcterms:modified>
</cp:coreProperties>
</file>