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7" i="1" l="1"/>
  <c r="B57" i="1"/>
  <c r="H57" i="1"/>
  <c r="G57" i="1"/>
  <c r="H56" i="1"/>
  <c r="J49" i="1"/>
  <c r="E56" i="1"/>
  <c r="F56" i="1" s="1"/>
  <c r="G56" i="1"/>
  <c r="I55" i="1"/>
  <c r="H55" i="1"/>
  <c r="G55" i="1"/>
  <c r="F54" i="1"/>
  <c r="E54" i="1"/>
  <c r="G54" i="1"/>
  <c r="H54" i="1"/>
  <c r="E53" i="1"/>
  <c r="F53" i="1" s="1"/>
  <c r="H53" i="1"/>
  <c r="G53" i="1"/>
  <c r="H50" i="1"/>
  <c r="G50" i="1"/>
  <c r="H49" i="1"/>
  <c r="G49" i="1"/>
  <c r="F21" i="1"/>
  <c r="D21" i="1"/>
  <c r="E21" i="1"/>
  <c r="F20" i="1"/>
  <c r="E20" i="1"/>
  <c r="D20" i="1"/>
  <c r="T23" i="1" l="1"/>
  <c r="T20" i="1"/>
  <c r="R23" i="1"/>
  <c r="R20" i="1"/>
  <c r="S20" i="1"/>
  <c r="S23" i="1"/>
  <c r="D31" i="1"/>
  <c r="D34" i="1"/>
  <c r="E28" i="1" l="1"/>
  <c r="E27" i="1"/>
  <c r="E26" i="1"/>
  <c r="E19" i="1"/>
  <c r="D19" i="1"/>
  <c r="E18" i="1"/>
  <c r="D18" i="1"/>
  <c r="E44" i="1" l="1"/>
  <c r="D26" i="1" l="1"/>
  <c r="F26" i="1" l="1"/>
  <c r="G26" i="1" s="1"/>
  <c r="E38" i="1"/>
  <c r="E40" i="1" s="1"/>
  <c r="E41" i="1" s="1"/>
  <c r="E42" i="1" s="1"/>
  <c r="G37" i="1"/>
  <c r="G36" i="1"/>
  <c r="F36" i="1"/>
  <c r="F19" i="1"/>
  <c r="D6" i="1"/>
  <c r="D32" i="1" s="1"/>
  <c r="D35" i="1" s="1"/>
  <c r="D12" i="1"/>
  <c r="F10" i="1"/>
  <c r="F11" i="1" s="1"/>
  <c r="F12" i="1" s="1"/>
  <c r="F4" i="1"/>
  <c r="D27" i="1" l="1"/>
  <c r="F27" i="1" s="1"/>
  <c r="G27" i="1" s="1"/>
  <c r="H36" i="1"/>
  <c r="H37" i="1" s="1"/>
  <c r="F5" i="1"/>
  <c r="F6" i="1" s="1"/>
  <c r="F18" i="1"/>
  <c r="D28" i="1" l="1"/>
  <c r="F28" i="1"/>
  <c r="G28" i="1" s="1"/>
</calcChain>
</file>

<file path=xl/sharedStrings.xml><?xml version="1.0" encoding="utf-8"?>
<sst xmlns="http://schemas.openxmlformats.org/spreadsheetml/2006/main" count="103" uniqueCount="88">
  <si>
    <t>LOANS RECEIVABLE</t>
  </si>
  <si>
    <t>SERVICE FEE</t>
  </si>
  <si>
    <t>CASH IN BANK</t>
  </si>
  <si>
    <t>INTEREST RATE</t>
  </si>
  <si>
    <t>12%/YEAR</t>
  </si>
  <si>
    <t>PENALTY OF PAST DUE LOAN IS 5% OF THE AMOUNT DUE.</t>
  </si>
  <si>
    <t>SERVICE FEE (2% OF THE PRINCIPAL)</t>
  </si>
  <si>
    <t>DR</t>
  </si>
  <si>
    <t>CR</t>
  </si>
  <si>
    <t>PAYABLE IN 2 YEARS IN EQUAL (MONTHYLY/ SEMI-MONTHLY)</t>
  </si>
  <si>
    <t>MONTHLY</t>
  </si>
  <si>
    <t>SEMI</t>
  </si>
  <si>
    <t>PRINCIPAL</t>
  </si>
  <si>
    <t>INTEREST</t>
  </si>
  <si>
    <t>AMORT. PLUS INTEREST TO START ON AUG. 15, 2018.</t>
  </si>
  <si>
    <t>TOTAL PAYMENT</t>
  </si>
  <si>
    <t>INTEREST COMPUTATION</t>
  </si>
  <si>
    <t xml:space="preserve">MEANING INTEREST IS </t>
  </si>
  <si>
    <t>BASED ON THE LATEST BALANCE</t>
  </si>
  <si>
    <t>3 MOS. INT</t>
  </si>
  <si>
    <t>PENALTY FOR 3 MOS. AT 5%</t>
  </si>
  <si>
    <t>REGULAR LOAN</t>
  </si>
  <si>
    <t>INT</t>
  </si>
  <si>
    <t>interest</t>
  </si>
  <si>
    <t>payment</t>
  </si>
  <si>
    <t>flat interest rate</t>
  </si>
  <si>
    <t>NOTE: DIMINISHING BAL INTEREST RATE</t>
  </si>
  <si>
    <t>terms of payment</t>
  </si>
  <si>
    <t>date</t>
  </si>
  <si>
    <t>name debtor?</t>
  </si>
  <si>
    <t>cash voucher doc number</t>
  </si>
  <si>
    <t>1year to pay</t>
  </si>
  <si>
    <t>mode of payment</t>
  </si>
  <si>
    <t>straight</t>
  </si>
  <si>
    <t>deminishing (default)</t>
  </si>
  <si>
    <t>service fee</t>
  </si>
  <si>
    <t>interest rate</t>
  </si>
  <si>
    <t>monthly or semi-monthly or weekly</t>
  </si>
  <si>
    <t>regular loan</t>
  </si>
  <si>
    <t>business loan</t>
  </si>
  <si>
    <t>educational loan</t>
  </si>
  <si>
    <t>petty cash loan</t>
  </si>
  <si>
    <t>credit&gt;&gt;&gt;</t>
  </si>
  <si>
    <t>DATE</t>
  </si>
  <si>
    <t>MODE OF PAYMENT</t>
  </si>
  <si>
    <t>Terms of PAYMENT</t>
  </si>
  <si>
    <t>DOC#</t>
  </si>
  <si>
    <t>Interest Rate</t>
  </si>
  <si>
    <t>method: Deminishing/ Flat</t>
  </si>
  <si>
    <t>Type of LOAN</t>
  </si>
  <si>
    <t>NAME OF LOANEE</t>
  </si>
  <si>
    <t>DONT FORGET TO DISPLAY CHARGE</t>
  </si>
  <si>
    <t>Penalty Rate</t>
  </si>
  <si>
    <t>Loan Amount</t>
  </si>
  <si>
    <t>CASE: Reloan</t>
  </si>
  <si>
    <t xml:space="preserve">kung mag reloan ug N amount, </t>
  </si>
  <si>
    <t>The Payment will be calculated based on the N amount reloan.</t>
  </si>
  <si>
    <t xml:space="preserve">deduct PREVIOUS_BAL*INTEREST-rate, and Service fee of new loan application </t>
  </si>
  <si>
    <t>Billing:</t>
  </si>
  <si>
    <t>monthly</t>
  </si>
  <si>
    <t>30days after approval</t>
  </si>
  <si>
    <t>semi-monthly   15 days after approval</t>
  </si>
  <si>
    <t>weekly</t>
  </si>
  <si>
    <t>7 days after approval</t>
  </si>
  <si>
    <t>year</t>
  </si>
  <si>
    <t>month</t>
  </si>
  <si>
    <t>total</t>
  </si>
  <si>
    <t>CASE:Advance Payment</t>
  </si>
  <si>
    <t>1. I have paid the monthly payment and the interest for the month</t>
  </si>
  <si>
    <t>term of payment 1YEAR</t>
  </si>
  <si>
    <t>daily</t>
  </si>
  <si>
    <t>this means I will only pay the remaining 18 days interest for the next months bill</t>
  </si>
  <si>
    <t>2. Then I paid again so I'm 12 days advance for the next bill</t>
  </si>
  <si>
    <r>
      <t xml:space="preserve">OF THE PAST </t>
    </r>
    <r>
      <rPr>
        <b/>
        <sz val="11"/>
        <color theme="1"/>
        <rFont val="Calibri"/>
        <family val="2"/>
        <scheme val="minor"/>
      </rPr>
      <t xml:space="preserve">DUE AMOUNT </t>
    </r>
    <r>
      <rPr>
        <sz val="11"/>
        <color theme="1"/>
        <rFont val="Calibri"/>
        <family val="2"/>
        <scheme val="minor"/>
      </rPr>
      <t>(exclude current month)</t>
    </r>
  </si>
  <si>
    <t>CASE: Advance Payment</t>
  </si>
  <si>
    <t>sobra ang bayad ko for the month. Ang sobra ay ibabawas sa PRINCIPAL AMOUNT</t>
  </si>
  <si>
    <t>DAILY</t>
  </si>
  <si>
    <t>5 days advance pay</t>
  </si>
  <si>
    <t>LOAN</t>
  </si>
  <si>
    <t>(principal*rate*terms)/360</t>
  </si>
  <si>
    <t>per day int</t>
  </si>
  <si>
    <t>due</t>
  </si>
  <si>
    <t>penalty</t>
  </si>
  <si>
    <t>bal</t>
  </si>
  <si>
    <t>int</t>
  </si>
  <si>
    <t>penlty</t>
  </si>
  <si>
    <t xml:space="preserve">CASH 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</si>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</sst>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1" applyFont="1"/>
    <xf numFmtId="43" fontId="0" fillId="0" borderId="0" xfId="0" applyNumberFormat="1"/>
    <xf numFmtId="43" fontId="2" fillId="0" borderId="1" xfId="1" applyFont="1" applyBorder="1"/>
    <xf numFmtId="43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4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/>
    <xf numFmtId="0" fontId="0" fillId="0" borderId="6" xfId="0" applyBorder="1"/>
    <xf numFmtId="43" fontId="0" fillId="0" borderId="7" xfId="1" applyFont="1" applyBorder="1"/>
    <xf numFmtId="0" fontId="0" fillId="0" borderId="8" xfId="0" applyBorder="1"/>
    <xf numFmtId="0" fontId="0" fillId="0" borderId="0" xfId="0" applyBorder="1"/>
    <xf numFmtId="43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3" fontId="0" fillId="0" borderId="12" xfId="0" applyNumberFormat="1" applyBorder="1"/>
    <xf numFmtId="0" fontId="0" fillId="0" borderId="12" xfId="0" applyBorder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topLeftCell="A45" zoomScale="160" zoomScaleNormal="160" workbookViewId="0">
      <selection activeCell="C57" sqref="C57"/>
    </sheetView>
  </sheetViews>
  <sheetFormatPr defaultRowHeight="15" x14ac:dyDescent="0.25"/>
  <cols>
    <col min="3" max="3" width="11" bestFit="1" customWidth="1"/>
    <col min="4" max="4" width="12.5703125" customWidth="1"/>
    <col min="5" max="5" width="15.140625" customWidth="1"/>
    <col min="6" max="6" width="13.28515625" customWidth="1"/>
    <col min="7" max="7" width="15.7109375" customWidth="1"/>
    <col min="8" max="8" width="10.5703125" bestFit="1" customWidth="1"/>
    <col min="19" max="19" width="11.28515625" customWidth="1"/>
  </cols>
  <sheetData>
    <row r="1" spans="1:23" ht="15.75" thickBot="1" x14ac:dyDescent="0.3">
      <c r="D1" s="6" t="s">
        <v>7</v>
      </c>
      <c r="E1" s="6"/>
      <c r="F1" s="6" t="s">
        <v>8</v>
      </c>
      <c r="H1" t="s">
        <v>32</v>
      </c>
      <c r="J1" t="s">
        <v>37</v>
      </c>
    </row>
    <row r="2" spans="1:23" x14ac:dyDescent="0.25">
      <c r="A2" t="s">
        <v>0</v>
      </c>
      <c r="D2" s="1">
        <v>50000</v>
      </c>
      <c r="H2" t="s">
        <v>27</v>
      </c>
      <c r="J2" t="s">
        <v>31</v>
      </c>
    </row>
    <row r="3" spans="1:23" x14ac:dyDescent="0.25">
      <c r="H3" t="s">
        <v>28</v>
      </c>
      <c r="N3" s="22" t="s">
        <v>43</v>
      </c>
      <c r="O3" s="23"/>
      <c r="P3" s="24"/>
      <c r="R3" s="22" t="s">
        <v>46</v>
      </c>
      <c r="S3" s="24"/>
    </row>
    <row r="4" spans="1:23" x14ac:dyDescent="0.25">
      <c r="B4" t="s">
        <v>6</v>
      </c>
      <c r="F4" s="1">
        <f>+D2*0.02</f>
        <v>1000</v>
      </c>
      <c r="H4" t="s">
        <v>29</v>
      </c>
    </row>
    <row r="5" spans="1:23" x14ac:dyDescent="0.25">
      <c r="B5" t="s">
        <v>2</v>
      </c>
      <c r="F5" s="2">
        <f>+D2-F4</f>
        <v>49000</v>
      </c>
      <c r="H5" t="s">
        <v>30</v>
      </c>
      <c r="N5" s="22" t="s">
        <v>50</v>
      </c>
      <c r="O5" s="23"/>
      <c r="P5" s="23"/>
      <c r="Q5" s="23"/>
      <c r="R5" s="23"/>
      <c r="S5" s="23"/>
      <c r="T5" s="23"/>
      <c r="U5" s="24"/>
    </row>
    <row r="6" spans="1:23" ht="15.75" thickBot="1" x14ac:dyDescent="0.3">
      <c r="D6" s="3">
        <f>SUM(D2:D5)</f>
        <v>50000</v>
      </c>
      <c r="E6" s="3"/>
      <c r="F6" s="3">
        <f>SUM(F2:F5)</f>
        <v>50000</v>
      </c>
      <c r="H6" t="s">
        <v>36</v>
      </c>
      <c r="J6" t="s">
        <v>33</v>
      </c>
    </row>
    <row r="7" spans="1:23" x14ac:dyDescent="0.25">
      <c r="G7" t="s">
        <v>42</v>
      </c>
      <c r="H7" t="s">
        <v>35</v>
      </c>
      <c r="J7" t="s">
        <v>34</v>
      </c>
      <c r="N7" s="22" t="s">
        <v>53</v>
      </c>
      <c r="O7" s="23"/>
      <c r="P7" s="23"/>
      <c r="Q7" s="23"/>
      <c r="R7" s="23"/>
      <c r="S7" s="23"/>
      <c r="T7" s="23"/>
      <c r="U7" s="24"/>
    </row>
    <row r="8" spans="1:23" x14ac:dyDescent="0.25">
      <c r="A8" t="s">
        <v>0</v>
      </c>
      <c r="D8" s="1">
        <v>50000</v>
      </c>
      <c r="F8" s="1">
        <v>5000</v>
      </c>
    </row>
    <row r="9" spans="1:23" x14ac:dyDescent="0.25">
      <c r="H9" t="s">
        <v>38</v>
      </c>
      <c r="N9" s="22" t="s">
        <v>49</v>
      </c>
      <c r="O9" s="23"/>
      <c r="P9" s="23"/>
      <c r="Q9" s="23"/>
      <c r="R9" s="23"/>
      <c r="S9" s="23"/>
      <c r="T9" s="23"/>
      <c r="U9" s="24"/>
    </row>
    <row r="10" spans="1:23" x14ac:dyDescent="0.25">
      <c r="B10" t="s">
        <v>1</v>
      </c>
      <c r="F10" s="1">
        <f>+D8*0.02</f>
        <v>1000</v>
      </c>
      <c r="H10" t="s">
        <v>39</v>
      </c>
    </row>
    <row r="11" spans="1:23" x14ac:dyDescent="0.25">
      <c r="B11" t="s">
        <v>2</v>
      </c>
      <c r="F11" s="2">
        <f>+D8-F8-F10</f>
        <v>44000</v>
      </c>
      <c r="H11" t="s">
        <v>40</v>
      </c>
      <c r="N11" s="22" t="s">
        <v>44</v>
      </c>
      <c r="O11" s="23"/>
      <c r="P11" s="23"/>
      <c r="Q11" s="24"/>
      <c r="S11" s="22" t="s">
        <v>45</v>
      </c>
      <c r="T11" s="23"/>
      <c r="U11" s="24"/>
      <c r="W11" t="s">
        <v>64</v>
      </c>
    </row>
    <row r="12" spans="1:23" ht="15.75" thickBot="1" x14ac:dyDescent="0.3">
      <c r="D12" s="4">
        <f>SUM(D8:D11)</f>
        <v>50000</v>
      </c>
      <c r="E12" s="5"/>
      <c r="F12" s="4">
        <f>SUM(F8:F11)</f>
        <v>50000</v>
      </c>
      <c r="H12" t="s">
        <v>41</v>
      </c>
      <c r="W12" t="s">
        <v>65</v>
      </c>
    </row>
    <row r="13" spans="1:23" x14ac:dyDescent="0.25">
      <c r="D13" t="s">
        <v>79</v>
      </c>
      <c r="N13" s="22" t="s">
        <v>47</v>
      </c>
      <c r="O13" s="24"/>
      <c r="P13" s="8" t="s">
        <v>48</v>
      </c>
      <c r="Q13" s="9"/>
      <c r="R13" s="7"/>
      <c r="T13" s="22" t="s">
        <v>35</v>
      </c>
      <c r="U13" s="24"/>
    </row>
    <row r="14" spans="1:23" x14ac:dyDescent="0.25">
      <c r="A14" t="s">
        <v>3</v>
      </c>
      <c r="C14" t="s">
        <v>25</v>
      </c>
      <c r="F14" t="s">
        <v>4</v>
      </c>
      <c r="H14" t="s">
        <v>51</v>
      </c>
    </row>
    <row r="15" spans="1:23" x14ac:dyDescent="0.25">
      <c r="A15" t="s">
        <v>9</v>
      </c>
      <c r="N15" s="22" t="s">
        <v>52</v>
      </c>
      <c r="O15" s="24"/>
    </row>
    <row r="16" spans="1:23" x14ac:dyDescent="0.25">
      <c r="A16" t="s">
        <v>14</v>
      </c>
    </row>
    <row r="17" spans="1:20" x14ac:dyDescent="0.25">
      <c r="D17" t="s">
        <v>12</v>
      </c>
      <c r="E17" t="s">
        <v>13</v>
      </c>
      <c r="F17" t="s">
        <v>15</v>
      </c>
      <c r="H17" t="s">
        <v>54</v>
      </c>
      <c r="Q17" t="s">
        <v>69</v>
      </c>
    </row>
    <row r="18" spans="1:20" x14ac:dyDescent="0.25">
      <c r="A18" t="s">
        <v>10</v>
      </c>
      <c r="D18" s="1">
        <f>+D6/24</f>
        <v>2083.3333333333335</v>
      </c>
      <c r="E18" s="1">
        <f>+D2*0.12/24</f>
        <v>250</v>
      </c>
      <c r="F18" s="2">
        <f>+D18+E18</f>
        <v>2333.3333333333335</v>
      </c>
      <c r="I18" t="s">
        <v>55</v>
      </c>
      <c r="R18">
        <v>1000</v>
      </c>
    </row>
    <row r="19" spans="1:20" x14ac:dyDescent="0.25">
      <c r="A19" t="s">
        <v>11</v>
      </c>
      <c r="D19" s="1">
        <f>+D8/48</f>
        <v>1041.6666666666667</v>
      </c>
      <c r="E19" s="1">
        <f>+D2*0.12/48</f>
        <v>125</v>
      </c>
      <c r="F19" s="2">
        <f>+E19+D19</f>
        <v>1166.6666666666667</v>
      </c>
      <c r="I19" t="s">
        <v>57</v>
      </c>
      <c r="S19" t="s">
        <v>23</v>
      </c>
    </row>
    <row r="20" spans="1:20" x14ac:dyDescent="0.25">
      <c r="A20" t="s">
        <v>76</v>
      </c>
      <c r="D20" s="1">
        <f>+D8/(2*12*30)</f>
        <v>69.444444444444443</v>
      </c>
      <c r="E20" s="2">
        <f>+(D8*0.12)/(2*12*30)</f>
        <v>8.3333333333333339</v>
      </c>
      <c r="F20" s="2">
        <f>+E20+D20</f>
        <v>77.777777777777771</v>
      </c>
      <c r="I20" t="s">
        <v>56</v>
      </c>
      <c r="Q20" t="s">
        <v>59</v>
      </c>
      <c r="R20" s="1">
        <f>+R18/12</f>
        <v>83.333333333333329</v>
      </c>
      <c r="S20" s="1">
        <f>+(R18*0.12)/12</f>
        <v>10</v>
      </c>
      <c r="T20">
        <f>+R20*12</f>
        <v>1000</v>
      </c>
    </row>
    <row r="21" spans="1:20" x14ac:dyDescent="0.25">
      <c r="A21" t="s">
        <v>11</v>
      </c>
      <c r="B21" t="s">
        <v>77</v>
      </c>
      <c r="D21" s="1">
        <f>+D19</f>
        <v>1041.6666666666667</v>
      </c>
      <c r="E21" s="2">
        <f>+E20*(15-5)</f>
        <v>83.333333333333343</v>
      </c>
      <c r="F21" s="2">
        <f>+D21+E21</f>
        <v>1125</v>
      </c>
      <c r="R21" s="1"/>
      <c r="S21" s="1"/>
    </row>
    <row r="22" spans="1:20" x14ac:dyDescent="0.25">
      <c r="D22" s="1"/>
      <c r="E22" s="2"/>
      <c r="F22" s="2"/>
      <c r="R22" s="1"/>
      <c r="S22" s="1"/>
    </row>
    <row r="23" spans="1:20" x14ac:dyDescent="0.25">
      <c r="A23" t="s">
        <v>5</v>
      </c>
      <c r="H23" t="s">
        <v>58</v>
      </c>
      <c r="Q23" t="s">
        <v>70</v>
      </c>
      <c r="R23" s="1">
        <f>+R18/365</f>
        <v>2.7397260273972601</v>
      </c>
      <c r="S23" s="1">
        <f>+(R18*0.12)/365</f>
        <v>0.32876712328767121</v>
      </c>
      <c r="T23">
        <f>+R23*365</f>
        <v>1000</v>
      </c>
    </row>
    <row r="24" spans="1:20" x14ac:dyDescent="0.25">
      <c r="D24" t="s">
        <v>24</v>
      </c>
      <c r="E24" t="s">
        <v>23</v>
      </c>
      <c r="I24" t="s">
        <v>59</v>
      </c>
      <c r="J24" t="s">
        <v>60</v>
      </c>
    </row>
    <row r="25" spans="1:20" x14ac:dyDescent="0.25">
      <c r="A25" t="s">
        <v>26</v>
      </c>
      <c r="G25" s="1">
        <v>50000</v>
      </c>
      <c r="I25" t="s">
        <v>61</v>
      </c>
    </row>
    <row r="26" spans="1:20" x14ac:dyDescent="0.25">
      <c r="A26" t="s">
        <v>16</v>
      </c>
      <c r="D26" s="2">
        <f>+G25/24</f>
        <v>2083.3333333333335</v>
      </c>
      <c r="E26" s="1">
        <f>+G25*0.12/24</f>
        <v>250</v>
      </c>
      <c r="F26" s="2">
        <f>+E26+D26</f>
        <v>2333.3333333333335</v>
      </c>
      <c r="G26" s="2">
        <f>+G25-F26</f>
        <v>47666.666666666664</v>
      </c>
      <c r="I26" t="s">
        <v>62</v>
      </c>
      <c r="J26" t="s">
        <v>63</v>
      </c>
    </row>
    <row r="27" spans="1:20" x14ac:dyDescent="0.25">
      <c r="A27" t="s">
        <v>17</v>
      </c>
      <c r="D27" s="2">
        <f t="shared" ref="D27:D28" si="0">+G26/24</f>
        <v>1986.1111111111111</v>
      </c>
      <c r="E27" s="1">
        <f>+G26*0.12/24</f>
        <v>238.33333333333329</v>
      </c>
      <c r="F27" s="2">
        <f t="shared" ref="F27:F28" si="1">+E27+D27</f>
        <v>2224.4444444444443</v>
      </c>
      <c r="G27" s="2">
        <f t="shared" ref="G27:G28" si="2">+G26-F27</f>
        <v>45442.222222222219</v>
      </c>
    </row>
    <row r="28" spans="1:20" x14ac:dyDescent="0.25">
      <c r="A28" t="s">
        <v>18</v>
      </c>
      <c r="D28" s="2">
        <f t="shared" si="0"/>
        <v>1893.4259259259259</v>
      </c>
      <c r="E28" s="1">
        <f>+G27*0.12/24</f>
        <v>227.21111111111108</v>
      </c>
      <c r="F28" s="2">
        <f t="shared" si="1"/>
        <v>2120.6370370370369</v>
      </c>
      <c r="G28" s="2">
        <f t="shared" si="2"/>
        <v>43321.585185185184</v>
      </c>
      <c r="H28" t="s">
        <v>67</v>
      </c>
    </row>
    <row r="29" spans="1:20" x14ac:dyDescent="0.25">
      <c r="D29" s="2"/>
      <c r="E29" s="1"/>
      <c r="F29" s="2"/>
      <c r="G29" s="2"/>
    </row>
    <row r="30" spans="1:20" x14ac:dyDescent="0.25">
      <c r="I30" t="s">
        <v>68</v>
      </c>
    </row>
    <row r="31" spans="1:20" x14ac:dyDescent="0.25">
      <c r="A31" s="10" t="s">
        <v>19</v>
      </c>
      <c r="B31" s="11"/>
      <c r="C31" s="11"/>
      <c r="D31" s="12">
        <f>+D18*3</f>
        <v>6250</v>
      </c>
      <c r="I31" t="s">
        <v>72</v>
      </c>
    </row>
    <row r="32" spans="1:20" x14ac:dyDescent="0.25">
      <c r="A32" s="13" t="s">
        <v>20</v>
      </c>
      <c r="B32" s="14"/>
      <c r="C32" s="14"/>
      <c r="D32" s="15">
        <f>+D31*0.05</f>
        <v>312.5</v>
      </c>
      <c r="I32" t="s">
        <v>71</v>
      </c>
    </row>
    <row r="33" spans="1:10" x14ac:dyDescent="0.25">
      <c r="A33" s="13" t="s">
        <v>73</v>
      </c>
      <c r="B33" s="14"/>
      <c r="C33" s="14"/>
      <c r="D33" s="16"/>
      <c r="H33" t="s">
        <v>74</v>
      </c>
    </row>
    <row r="34" spans="1:10" x14ac:dyDescent="0.25">
      <c r="A34" s="17"/>
      <c r="B34" s="18"/>
      <c r="C34" s="18" t="s">
        <v>23</v>
      </c>
      <c r="D34" s="20">
        <f>+E18*3</f>
        <v>750</v>
      </c>
      <c r="F34" s="21" t="s">
        <v>21</v>
      </c>
      <c r="G34" s="21"/>
      <c r="H34" s="21"/>
      <c r="I34" t="s">
        <v>68</v>
      </c>
    </row>
    <row r="35" spans="1:10" x14ac:dyDescent="0.25">
      <c r="A35" s="17"/>
      <c r="B35" s="18" t="s">
        <v>66</v>
      </c>
      <c r="C35" s="18" t="s">
        <v>24</v>
      </c>
      <c r="D35" s="19">
        <f>SUM(D31:D34)</f>
        <v>7312.5</v>
      </c>
      <c r="F35" t="s">
        <v>7</v>
      </c>
      <c r="G35" t="s">
        <v>8</v>
      </c>
      <c r="J35" t="s">
        <v>75</v>
      </c>
    </row>
    <row r="36" spans="1:10" x14ac:dyDescent="0.25">
      <c r="F36" s="2">
        <f>+G25</f>
        <v>50000</v>
      </c>
      <c r="G36" s="2">
        <f>+D26</f>
        <v>2083.3333333333335</v>
      </c>
      <c r="H36" s="2">
        <f>+F36-G36</f>
        <v>47916.666666666664</v>
      </c>
    </row>
    <row r="37" spans="1:10" x14ac:dyDescent="0.25">
      <c r="G37">
        <f>+D38</f>
        <v>500</v>
      </c>
      <c r="H37" s="2">
        <f>+F36-H36-G36</f>
        <v>0</v>
      </c>
    </row>
    <row r="38" spans="1:10" x14ac:dyDescent="0.25">
      <c r="B38" t="s">
        <v>12</v>
      </c>
      <c r="D38">
        <v>500</v>
      </c>
      <c r="E38" s="2">
        <f>+D26</f>
        <v>2083.3333333333335</v>
      </c>
    </row>
    <row r="39" spans="1:10" x14ac:dyDescent="0.25">
      <c r="B39" t="s">
        <v>22</v>
      </c>
      <c r="D39">
        <v>500</v>
      </c>
      <c r="E39">
        <v>500</v>
      </c>
    </row>
    <row r="40" spans="1:10" x14ac:dyDescent="0.25">
      <c r="E40" s="2">
        <f>+E38-E39</f>
        <v>1583.3333333333335</v>
      </c>
    </row>
    <row r="41" spans="1:10" x14ac:dyDescent="0.25">
      <c r="E41" s="1">
        <f>+E40*0.02</f>
        <v>31.666666666666671</v>
      </c>
    </row>
    <row r="42" spans="1:10" x14ac:dyDescent="0.25">
      <c r="E42" s="2">
        <f>+E38+E39+E41</f>
        <v>2615</v>
      </c>
    </row>
    <row r="43" spans="1:10" x14ac:dyDescent="0.25">
      <c r="D43" s="1">
        <v>50000</v>
      </c>
    </row>
    <row r="44" spans="1:10" x14ac:dyDescent="0.25">
      <c r="D44" s="2">
        <v>2083.3333333333335</v>
      </c>
      <c r="E44" s="2">
        <f>+D43-D44</f>
        <v>47916.666666666664</v>
      </c>
    </row>
    <row r="47" spans="1:10" x14ac:dyDescent="0.25">
      <c r="D47" t="s">
        <v>7</v>
      </c>
      <c r="E47" t="s">
        <v>8</v>
      </c>
      <c r="F47" t="s">
        <v>83</v>
      </c>
      <c r="G47" t="s">
        <v>81</v>
      </c>
      <c r="H47" t="s">
        <v>84</v>
      </c>
      <c r="I47" t="s">
        <v>85</v>
      </c>
    </row>
    <row r="48" spans="1:10" x14ac:dyDescent="0.25">
      <c r="A48" t="s">
        <v>87</v>
      </c>
      <c r="B48" t="s">
        <v>78</v>
      </c>
      <c r="D48" s="1">
        <v>50000</v>
      </c>
    </row>
    <row r="49" spans="1:10" x14ac:dyDescent="0.25">
      <c r="B49" t="s">
        <v>80</v>
      </c>
      <c r="G49">
        <f>+D48/720</f>
        <v>69.444444444444443</v>
      </c>
      <c r="H49">
        <f>+D48*0.12/360</f>
        <v>16.666666666666668</v>
      </c>
      <c r="J49">
        <f>+D48*0.12*(30/360)</f>
        <v>500</v>
      </c>
    </row>
    <row r="50" spans="1:10" x14ac:dyDescent="0.25">
      <c r="B50" t="s">
        <v>59</v>
      </c>
      <c r="G50">
        <f>+G49*30</f>
        <v>2083.3333333333335</v>
      </c>
      <c r="H50">
        <f>+H49*30</f>
        <v>500.00000000000006</v>
      </c>
    </row>
    <row r="51" spans="1:10" x14ac:dyDescent="0.25">
      <c r="B51" t="s">
        <v>86</v>
      </c>
    </row>
    <row r="52" spans="1:10" x14ac:dyDescent="0.25">
      <c r="C52" s="25">
        <v>43374</v>
      </c>
    </row>
    <row r="53" spans="1:10" x14ac:dyDescent="0.25">
      <c r="A53">
        <v>5</v>
      </c>
      <c r="B53">
        <v>5000</v>
      </c>
      <c r="C53" s="25">
        <v>43379</v>
      </c>
      <c r="E53" s="1">
        <f>+B53-H53</f>
        <v>4916.666666666667</v>
      </c>
      <c r="F53" s="2">
        <f>+D48-E53</f>
        <v>45083.333333333336</v>
      </c>
      <c r="G53" s="1">
        <f>+G49*5</f>
        <v>347.22222222222223</v>
      </c>
      <c r="H53" s="1">
        <f>+H49*5</f>
        <v>83.333333333333343</v>
      </c>
      <c r="I53">
        <v>0</v>
      </c>
    </row>
    <row r="54" spans="1:10" x14ac:dyDescent="0.25">
      <c r="A54">
        <v>15</v>
      </c>
      <c r="B54">
        <v>5000</v>
      </c>
      <c r="C54" s="25">
        <v>43419</v>
      </c>
      <c r="E54">
        <f>+B54-H54</f>
        <v>4750</v>
      </c>
      <c r="F54" s="2">
        <f>+F53-E54</f>
        <v>40333.333333333336</v>
      </c>
      <c r="G54">
        <f>+A54*G49</f>
        <v>1041.6666666666667</v>
      </c>
      <c r="H54">
        <f>+H49*A54</f>
        <v>250.00000000000003</v>
      </c>
      <c r="I54">
        <v>0</v>
      </c>
    </row>
    <row r="55" spans="1:10" x14ac:dyDescent="0.25">
      <c r="A55" t="s">
        <v>82</v>
      </c>
      <c r="G55">
        <f>+G50</f>
        <v>2083.3333333333335</v>
      </c>
      <c r="H55">
        <f>+H50</f>
        <v>500.00000000000006</v>
      </c>
      <c r="I55">
        <f>+G55*0.05</f>
        <v>104.16666666666669</v>
      </c>
    </row>
    <row r="56" spans="1:10" x14ac:dyDescent="0.25">
      <c r="A56">
        <v>6</v>
      </c>
      <c r="B56">
        <v>5000</v>
      </c>
      <c r="C56" s="25">
        <v>43470</v>
      </c>
      <c r="E56" s="2">
        <f>+B56-H55-H56-I55</f>
        <v>4295.833333333333</v>
      </c>
      <c r="F56" s="2">
        <f>+F54-E56</f>
        <v>36037.5</v>
      </c>
      <c r="G56" s="2">
        <f>+G53</f>
        <v>347.22222222222223</v>
      </c>
      <c r="H56" s="2">
        <f>+A56*H49</f>
        <v>100</v>
      </c>
      <c r="I56">
        <v>0</v>
      </c>
    </row>
    <row r="57" spans="1:10" x14ac:dyDescent="0.25">
      <c r="A57">
        <v>30</v>
      </c>
      <c r="B57">
        <f>+G57+H57</f>
        <v>2583.3333333333335</v>
      </c>
      <c r="C57" s="25">
        <v>43524</v>
      </c>
      <c r="D57" s="26">
        <f>+C57-C56</f>
        <v>54</v>
      </c>
      <c r="G57">
        <f>+G50</f>
        <v>2083.3333333333335</v>
      </c>
      <c r="H57">
        <f>+H50</f>
        <v>500.00000000000006</v>
      </c>
      <c r="I57">
        <v>0</v>
      </c>
    </row>
  </sheetData>
  <mergeCells count="11">
    <mergeCell ref="F34:H34"/>
    <mergeCell ref="N3:P3"/>
    <mergeCell ref="N5:U5"/>
    <mergeCell ref="N11:Q11"/>
    <mergeCell ref="S11:U11"/>
    <mergeCell ref="R3:S3"/>
    <mergeCell ref="N13:O13"/>
    <mergeCell ref="N9:U9"/>
    <mergeCell ref="T13:U13"/>
    <mergeCell ref="N15:O15"/>
    <mergeCell ref="N7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2018-10-30T09:22:11Z</dcterms:modified>
</cp:coreProperties>
</file>