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ropbox/Electronics/Core 64 Interactive Badge/Core-64-Interactive-Core-Memory-Badge/Manufacturing/"/>
    </mc:Choice>
  </mc:AlternateContent>
  <xr:revisionPtr revIDLastSave="0" documentId="13_ncr:1_{C86FE6D4-5260-F541-A1F8-DC75AFE3FC27}" xr6:coauthVersionLast="46" xr6:coauthVersionMax="46" xr10:uidLastSave="{00000000-0000-0000-0000-000000000000}"/>
  <bookViews>
    <workbookView xWindow="0" yWindow="460" windowWidth="47640" windowHeight="27420" xr2:uid="{00000000-000D-0000-FFFF-FFFF00000000}"/>
  </bookViews>
  <sheets>
    <sheet name="SKUs" sheetId="6" r:id="rId1"/>
    <sheet name="110-000 CORE64-LB-KIT" sheetId="3" r:id="rId2"/>
    <sheet name="120-000 CORE64-CB1T-KIT" sheetId="2" r:id="rId3"/>
    <sheet name="User Supplied Options" sheetId="5" r:id="rId4"/>
    <sheet name="Concept Estimate" sheetId="1" r:id="rId5"/>
  </sheets>
  <definedNames>
    <definedName name="_xlnm._FilterDatabase" localSheetId="2" hidden="1">'120-000 CORE64-CB1T-KIT'!$B$6:$Q$59</definedName>
    <definedName name="_xlnm._FilterDatabase" localSheetId="3" hidden="1">'User Supplied Options'!$A$6:$O$6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0" i="2" l="1"/>
  <c r="O70" i="2" s="1"/>
  <c r="P70" i="2" s="1"/>
  <c r="Q70" i="2" s="1"/>
  <c r="N36" i="2" l="1"/>
  <c r="O36" i="2" s="1"/>
  <c r="P36" i="2" s="1"/>
  <c r="Q36" i="2" s="1"/>
  <c r="N37" i="2"/>
  <c r="O37" i="2" s="1"/>
  <c r="P37" i="2" s="1"/>
  <c r="Q37" i="2" s="1"/>
  <c r="N38" i="2"/>
  <c r="O38" i="2" s="1"/>
  <c r="P38" i="2" s="1"/>
  <c r="Q38" i="2" s="1"/>
  <c r="N75" i="2"/>
  <c r="N72" i="2"/>
  <c r="O72" i="2" s="1"/>
  <c r="P72" i="2" s="1"/>
  <c r="Q72" i="2" s="1"/>
  <c r="N71" i="2"/>
  <c r="O71" i="2" s="1"/>
  <c r="P71" i="2" s="1"/>
  <c r="Q71" i="2" s="1"/>
  <c r="U68" i="2"/>
  <c r="P68" i="2"/>
  <c r="Q68" i="2" s="1"/>
  <c r="N68" i="2"/>
  <c r="U67" i="2"/>
  <c r="P67" i="2"/>
  <c r="Q67" i="2" s="1"/>
  <c r="N67" i="2"/>
  <c r="U66" i="2"/>
  <c r="P66" i="2"/>
  <c r="Q66" i="2" s="1"/>
  <c r="N66" i="2"/>
  <c r="U65" i="2"/>
  <c r="P65" i="2"/>
  <c r="Q65" i="2" s="1"/>
  <c r="N65" i="2"/>
  <c r="U64" i="2"/>
  <c r="P64" i="2"/>
  <c r="Q64" i="2" s="1"/>
  <c r="N64" i="2"/>
  <c r="U63" i="2"/>
  <c r="P63" i="2"/>
  <c r="Q63" i="2" s="1"/>
  <c r="N63" i="2"/>
  <c r="U62" i="2"/>
  <c r="P62" i="2"/>
  <c r="Q62" i="2" s="1"/>
  <c r="N62" i="2"/>
  <c r="M111" i="3" l="1"/>
  <c r="N111" i="3" s="1"/>
  <c r="O111" i="3" s="1"/>
  <c r="L104" i="3"/>
  <c r="M104" i="3" s="1"/>
  <c r="N104" i="3" s="1"/>
  <c r="O104" i="3" s="1"/>
  <c r="M88" i="3"/>
  <c r="M90" i="3"/>
  <c r="M86" i="3"/>
  <c r="L18" i="5" l="1"/>
  <c r="M18" i="5" s="1"/>
  <c r="N18" i="5" s="1"/>
  <c r="O18" i="5" s="1"/>
  <c r="N41" i="2" l="1"/>
  <c r="O41" i="2" s="1"/>
  <c r="P41" i="2" s="1"/>
  <c r="Q41" i="2" s="1"/>
  <c r="N40" i="2"/>
  <c r="O40" i="2" s="1"/>
  <c r="P40" i="2" s="1"/>
  <c r="Q40" i="2" s="1"/>
  <c r="N39" i="2"/>
  <c r="O39" i="2" s="1"/>
  <c r="P39" i="2" s="1"/>
  <c r="Q39" i="2" s="1"/>
  <c r="N11" i="2" l="1"/>
  <c r="P11" i="2" s="1"/>
  <c r="Q11" i="2" s="1"/>
  <c r="N55" i="2" l="1"/>
  <c r="P55" i="2" s="1"/>
  <c r="Q55" i="2" s="1"/>
  <c r="U53" i="2" l="1"/>
  <c r="N53" i="2"/>
  <c r="P53" i="2" s="1"/>
  <c r="Q53" i="2" s="1"/>
  <c r="N10" i="2"/>
  <c r="T23" i="2" l="1"/>
  <c r="L57" i="3"/>
  <c r="M57" i="3" s="1"/>
  <c r="N57" i="3" s="1"/>
  <c r="O57" i="3" s="1"/>
  <c r="L56" i="3"/>
  <c r="M56" i="3" s="1"/>
  <c r="N56" i="3" s="1"/>
  <c r="O56" i="3" s="1"/>
  <c r="L55" i="3"/>
  <c r="M55" i="3" s="1"/>
  <c r="N55" i="3" s="1"/>
  <c r="O55" i="3" s="1"/>
  <c r="L43" i="3"/>
  <c r="M43" i="3" s="1"/>
  <c r="N43" i="3" s="1"/>
  <c r="O43" i="3" s="1"/>
  <c r="U19" i="2" l="1"/>
  <c r="N19" i="2"/>
  <c r="P19" i="2" s="1"/>
  <c r="Q19" i="2" s="1"/>
  <c r="U15" i="2"/>
  <c r="N15" i="2"/>
  <c r="P15" i="2" s="1"/>
  <c r="Q15" i="2" s="1"/>
  <c r="U14" i="2"/>
  <c r="N14" i="2"/>
  <c r="P14" i="2" s="1"/>
  <c r="Q14" i="2" s="1"/>
  <c r="U13" i="2"/>
  <c r="N13" i="2"/>
  <c r="P13" i="2" s="1"/>
  <c r="Q13" i="2" s="1"/>
  <c r="U12" i="2"/>
  <c r="N12" i="2"/>
  <c r="P12" i="2" s="1"/>
  <c r="Q12" i="2" s="1"/>
  <c r="U16" i="2"/>
  <c r="N16" i="2"/>
  <c r="P16" i="2" s="1"/>
  <c r="Q16" i="2" s="1"/>
  <c r="U52" i="2"/>
  <c r="N52" i="2"/>
  <c r="P52" i="2" s="1"/>
  <c r="Q52" i="2" s="1"/>
  <c r="U9" i="2"/>
  <c r="P9" i="2"/>
  <c r="Q9" i="2" s="1"/>
  <c r="U18" i="2"/>
  <c r="N18" i="2"/>
  <c r="P18" i="2" s="1"/>
  <c r="Q18" i="2" s="1"/>
  <c r="U23" i="2"/>
  <c r="O23" i="2"/>
  <c r="P23" i="2" s="1"/>
  <c r="Q23" i="2" s="1"/>
  <c r="U22" i="2"/>
  <c r="O22" i="2"/>
  <c r="P22" i="2" s="1"/>
  <c r="Q22" i="2" s="1"/>
  <c r="U21" i="2"/>
  <c r="U20" i="2"/>
  <c r="N20" i="2"/>
  <c r="O20" i="2" s="1"/>
  <c r="P20" i="2" s="1"/>
  <c r="Q20" i="2" s="1"/>
  <c r="U11" i="2"/>
  <c r="U10" i="2"/>
  <c r="P10" i="2"/>
  <c r="Q10" i="2" s="1"/>
  <c r="N21" i="2" l="1"/>
  <c r="O21" i="2" s="1"/>
  <c r="P21" i="2" s="1"/>
  <c r="Q21" i="2" s="1"/>
  <c r="I33" i="1" l="1"/>
  <c r="L33" i="1" s="1"/>
  <c r="H33" i="1"/>
  <c r="N33" i="1" l="1"/>
  <c r="O33" i="1"/>
  <c r="Q33" i="1" s="1"/>
  <c r="K33" i="1"/>
  <c r="I34" i="1"/>
  <c r="L34" i="1" s="1"/>
  <c r="H34" i="1"/>
  <c r="N34" i="1" l="1"/>
  <c r="O34" i="1"/>
  <c r="Q34" i="1" s="1"/>
  <c r="K34" i="1"/>
  <c r="P49" i="1"/>
  <c r="M49" i="1"/>
  <c r="J49" i="1"/>
  <c r="I54" i="1" l="1"/>
  <c r="L54" i="1" s="1"/>
  <c r="I53" i="1"/>
  <c r="L53" i="1" s="1"/>
  <c r="H54" i="1"/>
  <c r="H53" i="1"/>
  <c r="I41" i="1"/>
  <c r="L41" i="1" s="1"/>
  <c r="H41" i="1"/>
  <c r="I40" i="1"/>
  <c r="L40" i="1" s="1"/>
  <c r="H40" i="1"/>
  <c r="I45" i="1"/>
  <c r="L45" i="1" s="1"/>
  <c r="H45" i="1"/>
  <c r="H44" i="1"/>
  <c r="I44" i="1"/>
  <c r="L44" i="1" s="1"/>
  <c r="O44" i="1" s="1"/>
  <c r="Q44" i="1" s="1"/>
  <c r="I12" i="1"/>
  <c r="L12" i="1" s="1"/>
  <c r="I13" i="1"/>
  <c r="L13" i="1" s="1"/>
  <c r="O13" i="1" s="1"/>
  <c r="Q13" i="1" s="1"/>
  <c r="I14" i="1"/>
  <c r="L14" i="1" s="1"/>
  <c r="I15" i="1"/>
  <c r="K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K23" i="1" s="1"/>
  <c r="I24" i="1"/>
  <c r="L24" i="1" s="1"/>
  <c r="I25" i="1"/>
  <c r="L25" i="1" s="1"/>
  <c r="I26" i="1"/>
  <c r="L26" i="1" s="1"/>
  <c r="O26" i="1" s="1"/>
  <c r="Q26" i="1" s="1"/>
  <c r="I27" i="1"/>
  <c r="L27" i="1" s="1"/>
  <c r="I28" i="1"/>
  <c r="L28" i="1" s="1"/>
  <c r="I29" i="1"/>
  <c r="L29" i="1" s="1"/>
  <c r="N29" i="1" s="1"/>
  <c r="I30" i="1"/>
  <c r="L30" i="1" s="1"/>
  <c r="I31" i="1"/>
  <c r="K31" i="1" s="1"/>
  <c r="I35" i="1"/>
  <c r="L35" i="1" s="1"/>
  <c r="I36" i="1"/>
  <c r="L36" i="1" s="1"/>
  <c r="I38" i="1"/>
  <c r="L38" i="1" s="1"/>
  <c r="I39" i="1"/>
  <c r="L39" i="1" s="1"/>
  <c r="I42" i="1"/>
  <c r="L42" i="1" s="1"/>
  <c r="I43" i="1"/>
  <c r="L43" i="1" s="1"/>
  <c r="I46" i="1"/>
  <c r="L46" i="1" s="1"/>
  <c r="I49" i="1"/>
  <c r="K49" i="1" s="1"/>
  <c r="I50" i="1"/>
  <c r="L50" i="1" s="1"/>
  <c r="I51" i="1"/>
  <c r="K51" i="1" s="1"/>
  <c r="I11" i="1"/>
  <c r="K11" i="1" s="1"/>
  <c r="H51" i="1"/>
  <c r="P50" i="1"/>
  <c r="M50" i="1"/>
  <c r="J50" i="1"/>
  <c r="G50" i="1"/>
  <c r="H50" i="1" s="1"/>
  <c r="G49" i="1"/>
  <c r="H49" i="1" s="1"/>
  <c r="K42" i="1"/>
  <c r="K39" i="1"/>
  <c r="K30" i="1"/>
  <c r="K28" i="1"/>
  <c r="K19" i="1"/>
  <c r="K18" i="1"/>
  <c r="K16" i="1"/>
  <c r="K13" i="1"/>
  <c r="K12" i="1"/>
  <c r="H36" i="1"/>
  <c r="H38" i="1"/>
  <c r="H39" i="1"/>
  <c r="H43" i="1"/>
  <c r="H46" i="1"/>
  <c r="H3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  <c r="K14" i="1" l="1"/>
  <c r="O53" i="1"/>
  <c r="Q53" i="1" s="1"/>
  <c r="N53" i="1"/>
  <c r="O54" i="1"/>
  <c r="Q54" i="1" s="1"/>
  <c r="N54" i="1"/>
  <c r="K54" i="1"/>
  <c r="K53" i="1"/>
  <c r="O41" i="1"/>
  <c r="Q41" i="1" s="1"/>
  <c r="N41" i="1"/>
  <c r="K41" i="1"/>
  <c r="K20" i="1"/>
  <c r="K26" i="1"/>
  <c r="O40" i="1"/>
  <c r="Q40" i="1" s="1"/>
  <c r="N40" i="1"/>
  <c r="K40" i="1"/>
  <c r="K27" i="1"/>
  <c r="N45" i="1"/>
  <c r="O45" i="1"/>
  <c r="Q45" i="1" s="1"/>
  <c r="K45" i="1"/>
  <c r="K22" i="1"/>
  <c r="K46" i="1"/>
  <c r="K24" i="1"/>
  <c r="K21" i="1"/>
  <c r="K38" i="1"/>
  <c r="K35" i="1"/>
  <c r="H55" i="1"/>
  <c r="H56" i="1" s="1"/>
  <c r="O18" i="1"/>
  <c r="Q18" i="1" s="1"/>
  <c r="N18" i="1"/>
  <c r="L11" i="1"/>
  <c r="K50" i="1"/>
  <c r="K55" i="1" s="1"/>
  <c r="K56" i="1" s="1"/>
  <c r="O16" i="1"/>
  <c r="Q16" i="1" s="1"/>
  <c r="N16" i="1"/>
  <c r="O38" i="1"/>
  <c r="Q38" i="1" s="1"/>
  <c r="N38" i="1"/>
  <c r="N50" i="1"/>
  <c r="O50" i="1"/>
  <c r="Q50" i="1" s="1"/>
  <c r="O35" i="1"/>
  <c r="Q35" i="1" s="1"/>
  <c r="N35" i="1"/>
  <c r="O24" i="1"/>
  <c r="Q24" i="1" s="1"/>
  <c r="N24" i="1"/>
  <c r="O43" i="1"/>
  <c r="Q43" i="1" s="1"/>
  <c r="N43" i="1"/>
  <c r="O21" i="1"/>
  <c r="Q21" i="1" s="1"/>
  <c r="N21" i="1"/>
  <c r="K43" i="1"/>
  <c r="K29" i="1"/>
  <c r="H47" i="1"/>
  <c r="N26" i="1"/>
  <c r="N42" i="1"/>
  <c r="O42" i="1"/>
  <c r="Q42" i="1" s="1"/>
  <c r="N28" i="1"/>
  <c r="O28" i="1"/>
  <c r="Q28" i="1" s="1"/>
  <c r="N20" i="1"/>
  <c r="O20" i="1"/>
  <c r="Q20" i="1" s="1"/>
  <c r="O12" i="1"/>
  <c r="Q12" i="1" s="1"/>
  <c r="N12" i="1"/>
  <c r="N46" i="1"/>
  <c r="O46" i="1"/>
  <c r="Q46" i="1" s="1"/>
  <c r="N30" i="1"/>
  <c r="O30" i="1"/>
  <c r="Q30" i="1" s="1"/>
  <c r="N14" i="1"/>
  <c r="O14" i="1"/>
  <c r="Q14" i="1" s="1"/>
  <c r="N39" i="1"/>
  <c r="O39" i="1"/>
  <c r="Q39" i="1" s="1"/>
  <c r="N27" i="1"/>
  <c r="O27" i="1"/>
  <c r="Q27" i="1" s="1"/>
  <c r="N19" i="1"/>
  <c r="O19" i="1"/>
  <c r="Q19" i="1" s="1"/>
  <c r="N22" i="1"/>
  <c r="O22" i="1"/>
  <c r="Q22" i="1" s="1"/>
  <c r="N36" i="1"/>
  <c r="O36" i="1"/>
  <c r="Q36" i="1" s="1"/>
  <c r="N25" i="1"/>
  <c r="O25" i="1"/>
  <c r="Q25" i="1" s="1"/>
  <c r="N17" i="1"/>
  <c r="O17" i="1"/>
  <c r="Q17" i="1" s="1"/>
  <c r="L15" i="1"/>
  <c r="L23" i="1"/>
  <c r="L31" i="1"/>
  <c r="L49" i="1"/>
  <c r="K17" i="1"/>
  <c r="K25" i="1"/>
  <c r="K36" i="1"/>
  <c r="N13" i="1"/>
  <c r="L51" i="1"/>
  <c r="K44" i="1"/>
  <c r="O29" i="1"/>
  <c r="Q29" i="1" s="1"/>
  <c r="N44" i="1"/>
  <c r="H57" i="1" l="1"/>
  <c r="H59" i="1" s="1"/>
  <c r="H48" i="1"/>
  <c r="O11" i="1"/>
  <c r="Q11" i="1" s="1"/>
  <c r="N11" i="1"/>
  <c r="K47" i="1"/>
  <c r="O31" i="1"/>
  <c r="Q31" i="1" s="1"/>
  <c r="N31" i="1"/>
  <c r="O49" i="1"/>
  <c r="Q49" i="1" s="1"/>
  <c r="N49" i="1"/>
  <c r="O15" i="1"/>
  <c r="Q15" i="1" s="1"/>
  <c r="N15" i="1"/>
  <c r="N51" i="1"/>
  <c r="O51" i="1"/>
  <c r="Q51" i="1" s="1"/>
  <c r="O23" i="1"/>
  <c r="Q23" i="1" s="1"/>
  <c r="N23" i="1"/>
  <c r="N55" i="1" l="1"/>
  <c r="N56" i="1" s="1"/>
  <c r="G7" i="1"/>
  <c r="K48" i="1"/>
  <c r="K57" i="1"/>
  <c r="K59" i="1" s="1"/>
  <c r="Q55" i="1"/>
  <c r="Q56" i="1" s="1"/>
  <c r="N47" i="1"/>
  <c r="N48" i="1" s="1"/>
  <c r="Q47" i="1"/>
  <c r="Q48" i="1" s="1"/>
  <c r="J7" i="1" l="1"/>
  <c r="N57" i="1"/>
  <c r="M7" i="1" s="1"/>
  <c r="Q57" i="1"/>
  <c r="P7" i="1" s="1"/>
  <c r="Q59" i="1" l="1"/>
  <c r="N59" i="1"/>
</calcChain>
</file>

<file path=xl/sharedStrings.xml><?xml version="1.0" encoding="utf-8"?>
<sst xmlns="http://schemas.openxmlformats.org/spreadsheetml/2006/main" count="1399" uniqueCount="838">
  <si>
    <t>Digi-Key Part Number</t>
  </si>
  <si>
    <t>Manufacturer</t>
  </si>
  <si>
    <t>Manufacturer Part Number</t>
  </si>
  <si>
    <t>Description</t>
  </si>
  <si>
    <t>Price</t>
  </si>
  <si>
    <t>MMBT4403LT1GOSCT-ND</t>
  </si>
  <si>
    <t>ON SEMICONDUCTOR (VA)</t>
  </si>
  <si>
    <t>MMBT4403LT1G</t>
  </si>
  <si>
    <t>TRANS PNP 40V 0.6A SOT23</t>
  </si>
  <si>
    <t>0.07350</t>
  </si>
  <si>
    <t>0.03084</t>
  </si>
  <si>
    <t>0.00000</t>
  </si>
  <si>
    <t>MMBT4401LT1GOSCT-ND</t>
  </si>
  <si>
    <t>MMBT4401LT1G</t>
  </si>
  <si>
    <t>TRANS NPN 40V 0.6A SOT23</t>
  </si>
  <si>
    <t>0.07270</t>
  </si>
  <si>
    <t>0.03049</t>
  </si>
  <si>
    <t>497-1593-1-ND</t>
  </si>
  <si>
    <t>STMICROELECTRONICS (VA)</t>
  </si>
  <si>
    <t>LM393DT</t>
  </si>
  <si>
    <t>IC COMPARATOR LP DUAL 8-SOIC</t>
  </si>
  <si>
    <t>0.28100</t>
  </si>
  <si>
    <t>0.17530</t>
  </si>
  <si>
    <t>0.09228</t>
  </si>
  <si>
    <t>401-2002-1-ND</t>
  </si>
  <si>
    <t>C&amp;K (VA)</t>
  </si>
  <si>
    <t>JS202011SCQN</t>
  </si>
  <si>
    <t>SWITCH SLIDE DPDT 300MA 6V</t>
  </si>
  <si>
    <t>0.46300</t>
  </si>
  <si>
    <t>0.38580</t>
  </si>
  <si>
    <t>507-1815-1-ND</t>
  </si>
  <si>
    <t>BEL FUSE INC (VA)</t>
  </si>
  <si>
    <t>0ZCK0100FF2E</t>
  </si>
  <si>
    <t>PTC RESET FUSE 6V 1A 0805</t>
  </si>
  <si>
    <t>0.30400</t>
  </si>
  <si>
    <t>0.25270</t>
  </si>
  <si>
    <t>0.17784</t>
  </si>
  <si>
    <t>620-1519-1-ND</t>
  </si>
  <si>
    <t>ALLEGRO MICROSYSTEMS, LLC (VA)</t>
  </si>
  <si>
    <t>A3214ELHLT-T</t>
  </si>
  <si>
    <t>MAGNETIC SWITCH OMNIPOLAR SOT23W</t>
  </si>
  <si>
    <t>1.01900</t>
  </si>
  <si>
    <t>0.68970</t>
  </si>
  <si>
    <t>0.51728</t>
  </si>
  <si>
    <t>478-8926-1-ND</t>
  </si>
  <si>
    <t>AVX CORPORATION (VA)</t>
  </si>
  <si>
    <t>TAJR104K035RNJ</t>
  </si>
  <si>
    <t>CAP TANT 0.1UF 10% 35V 0805</t>
  </si>
  <si>
    <t>0.56100</t>
  </si>
  <si>
    <t>0.38450</t>
  </si>
  <si>
    <t>0.30438</t>
  </si>
  <si>
    <t>338-1099-ND</t>
  </si>
  <si>
    <t>CORNELL DUBILIER ELECTRONICS (CDE)</t>
  </si>
  <si>
    <t>MC08CA100D-F</t>
  </si>
  <si>
    <t>CAP MICA 10PF 0.5PF 100V 0805</t>
  </si>
  <si>
    <t>1.87000</t>
  </si>
  <si>
    <t>1.42800</t>
  </si>
  <si>
    <t>0.95200</t>
  </si>
  <si>
    <t>306-1428-1-ND</t>
  </si>
  <si>
    <t>COTO TECHNOLOGY (VA)</t>
  </si>
  <si>
    <t>CT10-1025-G1</t>
  </si>
  <si>
    <t>SWITCH REED SPST-NO 250MA 100V</t>
  </si>
  <si>
    <t>1.16600</t>
  </si>
  <si>
    <t>1.02560</t>
  </si>
  <si>
    <t>0.72261</t>
  </si>
  <si>
    <t>P6.8ACT-ND</t>
  </si>
  <si>
    <t>PANASONIC ELECTRONIC COMPONENTS (VA)</t>
  </si>
  <si>
    <t>ERJ-6GEYJ6R8V</t>
  </si>
  <si>
    <t>RES SMD 6.8 OHM 5% 1/8W 0805</t>
  </si>
  <si>
    <t>0.02490</t>
  </si>
  <si>
    <t>0.01120</t>
  </si>
  <si>
    <t>A126352CT-ND</t>
  </si>
  <si>
    <t>TE CONNECTIVITY PASSIVE PRODUCT (VA)</t>
  </si>
  <si>
    <t>CRG0805F22R</t>
  </si>
  <si>
    <t>RES SMD 22 OHM 1% 1/8W 0805</t>
  </si>
  <si>
    <t>0.02100</t>
  </si>
  <si>
    <t>0.00943</t>
  </si>
  <si>
    <t>A129741CT-ND</t>
  </si>
  <si>
    <t>CRGCQ0805F220R</t>
  </si>
  <si>
    <t>CRGCQ 0805 220R 1%</t>
  </si>
  <si>
    <t>0.02060</t>
  </si>
  <si>
    <t>0.00927</t>
  </si>
  <si>
    <t>RNCP0805FTD10K0CT-ND</t>
  </si>
  <si>
    <t>STACKPOLE ELECTRONICS INC (VA)</t>
  </si>
  <si>
    <t>RNCP0805FTD10K0</t>
  </si>
  <si>
    <t>RES 10K OHM 1% 1/4W 0805</t>
  </si>
  <si>
    <t>0.07200</t>
  </si>
  <si>
    <t>0.02770</t>
  </si>
  <si>
    <t>0.01220</t>
  </si>
  <si>
    <t>A106057CT-ND</t>
  </si>
  <si>
    <t>CRG0805F1K5</t>
  </si>
  <si>
    <t>RES SMD 1.5K OHM 1% 1/8W 0805</t>
  </si>
  <si>
    <t>0.05200</t>
  </si>
  <si>
    <t>0.00819</t>
  </si>
  <si>
    <t>A126348CT-ND</t>
  </si>
  <si>
    <t>CRG0805F1K8</t>
  </si>
  <si>
    <t>RES SMD 1.8K OHM 1% 1/8W 0805</t>
  </si>
  <si>
    <t>311-4.70KCRCT-ND</t>
  </si>
  <si>
    <t>YAGEO (VA)</t>
  </si>
  <si>
    <t>RC0805FR-074K7L</t>
  </si>
  <si>
    <t>RES SMD 4.7K OHM 1% 1/8W 0805</t>
  </si>
  <si>
    <t>0.04200</t>
  </si>
  <si>
    <t>0.01700</t>
  </si>
  <si>
    <t>BAT54AW-FDICT-ND</t>
  </si>
  <si>
    <t>DIODES INCORPORATED (VA)</t>
  </si>
  <si>
    <t>BAT54AW-7-F</t>
  </si>
  <si>
    <t>DIODE ARRAY SCHOTTKY 30V SOT323</t>
  </si>
  <si>
    <t>0.22100</t>
  </si>
  <si>
    <t>0.07726</t>
  </si>
  <si>
    <t>BAT54CW-FDICT-ND</t>
  </si>
  <si>
    <t>BAT54CW-7-F</t>
  </si>
  <si>
    <t>0.19400</t>
  </si>
  <si>
    <t>0.06762</t>
  </si>
  <si>
    <t>408-1544-1-ND</t>
  </si>
  <si>
    <t>SUSUMU (VA)</t>
  </si>
  <si>
    <t>KRL1220E-M-R010-F-T5</t>
  </si>
  <si>
    <t>RES 0.01 OHM 1% 1/2W 0805</t>
  </si>
  <si>
    <t>0.44800</t>
  </si>
  <si>
    <t>0.18820</t>
  </si>
  <si>
    <t>0.10384</t>
  </si>
  <si>
    <t>1276-6170-1-ND</t>
  </si>
  <si>
    <t>SAMSUNG ELECTRO-MECHANICS AMERICA, INC (VA)</t>
  </si>
  <si>
    <t>RUT2012FR100CS</t>
  </si>
  <si>
    <t>RES 0.1 OHM 1% 1/4W 0805</t>
  </si>
  <si>
    <t>0.25700</t>
  </si>
  <si>
    <t>0.10060</t>
  </si>
  <si>
    <t>0.04211</t>
  </si>
  <si>
    <t>SAM1008-03-ND</t>
  </si>
  <si>
    <t>SAMTEC INC (VA)</t>
  </si>
  <si>
    <t>BCS-103-L-D-TE</t>
  </si>
  <si>
    <t>CONN RCPT 6POS 0.1 GOLD PCB</t>
  </si>
  <si>
    <t>0.83400</t>
  </si>
  <si>
    <t>0.71910</t>
  </si>
  <si>
    <t>0.58838</t>
  </si>
  <si>
    <t>Extended</t>
  </si>
  <si>
    <t>Jellybean components from Digi-key</t>
  </si>
  <si>
    <t>Other components</t>
  </si>
  <si>
    <t>Teensy-LC</t>
  </si>
  <si>
    <t>LED_Array</t>
  </si>
  <si>
    <t>OLED_DISPLAY</t>
  </si>
  <si>
    <t>Cores</t>
  </si>
  <si>
    <t>Quantity of Assemblies - &gt;</t>
  </si>
  <si>
    <t>PCB</t>
  </si>
  <si>
    <t>Component Cost Per unit - &gt;</t>
  </si>
  <si>
    <t>Magnet wire (inches)</t>
  </si>
  <si>
    <t>TOTAL BATCH COST -&gt;</t>
  </si>
  <si>
    <t>Stylus magnet tip</t>
  </si>
  <si>
    <t>Stylus (3D printed)</t>
  </si>
  <si>
    <t>Quantity</t>
  </si>
  <si>
    <t>LOGIC BOARD</t>
  </si>
  <si>
    <t>ESTIMATED V0.3 DUAL BOARD COSTS MARCH 17, 2020 BEFORE DESIGN WORK</t>
  </si>
  <si>
    <t>CORE BOARD</t>
  </si>
  <si>
    <t>Same base component spec as V0.1 and V0.2,</t>
  </si>
  <si>
    <t>Removed lipo charger, added battery pack</t>
  </si>
  <si>
    <t>Battery Box</t>
  </si>
  <si>
    <t>NO CASE</t>
  </si>
  <si>
    <t>No case</t>
  </si>
  <si>
    <t>36-2478CN-ND</t>
  </si>
  <si>
    <t>Keystone</t>
  </si>
  <si>
    <t>Fem. Connectors to Core Board</t>
  </si>
  <si>
    <t>Male Connectors from Core board</t>
  </si>
  <si>
    <t>SUBTOTAL</t>
  </si>
  <si>
    <t>Cost Each</t>
  </si>
  <si>
    <t>Teensy-LC headers</t>
  </si>
  <si>
    <t>Teensy-LC sockets</t>
  </si>
  <si>
    <t>JLCPCB</t>
  </si>
  <si>
    <t>Magnetic Hall Switch included in main kit</t>
  </si>
  <si>
    <t>Bag</t>
  </si>
  <si>
    <t>Sticker</t>
  </si>
  <si>
    <t>Lanyard, double ended</t>
  </si>
  <si>
    <t>LED Diffuser</t>
  </si>
  <si>
    <t>Raw BOM from PCBNEW (since EESCHEMA lost it's BOM scripts)</t>
  </si>
  <si>
    <t>PROTOTYPE MINIMUM QUANTITIES</t>
  </si>
  <si>
    <t>ORDERED</t>
  </si>
  <si>
    <t>RECEIVED</t>
  </si>
  <si>
    <t>ASSEMBLY COMPLETED</t>
  </si>
  <si>
    <t>Before V0.3 first proto assemble</t>
  </si>
  <si>
    <t>To complete 1st build</t>
  </si>
  <si>
    <t>After order I have</t>
  </si>
  <si>
    <t>After V0.3 first proto assemble</t>
  </si>
  <si>
    <t>To build 4 more
(- is excess)</t>
  </si>
  <si>
    <t>QUANTITY PURCHASE BREAK</t>
  </si>
  <si>
    <t>COST AT BREAK</t>
  </si>
  <si>
    <t>COST PER UNIT</t>
  </si>
  <si>
    <t>Id</t>
  </si>
  <si>
    <t>Designator</t>
  </si>
  <si>
    <t>Package</t>
  </si>
  <si>
    <t>Units</t>
  </si>
  <si>
    <t>Supplier and ref</t>
  </si>
  <si>
    <t>Optional?</t>
  </si>
  <si>
    <t>Qty On Hand May 20, 2020</t>
  </si>
  <si>
    <t>Need to buy</t>
  </si>
  <si>
    <t>Have</t>
  </si>
  <si>
    <t>Qty on hand</t>
  </si>
  <si>
    <t>QTY</t>
  </si>
  <si>
    <t>$</t>
  </si>
  <si>
    <t>$/UNIT</t>
  </si>
  <si>
    <t>ea</t>
  </si>
  <si>
    <t>0.1uF</t>
  </si>
  <si>
    <t>732-8045-1-ND</t>
  </si>
  <si>
    <t>n</t>
  </si>
  <si>
    <t>CM1 - cores</t>
  </si>
  <si>
    <t>Core 1mm</t>
  </si>
  <si>
    <t>1000+ DDR RAW MAGNETIC FERRITE CORES 5221.3-2113.35 FOR CORE MEMORY BOARD
(ebay 302773538905 SOLD BY
lci_electronics )</t>
  </si>
  <si>
    <t>CM1 - wire</t>
  </si>
  <si>
    <t>Core Grid wire</t>
  </si>
  <si>
    <t>m</t>
  </si>
  <si>
    <t>Magnetic wire, copper enamel color.
Grid 16x100mm + sense 750mm = 2350 mm (92 in.)</t>
  </si>
  <si>
    <t>Enameled Wire 32AWG 120g, 0.2mm, 430m (1400ft) Enameled copper coil, Magnet Wire
(ebay 161981317634 SOLD BY
elecmall )</t>
  </si>
  <si>
    <t>Magnetic wire, red enamel color.</t>
  </si>
  <si>
    <t>US 100M Magnet Wire 0.2mm QA Enameled Copper Wire Magnetic Coil Winding Wire, (ebay 202976367512  supergame-us)</t>
  </si>
  <si>
    <t>Core Sense wire</t>
  </si>
  <si>
    <t>Magnetic wire, green enamel color.</t>
  </si>
  <si>
    <t>Magnet Wire 32 Gauge AWG Enameled Copper 2450 Feet Coil Winding 155°C Green (ebay 182012326389 tech-fixx)</t>
  </si>
  <si>
    <t>J1,J2</t>
  </si>
  <si>
    <t>TSM-116-03-T-SV</t>
  </si>
  <si>
    <t>y</t>
  </si>
  <si>
    <t>JLCPCB.com</t>
  </si>
  <si>
    <t>U1</t>
  </si>
  <si>
    <t>U3</t>
  </si>
  <si>
    <t>U5</t>
  </si>
  <si>
    <t>SI7210-B-01</t>
  </si>
  <si>
    <t>SI7210-B-02</t>
  </si>
  <si>
    <t>SI7210-B-03</t>
  </si>
  <si>
    <t>SI7210-B-04</t>
  </si>
  <si>
    <t>X1</t>
  </si>
  <si>
    <t>SFH11-NBPC-D03-ST-BK</t>
  </si>
  <si>
    <t>Source:</t>
  </si>
  <si>
    <t>Date:</t>
  </si>
  <si>
    <t>Tool:</t>
  </si>
  <si>
    <t>Eeschema (5.1.2-1)-1</t>
  </si>
  <si>
    <t>Generator:</t>
  </si>
  <si>
    <t>Component Count:</t>
  </si>
  <si>
    <t>Collated Components:</t>
  </si>
  <si>
    <t>IN CART</t>
  </si>
  <si>
    <t>Qty</t>
  </si>
  <si>
    <t>Value</t>
  </si>
  <si>
    <t>OPTIONAL</t>
  </si>
  <si>
    <t>LibPart</t>
  </si>
  <si>
    <t>Datasheet</t>
  </si>
  <si>
    <t>Category</t>
  </si>
  <si>
    <t>DK_Datasheet_Link</t>
  </si>
  <si>
    <t>DK_Detail_Page</t>
  </si>
  <si>
    <t>Family</t>
  </si>
  <si>
    <t>Height</t>
  </si>
  <si>
    <t>MPN</t>
  </si>
  <si>
    <t>Manufacturer_Name</t>
  </si>
  <si>
    <t>Manufacturer_Part_Number</t>
  </si>
  <si>
    <t>Status</t>
  </si>
  <si>
    <t>~</t>
  </si>
  <si>
    <t>Capacitor_SMD:C_0805_2012Metric</t>
  </si>
  <si>
    <t>10uF</t>
  </si>
  <si>
    <t>Package_TO_SOT_SMD:SOT-323_SC-70</t>
  </si>
  <si>
    <t>BAT54AW</t>
  </si>
  <si>
    <t>BAT54CW</t>
  </si>
  <si>
    <t>Connector_PinSocket_2.54mm:PinSocket_1x08_P2.54mm_Vertical</t>
  </si>
  <si>
    <t>Conn_01x08_Female</t>
  </si>
  <si>
    <t>Connector_PinHeader_2.54mm:PinHeader_2x06_P2.54mm_Vertical_SMD_and_TH</t>
  </si>
  <si>
    <t>TSM-106-03-T-DV</t>
  </si>
  <si>
    <t>Connector_PinHeader_2.54mm:PinHeader_1x16_P2.54mm_Vertical_SMD_and_TH_Pin1Left</t>
  </si>
  <si>
    <t>SSW-116-22-F-S-VS</t>
  </si>
  <si>
    <t>Connector:Conn_01x16_Female</t>
  </si>
  <si>
    <t>Digikey:SOT-23-3</t>
  </si>
  <si>
    <t>Resistor_SMD:R_0805_2012Metric</t>
  </si>
  <si>
    <t>Button_Switch_SMD:SW_SPDT_CK-JS102011SAQN</t>
  </si>
  <si>
    <t>JS102011SAQN</t>
  </si>
  <si>
    <t>U2</t>
  </si>
  <si>
    <t>Package_SO:SOIC-8_3.9x4.9mm_P1.27mm</t>
  </si>
  <si>
    <t>M24C01-RMN</t>
  </si>
  <si>
    <t>U4</t>
  </si>
  <si>
    <t>Digikey:SOIC-8_W3.9mm</t>
  </si>
  <si>
    <t>LM393</t>
  </si>
  <si>
    <t>Package_SO:SOIC-14_3.9x8.7mm_P1.27mm</t>
  </si>
  <si>
    <t>74HC02</t>
  </si>
  <si>
    <t>Connector_PinSocket_2.54mm:PinSocket_1x04_P2.54mm_Vertical_SMD_and_TH_Pin1Left</t>
  </si>
  <si>
    <t>SSW-104-22-L-S-VS</t>
  </si>
  <si>
    <t>Connector_JST:JST_SH_SM04B-SRSS-TB_1x04-1MP_P1.00mm_Horizontal</t>
  </si>
  <si>
    <t>badgelife_sao_v169bis:Badgelife-SAOv169-BADGE-2x3</t>
  </si>
  <si>
    <t>SAO_conn_SFH11-NBPC-D03-ST-BK</t>
  </si>
  <si>
    <t>470uF</t>
  </si>
  <si>
    <t>JLCPCB.COM</t>
  </si>
  <si>
    <t>not labeled</t>
  </si>
  <si>
    <t>4xAAA Battery Holder</t>
  </si>
  <si>
    <t xml:space="preserve">36-2482CN-ND </t>
  </si>
  <si>
    <t>ID</t>
  </si>
  <si>
    <t>Stylus</t>
  </si>
  <si>
    <t>Stylus magnet sphere</t>
  </si>
  <si>
    <t>Stylus plug</t>
  </si>
  <si>
    <t>3D printed LED Array holder</t>
  </si>
  <si>
    <t>LED Array</t>
  </si>
  <si>
    <t>stylus rention magnet</t>
  </si>
  <si>
    <t>stylus friction o-ring</t>
  </si>
  <si>
    <t>Diffuser layer</t>
  </si>
  <si>
    <t>Screen protector layer</t>
  </si>
  <si>
    <t>Pimoroni Unicorn Hat</t>
  </si>
  <si>
    <t>Glue magnet to stylus</t>
  </si>
  <si>
    <t>user cuts to size 85x85mm</t>
  </si>
  <si>
    <t>user glues it</t>
  </si>
  <si>
    <t>AAA batteries</t>
  </si>
  <si>
    <t>user installs</t>
  </si>
  <si>
    <t>Solder paste</t>
  </si>
  <si>
    <t>Solder paste, Syringe</t>
  </si>
  <si>
    <t>Solder paste, Syringe Tip</t>
  </si>
  <si>
    <t>Lanyard, or alligator clip test leads. 26-28" OAL w/clips</t>
  </si>
  <si>
    <t>1uF</t>
  </si>
  <si>
    <t>Before V0.4 first proto assemble</t>
  </si>
  <si>
    <t>After V0.4 first proto assemble</t>
  </si>
  <si>
    <t>C5</t>
  </si>
  <si>
    <t>Qty On Hand Aug 22, 2020</t>
  </si>
  <si>
    <t>C_0805_2012Metric, ceramic</t>
  </si>
  <si>
    <t>U6, U7</t>
  </si>
  <si>
    <t>TI_TS3A4751PWR:TS3A4751PWR</t>
  </si>
  <si>
    <t>Sensor_Magnetic:SI7210</t>
  </si>
  <si>
    <t>C6, C7</t>
  </si>
  <si>
    <t>C1, C2, C3, C4</t>
  </si>
  <si>
    <t>296-20700-1-ND</t>
  </si>
  <si>
    <t>S9717-ND</t>
  </si>
  <si>
    <t>TSM-116-03-T-SV-ND</t>
  </si>
  <si>
    <t>336-4069-ND</t>
  </si>
  <si>
    <t>336-4070-ND</t>
  </si>
  <si>
    <t>336-4071-ND</t>
  </si>
  <si>
    <t>336-4056-ND</t>
  </si>
  <si>
    <t>160-2160-1-ND</t>
  </si>
  <si>
    <t>732-7664-1-ND</t>
  </si>
  <si>
    <t>SSA-108-W-T</t>
  </si>
  <si>
    <t>SAM1125-08-ND</t>
  </si>
  <si>
    <t>Optical Sensor Ambient  I²C 4-VDFN</t>
  </si>
  <si>
    <t>LiteOn LTR-329ALS-01</t>
  </si>
  <si>
    <t>OPTIONAL 2qty of 1x8 headers, STACKABLE</t>
  </si>
  <si>
    <t>OPTIONAL C_0805_2012Metric, ceramic</t>
  </si>
  <si>
    <t>OPTIONAL TI_TS3A4751PWR:TS3A4751PWR</t>
  </si>
  <si>
    <t>Badgelife-SAOv169-BADGE-2x3</t>
  </si>
  <si>
    <t>ORDERED to make Plane 1 and Plane 8 Samples</t>
  </si>
  <si>
    <t>PinHeader_1x16_P2.54mm_Vertical_SMD_and_TH_Pin1Right
Testing ITEM 4B for fit, but may be more costly.</t>
  </si>
  <si>
    <t>PCB board, V0.4</t>
  </si>
  <si>
    <t>NOT INCLUDED - USER PURCHASED AND ASSEMBLED</t>
  </si>
  <si>
    <t>Bare board</t>
  </si>
  <si>
    <t>decoupling cap</t>
  </si>
  <si>
    <t>Magnetic sensor button</t>
  </si>
  <si>
    <t>Ambient Light Sensor</t>
  </si>
  <si>
    <t>Interconnect CB to LB</t>
  </si>
  <si>
    <t>Interconnect CB to LB, alternate</t>
  </si>
  <si>
    <t>Add-on socket</t>
  </si>
  <si>
    <t> 2x 13-pin stackable header
 1x 7-pin female header (for pins on end)
 1x 3-pin header (for 3-off grid holes)
 1x 2x7 right-angle SMT header, for the surface mount pads on the back of the Teensy 3.2</t>
  </si>
  <si>
    <t>Digi-Key 1568-1422-ND</t>
  </si>
  <si>
    <t>Teensy 3.2 Socket 1x5</t>
  </si>
  <si>
    <t>Teensy 3.2 Socket 2x7</t>
  </si>
  <si>
    <t>Teensy 3.2 Socket 1x13 (or 1x14)</t>
  </si>
  <si>
    <t>Teensy 3.2 Socket 1x7 (or 1x5)</t>
  </si>
  <si>
    <t>Teensy 3.2 Sockets, Short</t>
  </si>
  <si>
    <t>Assembly Labor</t>
  </si>
  <si>
    <t>Test Labor</t>
  </si>
  <si>
    <t>Teensy 3.2 board without headers</t>
  </si>
  <si>
    <t>Kitting Labor</t>
  </si>
  <si>
    <t>Itsy Bitsy Socket Kit, Short</t>
  </si>
  <si>
    <t>Digi-Key 1528-2947-ND</t>
  </si>
  <si>
    <t>Adafruit 4174</t>
  </si>
  <si>
    <t>Teensy 3.2 SMT Header, 2x7, Standard .230"</t>
  </si>
  <si>
    <t>Samtec TSM-107-01-T-DV</t>
  </si>
  <si>
    <t>Amphenol 68000-420HLF</t>
  </si>
  <si>
    <t>Sparkfun DEV-13736</t>
  </si>
  <si>
    <t>Labor: Test</t>
  </si>
  <si>
    <t>Labor: Set EEPROM S/N, print sticker, attach sticker</t>
  </si>
  <si>
    <t>Labor: Assembly</t>
  </si>
  <si>
    <t>Labor: Package</t>
  </si>
  <si>
    <t>Final Package Box</t>
  </si>
  <si>
    <t>Product Labels</t>
  </si>
  <si>
    <t>ESD Bag for Logic Board</t>
  </si>
  <si>
    <t>ESD Bag for Teensy 3.2 and Headers</t>
  </si>
  <si>
    <t>After order I have received</t>
  </si>
  <si>
    <t>Extra headers for accessories</t>
  </si>
  <si>
    <t>Extra sockets for accessories/expansion</t>
  </si>
  <si>
    <t>Sparkfun Teensy 3.2 Stackable Header Kit, Standard Height.</t>
  </si>
  <si>
    <t>Sparkfun PRT-13925
http://www.4uconnector.com/
4Ucon Online Connectors 20806</t>
  </si>
  <si>
    <t>Lanyard</t>
  </si>
  <si>
    <t>Enclosure</t>
  </si>
  <si>
    <t>Magnetic Stylus</t>
  </si>
  <si>
    <t>Y</t>
  </si>
  <si>
    <t>/Users/ageppert/Dropbox/Electronics/Core 64 Interactive Badge/Core-64-Interactive-Core-Memory-Badge/Electronic Design/Core64 LB v0.4/Core64 LB v0.4.sch</t>
  </si>
  <si>
    <t>Core Board V0.4 YELLOW</t>
  </si>
  <si>
    <t>Core Logic Board V0.4 BLUE</t>
  </si>
  <si>
    <t>Crystal for RTC function of Teensy</t>
  </si>
  <si>
    <t>Saturday, November 21, 2020 at 09:58:32 AM</t>
  </si>
  <si>
    <t>/private/var/folders/kh/1q_kd4hn7cq821df7xpmdhbw0000gn/T/AppTranslocation/67FA71ED-F90D-4A98-A7A8-267930E57281/d/kicad.app/Contents/SharedSupport/plugins/bom_csv_grouped_by_value_with_fp.py</t>
  </si>
  <si>
    <t>To make use of Core Plane Select, 7 more Core Boards need to be purchased, without I2C components, but with 14 more of the U6 and C6 components.</t>
  </si>
  <si>
    <t>SKU</t>
  </si>
  <si>
    <t>CB Bare board, no components, this is more as a business card or promo to draw interest</t>
  </si>
  <si>
    <t>Screen protector</t>
  </si>
  <si>
    <t>DESCRIPTION</t>
  </si>
  <si>
    <t>Sparkfun</t>
  </si>
  <si>
    <t>Adafruit</t>
  </si>
  <si>
    <t>Pimoroni</t>
  </si>
  <si>
    <t>Digi-Key</t>
  </si>
  <si>
    <t>Tindie</t>
  </si>
  <si>
    <t>etc…</t>
  </si>
  <si>
    <t>PJRC</t>
  </si>
  <si>
    <t>Logic Board KIT 99% ASSEMBLED (install battery pack, install LED array, solder and install Teensy, attach lanyard, assemble stylus, one SAO socket)</t>
  </si>
  <si>
    <t>Retail Goal</t>
  </si>
  <si>
    <t>Profit</t>
  </si>
  <si>
    <t>CORE64-LB-KIT INCLUDED - PRE-ASSEMBLED</t>
  </si>
  <si>
    <t>CORE64-LB-KIT INCLUDED - USER ASSEMBLED</t>
  </si>
  <si>
    <t>Screen Protector</t>
  </si>
  <si>
    <t xml:space="preserve">BT1, </t>
  </si>
  <si>
    <t>3V</t>
  </si>
  <si>
    <t>Battery:BatteryHolder_MPD_BC2003_1x2032</t>
  </si>
  <si>
    <t xml:space="preserve">C1, C7, </t>
  </si>
  <si>
    <t>Capacitor_SMD:CP_Elec_6.3x7.7</t>
  </si>
  <si>
    <t>Polarized capacitor, US symbol</t>
  </si>
  <si>
    <t xml:space="preserve">C3, C2, C14, C12, </t>
  </si>
  <si>
    <t>Unpolarized capacitor</t>
  </si>
  <si>
    <t xml:space="preserve">C8, </t>
  </si>
  <si>
    <t>0.01uF</t>
  </si>
  <si>
    <t xml:space="preserve">C10, C9, C4, C5, C6, </t>
  </si>
  <si>
    <t xml:space="preserve">C11, </t>
  </si>
  <si>
    <t xml:space="preserve">C13, </t>
  </si>
  <si>
    <t>68uF</t>
  </si>
  <si>
    <t>Capacitor_SMD:C_1206_3216Metric</t>
  </si>
  <si>
    <t xml:space="preserve">D3, D4, D5, D6, D11, D1, </t>
  </si>
  <si>
    <t>Dual schottky barrier diode, common anode, SOT-323</t>
  </si>
  <si>
    <t xml:space="preserve">D7, D8, D10, D9, D12, D2, </t>
  </si>
  <si>
    <t>Dual schottky barrier diode, common cathode, SOT-323</t>
  </si>
  <si>
    <t xml:space="preserve">H2, H1, </t>
  </si>
  <si>
    <t>GND PAD</t>
  </si>
  <si>
    <t>MountingHole:MountingHole_3.2mm_M3_Pad_Via</t>
  </si>
  <si>
    <t>Mounting Hole with connection</t>
  </si>
  <si>
    <t xml:space="preserve">IC1, </t>
  </si>
  <si>
    <t>NCP176AMX330TCG</t>
  </si>
  <si>
    <t>NCP176AMX330TCG:NCP176AMX330TCG</t>
  </si>
  <si>
    <t>ON Semiconductor NCP176AMX330TCG, LDO Voltage Regulator, 500mA, 3.3 V +/-0.8%, 1.4  5.5 Vin, 6-Pin XDFN</t>
  </si>
  <si>
    <t xml:space="preserve">IC2, </t>
  </si>
  <si>
    <t>TPS7A0533PDBVR</t>
  </si>
  <si>
    <t>TPS7A0533PDBVR:SOT95P280X145-5N</t>
  </si>
  <si>
    <t>1-A, ultra-low-IQ, 200-mA low-dropout (LDO) regulator in a small-sized package</t>
  </si>
  <si>
    <t xml:space="preserve">IC3, </t>
  </si>
  <si>
    <t>LP3961EMP-5.0</t>
  </si>
  <si>
    <t>LP3961EMP-5.0:SOT150P696X180-5N</t>
  </si>
  <si>
    <t>Fast Ultra Low Dropout Linear Regulators</t>
  </si>
  <si>
    <t xml:space="preserve">J3, </t>
  </si>
  <si>
    <t xml:space="preserve">J4, </t>
  </si>
  <si>
    <t>PRG</t>
  </si>
  <si>
    <t>Connector_PinSocket_2.54mm:PinSocket_1x01_P2.54mm_Vertical</t>
  </si>
  <si>
    <t xml:space="preserve">J5, J1, </t>
  </si>
  <si>
    <t xml:space="preserve">J6, J7, J16, </t>
  </si>
  <si>
    <t>HEADER_8-PIN_0.1</t>
  </si>
  <si>
    <t xml:space="preserve">J8, </t>
  </si>
  <si>
    <t>S03B-PASK-2_LF__SN_</t>
  </si>
  <si>
    <t xml:space="preserve">J10, </t>
  </si>
  <si>
    <t>Connector_PinHeader_2.54mm:PinHeader_2x07_P2.54mm_Vertical_SMD_and_TH</t>
  </si>
  <si>
    <t xml:space="preserve">J12, </t>
  </si>
  <si>
    <t>TEENSY Cur. Mon.</t>
  </si>
  <si>
    <t>Connector_PinSocket_2.54mm:PinSocket_1x02_P2.54mm_Vertical</t>
  </si>
  <si>
    <t xml:space="preserve">J13, </t>
  </si>
  <si>
    <t>Core Cur. Mon.</t>
  </si>
  <si>
    <t xml:space="preserve">J14, </t>
  </si>
  <si>
    <t>HEADER_11-PIN_0.1</t>
  </si>
  <si>
    <t>Connector_PinSocket_2.54mm:PinSocket_1x11_P2.54mm_Vertical</t>
  </si>
  <si>
    <t xml:space="preserve">J17, </t>
  </si>
  <si>
    <t>LED Cur. Mon.</t>
  </si>
  <si>
    <t xml:space="preserve">J18, </t>
  </si>
  <si>
    <t>5V0 Cur. Mon.</t>
  </si>
  <si>
    <t xml:space="preserve">J19, </t>
  </si>
  <si>
    <t>3V3 Cur. Mon.</t>
  </si>
  <si>
    <t xml:space="preserve">JP1, </t>
  </si>
  <si>
    <t>USB_Power_Enable</t>
  </si>
  <si>
    <t>Jumper:SolderJumper-2_P1.3mm_Bridged_Pad1.0x1.5mm</t>
  </si>
  <si>
    <t xml:space="preserve">JP2, </t>
  </si>
  <si>
    <t>Opt. Cur. Mon.</t>
  </si>
  <si>
    <t xml:space="preserve">JP4, JP3, </t>
  </si>
  <si>
    <t>SolderJumper_3_Open</t>
  </si>
  <si>
    <t>Jumper:SolderJumper-3_P1.3mm_Open_Pad1.0x1.5mm_NumberLabels</t>
  </si>
  <si>
    <t xml:space="preserve">JP8, </t>
  </si>
  <si>
    <t>Teensy_Charge_Enable</t>
  </si>
  <si>
    <t>Jumper:SolderJumper-2_P1.3mm_Bridged_RoundedPad1.0x1.5mm</t>
  </si>
  <si>
    <t xml:space="preserve">JP9, </t>
  </si>
  <si>
    <t>3V3_Select</t>
  </si>
  <si>
    <t xml:space="preserve">JP10, JP11, </t>
  </si>
  <si>
    <t>Jumper:SolderJumper-3_P1.3mm_Bridged12_RoundedPad1.0x1.5mm_NumberLabels</t>
  </si>
  <si>
    <t xml:space="preserve">L1, L2, </t>
  </si>
  <si>
    <t>Core_64_Logo</t>
  </si>
  <si>
    <t>Core_Memory_8x8_Array:Core64_Logo</t>
  </si>
  <si>
    <t xml:space="preserve">L3, </t>
  </si>
  <si>
    <t>Core_64_MachineIdeas_Link</t>
  </si>
  <si>
    <t>Core_Memory_8x8_Array:Core64_QR_Link_MachineIdeas</t>
  </si>
  <si>
    <t xml:space="preserve">L4, </t>
  </si>
  <si>
    <t>Logo_Open_Hardware_Small</t>
  </si>
  <si>
    <t>Symbol:OSHW-Logo2_7.3x6mm_SilkScreen</t>
  </si>
  <si>
    <t xml:space="preserve">Q5, Q3, Q9, Q11, Q13, Q15, Q17, Q19, Q1, Q7, </t>
  </si>
  <si>
    <t xml:space="preserve">Q6, Q4, Q10, Q12, Q14, Q16, Q18, Q20, Q2, Q8, </t>
  </si>
  <si>
    <t xml:space="preserve">Q21, </t>
  </si>
  <si>
    <t>Q_NMOS_DGS_NVTR4503NT1G</t>
  </si>
  <si>
    <t>N-MOSFET transistor, drain/gate/source</t>
  </si>
  <si>
    <t xml:space="preserve">Q22, </t>
  </si>
  <si>
    <t>MCC_SL3401A</t>
  </si>
  <si>
    <t>P-MOSFET transistor, drain/gate/source</t>
  </si>
  <si>
    <t xml:space="preserve">R4, R14, R22, R28, R6, R15, R7, R16, R8, R17, R18, R20, R25, R31, R19, R24, R26, R30, R21, R27, R50, </t>
  </si>
  <si>
    <t>10K</t>
  </si>
  <si>
    <t xml:space="preserve">R9, R11, R13, R12, R23, R29, </t>
  </si>
  <si>
    <t xml:space="preserve">R32, R33, </t>
  </si>
  <si>
    <t xml:space="preserve">R37, R38, </t>
  </si>
  <si>
    <t xml:space="preserve">R41, R36, R42, </t>
  </si>
  <si>
    <t xml:space="preserve">R46, R47, </t>
  </si>
  <si>
    <t>2K2</t>
  </si>
  <si>
    <t xml:space="preserve">R51, </t>
  </si>
  <si>
    <t>33k</t>
  </si>
  <si>
    <t xml:space="preserve">R52, </t>
  </si>
  <si>
    <t>11k</t>
  </si>
  <si>
    <t xml:space="preserve">SW1, </t>
  </si>
  <si>
    <t>Switch, single pole double throw</t>
  </si>
  <si>
    <t xml:space="preserve">U1, </t>
  </si>
  <si>
    <t>74HC238</t>
  </si>
  <si>
    <t>Digikey:TSSOP-16-1EP_W4.40mm</t>
  </si>
  <si>
    <t xml:space="preserve">U4, </t>
  </si>
  <si>
    <t>1Kb (128x8) I2C Serial EEPROM, 1.8-5.5V, SOIC-8</t>
  </si>
  <si>
    <t xml:space="preserve">U5, </t>
  </si>
  <si>
    <t>quad 2-input NOR gate</t>
  </si>
  <si>
    <t xml:space="preserve">U6, </t>
  </si>
  <si>
    <t>Micro_LiPo_Charger</t>
  </si>
  <si>
    <t>Core_Memory_8x8_Array:Micro_LiPo_Charger</t>
  </si>
  <si>
    <t xml:space="preserve">U7, </t>
  </si>
  <si>
    <t>Low-Power, Low-Offset Voltage, Dual Comparators, DIP-8/SOIC-8/SSOP-8</t>
  </si>
  <si>
    <t xml:space="preserve">U8, </t>
  </si>
  <si>
    <t>Adafruit_3.2_TFT_1743</t>
  </si>
  <si>
    <t>Adafruit_3.2_TFT:Adafruit_3.2_TFT_Dual_PinHeader_1x20_P2.54mm_Vertical_SMD_Pin1Left</t>
  </si>
  <si>
    <t xml:space="preserve">X1, </t>
  </si>
  <si>
    <t xml:space="preserve">X2, </t>
  </si>
  <si>
    <t>Header_9-PIN_0.1</t>
  </si>
  <si>
    <t>Connector_PinSocket_2.54mm:PinSocket_1x09_P2.54mm_Vertical</t>
  </si>
  <si>
    <t xml:space="preserve">X3, </t>
  </si>
  <si>
    <t>QWIIC</t>
  </si>
  <si>
    <t xml:space="preserve">X4, </t>
  </si>
  <si>
    <t xml:space="preserve">Z1, </t>
  </si>
  <si>
    <t>PDZ10BGWX_(10V)</t>
  </si>
  <si>
    <t>Digikey:SOD-123</t>
  </si>
  <si>
    <t>Zener diode, small symbol</t>
  </si>
  <si>
    <t>REAL-TIME-CLOCK RTC support for Teensy</t>
  </si>
  <si>
    <t>NEON PIXELS</t>
  </si>
  <si>
    <t>Procure your own boards and components</t>
  </si>
  <si>
    <t>Neon Pixel Design files:</t>
  </si>
  <si>
    <t xml:space="preserve">Larger Core Board Design files: </t>
  </si>
  <si>
    <t>LIPO CONVERSION</t>
  </si>
  <si>
    <t>ADD-ON Accessories</t>
  </si>
  <si>
    <t>Generic eBay or similar</t>
  </si>
  <si>
    <t>OLED Monochrome 64x128, I2C, 4-pin header</t>
  </si>
  <si>
    <t>SAO Socket for top Core Plane</t>
  </si>
  <si>
    <t>Digi-key</t>
  </si>
  <si>
    <t xml:space="preserve">SAOs, </t>
  </si>
  <si>
    <t>QWIIC-based EXPANSION</t>
  </si>
  <si>
    <t>IMU 6 axis or 9 axis I2C add-on</t>
  </si>
  <si>
    <t>https://www.sparkfun.com/products/15335</t>
  </si>
  <si>
    <t>Assembly instruction PDF, video, online</t>
  </si>
  <si>
    <t>Instruction Manual, printed. Videos online.</t>
  </si>
  <si>
    <t>2x MikroBus NFC modules</t>
  </si>
  <si>
    <t>NFC COMMUNICATION</t>
  </si>
  <si>
    <t>IR COMMUNICATION</t>
  </si>
  <si>
    <t>DIY NFMI COMMUNICATION</t>
  </si>
  <si>
    <t>OLED Color 64x128, SPI, 1.5" large, with SD</t>
  </si>
  <si>
    <t>FABRICATED INTO THE PCB</t>
  </si>
  <si>
    <t>ALTERNATE COMPONENTS TO TEST</t>
  </si>
  <si>
    <t>https://www.digikey.com/product-detail/en/jst-sales-america-inc/S03B-PASK-2-LF-SN/455-1848-ND/926754</t>
  </si>
  <si>
    <t>https://www.digikey.com/product-detail/en/on-semiconductor/NCP176AMX330TCG/NCP176AMX330TCGOSCT-ND/5761665</t>
  </si>
  <si>
    <t>https://www.digikey.com/product-detail/en/texas-instruments/TPS7A0533PDBVR/296-TPS7A0533PDBVRCT-ND/9746476</t>
  </si>
  <si>
    <t>https://www.digikey.com/product-detail/en/texas-instruments/LP3961EMP-5.0-NOPB/LP3961EMP-5.0-NOPBCT-ND/364674</t>
  </si>
  <si>
    <t>https://www.digikey.com/product-detail/en/tdk-corporation/C3216X5R1A686M160AC/445-14673-1-ND/3956339</t>
  </si>
  <si>
    <t>https://www.digikey.com/product-detail/en/on-semiconductor/NVTR4503NT1G/NVTR4503NT1GOSCT-ND/3487658</t>
  </si>
  <si>
    <t>https://www.digikey.com/product-detail/en/micro-commercial-co/SL3401A-TP/353-SL3401A-TPCT-ND/12177331</t>
  </si>
  <si>
    <t>https://www.digikey.com/product-detail/en/w-rth-elektronik/885012207045/732-8045-1-ND/5454672</t>
  </si>
  <si>
    <t>https://www.digikey.com/product-detail/en/samsung-electro-mechanics/CL21A106KOQNNNG/1276-6455-1-ND/5958083</t>
  </si>
  <si>
    <t>https://www.digikey.com/en/products/detail/tdk-corporation/C2012X7R1H105K125AE/3283657</t>
  </si>
  <si>
    <t>https://www.digikey.com/en/products/detail/johanson-dielectrics-inc/500R15W103KV4T/1859433</t>
  </si>
  <si>
    <t>https://www.digikey.com/product-detail/en/diodes-incorporated/BAT54AW-7-F/BAT54AW-FDICT-ND/815358</t>
  </si>
  <si>
    <t>https://www.digikey.com/product-detail/en/diodes-incorporated/BAT54CW-7-F/BAT54CW-FDICT-ND/768879</t>
  </si>
  <si>
    <t>https://www.digikey.com/product-detail/en/samtec-inc/SSW-116-22-F-S-VS/SSW-116-22-F-S-VS-ND/7893652</t>
  </si>
  <si>
    <t>https://www.digikey.com/product-detail/en/samtec-inc/TSM-106-03-T-DV/SAM12249-ND/6691943</t>
  </si>
  <si>
    <t>TSM-107-03-TM-DV</t>
  </si>
  <si>
    <t>https://www.digikey.com/en/products/detail/samtec-inc/TSM-107-03-TM-DV/7625426</t>
  </si>
  <si>
    <t>Cut to fit 14+14+5+5=38 (2 spare pins left) (trim header length to fit close to the board if you want)</t>
  </si>
  <si>
    <t>0.420" pins</t>
  </si>
  <si>
    <t>Supplier Direct Ship, Inventoried at Digi-Key, unlike the long ones that are Factory Stock</t>
  </si>
  <si>
    <t>Teensy 3.2 and Headers - Standard</t>
  </si>
  <si>
    <t>Teensy 3.2 SMT Header, 2x7, Tall .420"</t>
  </si>
  <si>
    <t>Not in stock at Digi-Key as of 11-21-2020</t>
  </si>
  <si>
    <t>https://www.digikey.com/en/products/detail/samtec-inc/TSM-107-01-T-DV/2685677</t>
  </si>
  <si>
    <t>J101</t>
  </si>
  <si>
    <t>J102</t>
  </si>
  <si>
    <t>Same as J10 Alternate for Unicorn Hat header</t>
  </si>
  <si>
    <t>https://www.digikey.com/en/products/detail/samtec-inc/TSM-107-03-T-DV-P/7638921</t>
  </si>
  <si>
    <t>TSM-107-03-T-DV-P</t>
  </si>
  <si>
    <t xml:space="preserve">Supplier direct ship </t>
  </si>
  <si>
    <t xml:space="preserve">0.420" tall pins, Supplier direct ship </t>
  </si>
  <si>
    <t>https://www.digikey.com/en/products/detail/amphenol-icc-fci/68000-420HLF/1878568?s=N4IgTCBcDaIGwAYCcBaAzGOqByAREAugL5A</t>
  </si>
  <si>
    <t>https://www.digikey.com/en/products/detail/sullins-connector-solutions/PREC040SAAN-RC/2774814</t>
  </si>
  <si>
    <t>Teensy 3.2 T.O. Header, 1x20 (or 1x19)</t>
  </si>
  <si>
    <t>Teensy 3.2 T.O. Header, 1x40</t>
  </si>
  <si>
    <t>https://www.digikey.com/en/products/detail/sparkfun-electronics/DEV-13736/5721426</t>
  </si>
  <si>
    <t>https://www.digikey.com/en/products/detail/on-semiconductor/MMBT4403LT1G/919609</t>
  </si>
  <si>
    <t>https://www.digikey.com/en/products/detail/on-semiconductor/MMBT4401LT1G/919608</t>
  </si>
  <si>
    <t>Teensy (NXP/Freescale K20 Kinetis ARM® Cortex®-M4 (DSP) MCU 32-Bit MK20DX256VLH7) without headers</t>
  </si>
  <si>
    <t>https://www.digikey.com/product-detail/en/stackpole-electronics-inc/RMCF0805JG470R/RMCF0805JG470RCT-ND/4425246</t>
  </si>
  <si>
    <t>https://www.digikey.com/en/products/detail/stackpole-electronics-inc/RMCF0805JG10K0/1757769</t>
  </si>
  <si>
    <t>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</t>
  </si>
  <si>
    <t xml:space="preserve">R5, R3, R10, R44, R45, R2, R49, R34, R39, R40, R35, R1, R48, </t>
  </si>
  <si>
    <t>https://www.digikey.com/en/products/detail/c-k/JS102011SAQN/1640114</t>
  </si>
  <si>
    <t>https://www.digikey.com/en/products/detail/yageo/RC0805FR-0711RL/730498</t>
  </si>
  <si>
    <t>1K8-1%</t>
  </si>
  <si>
    <t>6R8-1%</t>
  </si>
  <si>
    <t>11-1%</t>
  </si>
  <si>
    <t>1K5-1%</t>
  </si>
  <si>
    <t>https://www.digikey.com/en/products/detail/yageo/RC0805FR-071K8L/727520?s=N4IgjCBcoExaBjKAzAhgGwM4FMA0IB7KAbXAAYAOAdgE4QBdfABwBcoQBlFgJwEsA7AOYgAvvgDM8EEkhoseQiXBhxERiFbsufIaPwBWKTLk58RSKTXM2kTjwHCx4AGxGUGU4oshxNcTDp1TVttBz1wKjdZDwVzS3EqCgZrLXtdJwAWV2hpd3kzJQp9Z0CUkLTHfDAqDKiTWKUMsGqMuCCbOx1KkBh9OBzjGILvGFa-WvbUrvDmmEiBvM84nuSNDoBJfhZsQWxuGYCIBej8r1JffyTJ8umnMH0yMjqhs5B9BNdrzrC796PERYNbxWNZTH5VGgUOjHerDUhPL6hdL4GCUQwwl7LMAAOgoAAIANYAeQAFgBbTCrYIgACq-F4LCJyAAsthUJgAK7cbDhAC0-1yJyWShUDCcvNqGNOywy4mKYvwvPRAKFQMsIBRGp6srFIhEQA</t>
  </si>
  <si>
    <t>https://www.digikey.com/en/products/detail/yageo/RC0805FR-071K5L/727496?s=N4IgjCBcoExaBjKAzAhgGwM4FMA0IB7KAbXAAYAOAdgE4QBdfABwBcoQBlFgJwEsA7AOYgAvvgDM8EEkhoseQiXBhxERiFbsufIaPwBWKTLk58RSKTXM2kTjwHCx4AGxGUGU4oshxNcTDp1TVttBz1wKjdZDwVzS3EqCgZrLXtdJwAWV2hpd3kzJQp9Z0CUkLTHfDAqDKiTWKUMsGqMuCCbOx1KkBh9OBzjGILvGFa-WvbUrvDmmEiBvM84nuSNDoBJfhZsQWxuGYCIBej8r1JffyTJ8umnMH0yMjqhs5B9BNdrzrC796PERYNbxWNZTH5VGgUOjHerDUhPL6hdL4GCUQwwl7LMAAOn0AAIANYAeQAFgBbTCrYIgACq-F4LCJyAAsthUJgAK7cbDhAC0-1yJyWShUDCcvNqGNOywy4mKYvwvPRAKFQMsIBRGp6srFIhEQA</t>
  </si>
  <si>
    <t>https://www.digikey.com/en/products/detail/yageo/RC0805FR-076R8L/728065</t>
  </si>
  <si>
    <t>8 core plane select</t>
  </si>
  <si>
    <t>https://www.digikey.com/en/products/detail/on-semiconductor/MC74HC238ADTR2G/2305555</t>
  </si>
  <si>
    <t>https://www.digikey.com/product-detail/en/stmicroelectronics/M24C01-RMN6P/497-8556-ND/1663554</t>
  </si>
  <si>
    <t>https://www.digikey.com/product-detail/en/texas-instruments/SN74HC02DR/296-1188-1-ND/276456</t>
  </si>
  <si>
    <t>https://www.digikey.com/product-detail/en/stmicroelectronics/LM393DT/497-1593-1-ND/592084</t>
  </si>
  <si>
    <t>https://www.digikey.com/product-detail/en/sullins-connector-solutions/SFH11-NBPC-D03-ST-BK/S9717-ND/4558818</t>
  </si>
  <si>
    <t>SD Card</t>
  </si>
  <si>
    <t>https://www.digikey.com/product-detail/en/jst-sales-america-inc/SM04B-SRSS-TB-LF-SN/455-1804-1-ND/926875</t>
  </si>
  <si>
    <t>N/A</t>
  </si>
  <si>
    <t>Single-cell battery holder</t>
  </si>
  <si>
    <t>JST - S03B-PASK-2(LF)(SN) - HEADER, PA, 3WAY, SIDE, 2MM</t>
  </si>
  <si>
    <t>Battery</t>
  </si>
  <si>
    <t>CR2032</t>
  </si>
  <si>
    <t>https://www.digikey.com/product-detail/en/murata-electronics/CR2032/490-18646-ND/9558425</t>
  </si>
  <si>
    <t>https://www.digikey.com/product-detail/en/mpd-memory-protection-devices/BC-2003-TR/BC-2003-TR-CT-ND/5027938</t>
  </si>
  <si>
    <t>https://www.digikey.com/product-detail/en/citizen-finedevice-co-ltd/CFS-20632768DZFB/300-1002-ND/283736</t>
  </si>
  <si>
    <t>Power Rails</t>
  </si>
  <si>
    <t>Program pin</t>
  </si>
  <si>
    <t>Sense Debug, GPIO#1, GPIO#2</t>
  </si>
  <si>
    <t>Cur. Mon. Teensy</t>
  </si>
  <si>
    <t>Cur. Mon. Cores</t>
  </si>
  <si>
    <t>OLED Color</t>
  </si>
  <si>
    <t>Cur. Mon. LED Array</t>
  </si>
  <si>
    <t>Cur. Mon. 5V0</t>
  </si>
  <si>
    <t>Cur. Mon. 3V3</t>
  </si>
  <si>
    <t>Qty On Hand Nov 21, 2020</t>
  </si>
  <si>
    <t>SUPPLIES, ASSEMBLY, PACKAGING</t>
  </si>
  <si>
    <t>Standard T.H. 1x16 female header socket</t>
  </si>
  <si>
    <t>Standard T.H. 1x8 female header socket</t>
  </si>
  <si>
    <t>Connector_PinHeader_2.54mm:PinHeader_1x16_P2.54mm_Vertical_T.O</t>
  </si>
  <si>
    <t>Connector_PinHeader_2.54mm:PinHeader_1x8_P2.54mm_Vertical_T.O</t>
  </si>
  <si>
    <t>https://www.digikey.com/en/products/detail/harwin-inc/M20-7821646/3727829</t>
  </si>
  <si>
    <t>M20-7821646</t>
  </si>
  <si>
    <t>Bare Core Boards</t>
  </si>
  <si>
    <t>1x16 Long pin Headers and Sockets</t>
  </si>
  <si>
    <t>Teensy 3.2 and Headers - Alternates</t>
  </si>
  <si>
    <t>Teensy 3.2 Stackable Headers for TeensyView</t>
  </si>
  <si>
    <t>https://www.digikey.com/en/products/detail/sparkfun-electronics/LCD-14048/6823624?s=N4IgTCBcDaIC4FMEDsDOBPABANwJYIHcQBdAXyA</t>
  </si>
  <si>
    <t>OLED Teensy View, SPI, stack on Teensy, requires header pins</t>
  </si>
  <si>
    <t>Short Sockets for Teensy 3.2 to Logic Board</t>
  </si>
  <si>
    <t>Low cost Adafruit MicroSD 3V only</t>
  </si>
  <si>
    <t>https://www.digikey.com/en/products/detail/adafruit-industries-llc/4682/12822319?s=N4IgTCBcDaIIIBMCGAzATgVwJYBcAEALAGwAcEAugL5A</t>
  </si>
  <si>
    <t>MICROSD SPI/SPIO BREAKOUT BOARD</t>
  </si>
  <si>
    <t>OLED Color 64x128, SPI, 1.27", with SD</t>
  </si>
  <si>
    <t>https://www.digikey.com/en/products/detail/adafruit-industries-llc/1673/5353658</t>
  </si>
  <si>
    <t>https://www.digikey.com/en/products/detail/adafruit-industries-llc/1431/5353646</t>
  </si>
  <si>
    <t>https://www.digikey.com/en/products/detail/adafruit-industries-llc/1743/9380218</t>
  </si>
  <si>
    <t>https://www.digikey.com/en/products/detail/adafruit-industries-llc/328/5054542</t>
  </si>
  <si>
    <t>https://www.digikey.com/en/products/detail/adafruit-industries-llc/1904/5054545</t>
  </si>
  <si>
    <t>LiPo Battery 2500mAh (largest that fits)</t>
  </si>
  <si>
    <t>EIGHT CORE PLANE STACK</t>
  </si>
  <si>
    <t>C6</t>
  </si>
  <si>
    <t>Already included in base assembled, so you don't need to add this capacitor.</t>
  </si>
  <si>
    <t>https://www.digikey.com/en/products/detail/adafruit-industries-llc/258/5054544</t>
  </si>
  <si>
    <t>LiPo Battery 2000mAh</t>
  </si>
  <si>
    <t>LiPo Battery 1250mAh</t>
  </si>
  <si>
    <t>JST_S03B-PASK-2_LF__SN_:S03BPASK2LFSN
Socket: TH, Side Entry, JST PA S03B-PASK-2(LF)(SN), Digikey 455-1848-ND ($0.44/ea)</t>
  </si>
  <si>
    <t>https://www.digikey.com/en/products/detail/jst-sales-america-inc/BM03B-PASS-1-TFT-LF-SN/2773420?s=N4IgTCBcDaICwFYEFowDYDMAOZBGZAcgCIgC6AvkA</t>
  </si>
  <si>
    <t>https://www.digikey.com/en/products/detail/keystone-electronics/976/7385293?s=N4IgTCBcDaIMwDYC0BOA7AgwgFSQOQBEQBdAXyA</t>
  </si>
  <si>
    <t>REQUIRES FOOTPRINT UPDATE
Socket: SMT, Top Entry, JST PA BM03B-PASS-1-TFT(LF)(SN), Digikey 455-2638-1-ND ($0.80)</t>
  </si>
  <si>
    <t>REQUIRES FOOTPRINT UPDATE
Socket: SMT, Side Entry, Keystone 976, Digikey 36-976CT-ND ($2.71/ea)</t>
  </si>
  <si>
    <t xml:space="preserve">REQUIRES FOOTPRINT UPDATE
</t>
  </si>
  <si>
    <t>https://www.digikey.com/product-detail/en/jst-sales-america-inc/S03B-XASK-1-LF-SN/455-4089-ND/9385578</t>
  </si>
  <si>
    <t>BATTERY PACK</t>
  </si>
  <si>
    <t>AAA Battery</t>
  </si>
  <si>
    <t>CM1</t>
  </si>
  <si>
    <t>Header 1x16</t>
  </si>
  <si>
    <t>Header 2x3</t>
  </si>
  <si>
    <t>Core Memory</t>
  </si>
  <si>
    <t>J1, J2</t>
  </si>
  <si>
    <t>do not insert</t>
  </si>
  <si>
    <t>Validation Comments</t>
  </si>
  <si>
    <t>Drop these connectors completely, just solder battery pack to the board.</t>
  </si>
  <si>
    <t>OK</t>
  </si>
  <si>
    <t>https://www.digikey.com/product-detail/en/keystone-electronics/2482/36-2482-ND/303827</t>
  </si>
  <si>
    <t>4x AAA Battery Holder with 6" flying leads</t>
  </si>
  <si>
    <t>OK, consider 500mA rating instead of just 300mA</t>
  </si>
  <si>
    <t>Changed to flying leads</t>
  </si>
  <si>
    <t>WRONG PIN FOOTPRINT!</t>
  </si>
  <si>
    <t xml:space="preserve">OK </t>
  </si>
  <si>
    <t>https://www.digikey.com/product-detail/en/texas-instruments/SN74LV1T125DBVR/296-37172-1-ND/4555589</t>
  </si>
  <si>
    <t>SN74LV1T125DBVR</t>
  </si>
  <si>
    <t>IC BUF NON-INVERT 5.5V SOT23-5</t>
  </si>
  <si>
    <t>SOT23-5</t>
  </si>
  <si>
    <t>remove from design</t>
  </si>
  <si>
    <t>LCD Sockets - solder to Logic Board</t>
  </si>
  <si>
    <t>U8-sockets</t>
  </si>
  <si>
    <t>U8-LCD</t>
  </si>
  <si>
    <t>https://www.digikey.com/en/products/detail/amphenol-icc-fci/77311-119-08LF/1524551</t>
  </si>
  <si>
    <t>8 pin 0.1" tall pin T.H. Header</t>
  </si>
  <si>
    <t>J3 AND J7 TOGETHER</t>
  </si>
  <si>
    <t>https://www.digikey.com/en/products/detail/samtec-inc/SSW-120-22-F-S-VS/7893780</t>
  </si>
  <si>
    <t>1x20 0.1" SMD Header Pins standard height</t>
  </si>
  <si>
    <t>LCD TFT 3.2" with SD, includes male header pins</t>
  </si>
  <si>
    <t>OLED Monochrome SMD 4-pin FEM Socket</t>
  </si>
  <si>
    <t>OK, consider including in base kit</t>
  </si>
  <si>
    <t>Two kits for Itsy Bits, for Teensy 3.2 Sockets. Requires cutting down two of the long ones.</t>
  </si>
  <si>
    <t>https://www.digikey.com/product-detail/en/united-chemi-con/EMZR100ADA471MF80G/565-4318-1-ND/5824833</t>
  </si>
  <si>
    <t>https://www.digikey.com/product-detail/en/stackpole-electronics-inc/RMCF0805FT11K0/RMCF0805FT11K0CT-ND/1942438</t>
  </si>
  <si>
    <t>https://www.digikey.com/product-detail/en/stackpole-electronics-inc/RMCF0805FT33K0/RMCF0805FT33K0CT-ND/1942464</t>
  </si>
  <si>
    <t>OK, updated to 1%</t>
  </si>
  <si>
    <t>Desk Stand</t>
  </si>
  <si>
    <t>sides, cross bars, screws</t>
  </si>
  <si>
    <t>-OR- Kick-stand</t>
  </si>
  <si>
    <t>USB Cable</t>
  </si>
  <si>
    <t>Programming cable for Teensy</t>
  </si>
  <si>
    <t>Cost</t>
  </si>
  <si>
    <t>Core Board Top Plane KIT, PCB+SMD assembled, wire+cores kitted, includers I2C components, no plane select components, user cut screen protector, 3D printed weaving fixture</t>
  </si>
  <si>
    <t>Core Board Bottom 7 Bottom Planes KIT, bare boards, all plane select components kitted, no I2C components, extra components needed on Logic Board for plane select</t>
  </si>
  <si>
    <t>LB and CB KITS combined into one shipment (still two sub-packages?)</t>
  </si>
  <si>
    <t>OPTIONAL USER SUPPLIED OPTIONS SOLD DIRECTLY BY VARIOUS COMPANIES</t>
  </si>
  <si>
    <t>WEAVING FIXTURE</t>
  </si>
  <si>
    <t>3D printed</t>
  </si>
  <si>
    <t>Can this be 0.1uF?</t>
  </si>
  <si>
    <t>Can this be 1uF?</t>
  </si>
  <si>
    <t>CORE64-COMPLETE-KIT-V1.0</t>
  </si>
  <si>
    <t>CORE64-CB1T-KIT-V1.0</t>
  </si>
  <si>
    <t>CORE64-LB-KIT-V1.0</t>
  </si>
  <si>
    <t>CORE64-CB-BARE-BOARD-V1.0</t>
  </si>
  <si>
    <t>CORE64-CB7B-KIT-V1.0</t>
  </si>
  <si>
    <t>Need alternate</t>
  </si>
  <si>
    <t>Solder stencil</t>
  </si>
  <si>
    <t>Printed on transparency, user cuts it out</t>
  </si>
  <si>
    <t>Bag for cores</t>
  </si>
  <si>
    <t>Bag for enamel wire</t>
  </si>
  <si>
    <t>Bag for headers</t>
  </si>
  <si>
    <t>ESD Bag for PCBA</t>
  </si>
  <si>
    <t>Bag for complete kit</t>
  </si>
  <si>
    <t>Label</t>
  </si>
  <si>
    <t>Only on the complete kit bag</t>
  </si>
  <si>
    <t>Set-up fee</t>
  </si>
  <si>
    <t>NRE</t>
  </si>
  <si>
    <t>WF</t>
  </si>
  <si>
    <t>8/22/2020 (PCB fabrication release day!)</t>
  </si>
  <si>
    <t>Core64 PBS P/N</t>
  </si>
  <si>
    <t>100-000</t>
  </si>
  <si>
    <t>CORE64-COMPLETE-KIT-V2.0</t>
  </si>
  <si>
    <t>Core Board and Neon Pixels Kit (not planning to offer this, placeholder for PBS numbering exercise)</t>
  </si>
  <si>
    <t>220-000</t>
  </si>
  <si>
    <t>210-000</t>
  </si>
  <si>
    <t>200-000</t>
  </si>
  <si>
    <t>140-000</t>
  </si>
  <si>
    <t>130-000</t>
  </si>
  <si>
    <t>120-000</t>
  </si>
  <si>
    <t>110-000</t>
  </si>
  <si>
    <t>All of these items are functionally compatible as 1xx-xxx numbers</t>
  </si>
  <si>
    <t>All of these items are functionally compatible as 2xx-xxx numbers</t>
  </si>
  <si>
    <t>LB and CB and intermediate extension KIT</t>
  </si>
  <si>
    <t>230-000</t>
  </si>
  <si>
    <t>Logic Board Kit</t>
  </si>
  <si>
    <t>Extension kit to position CB in top half and LB on bottom half</t>
  </si>
  <si>
    <t>Core Board Kit (this might be the same as the V1 KIT)</t>
  </si>
  <si>
    <t>121-000</t>
  </si>
  <si>
    <t>USER ASSEMBLED</t>
  </si>
  <si>
    <t>CORE64-CB1T-KIT</t>
  </si>
  <si>
    <t>122-000</t>
  </si>
  <si>
    <t>123-000</t>
  </si>
  <si>
    <t>SP</t>
  </si>
  <si>
    <t>KIT MATERIALS</t>
  </si>
  <si>
    <t>MANUFACTURING, ASSEMBLY, LABOR</t>
  </si>
  <si>
    <t>124-000</t>
  </si>
  <si>
    <t>MANUFACTURER ASSEMBLED</t>
  </si>
  <si>
    <t>121-001</t>
  </si>
  <si>
    <t>121-002</t>
  </si>
  <si>
    <t>121-003</t>
  </si>
  <si>
    <t>121-004</t>
  </si>
  <si>
    <t>121-005</t>
  </si>
  <si>
    <t>121-006</t>
  </si>
  <si>
    <t>121-007</t>
  </si>
  <si>
    <t>121-008</t>
  </si>
  <si>
    <t>122-001</t>
  </si>
  <si>
    <t>122-002</t>
  </si>
  <si>
    <t>122-003</t>
  </si>
  <si>
    <t>122-004</t>
  </si>
  <si>
    <t>122-005</t>
  </si>
  <si>
    <t>122-006</t>
  </si>
  <si>
    <t>122-007</t>
  </si>
  <si>
    <t>122-008</t>
  </si>
  <si>
    <t>123-001</t>
  </si>
  <si>
    <t>123-002</t>
  </si>
  <si>
    <t>123-003</t>
  </si>
  <si>
    <t>123-004</t>
  </si>
  <si>
    <t>123-005</t>
  </si>
  <si>
    <t>123-006</t>
  </si>
  <si>
    <t>123-007</t>
  </si>
  <si>
    <t>124-001</t>
  </si>
  <si>
    <t>124-002</t>
  </si>
  <si>
    <t>124-003</t>
  </si>
  <si>
    <t>124-004</t>
  </si>
  <si>
    <t>124-005</t>
  </si>
  <si>
    <t>124-006</t>
  </si>
  <si>
    <t>124-007</t>
  </si>
  <si>
    <t>124-008</t>
  </si>
  <si>
    <t>124-009</t>
  </si>
  <si>
    <t>125-010</t>
  </si>
  <si>
    <t>131-000</t>
  </si>
  <si>
    <t>Core Plane Select</t>
  </si>
  <si>
    <t>141-000</t>
  </si>
  <si>
    <t>142-000</t>
  </si>
  <si>
    <t>132-000</t>
  </si>
  <si>
    <t>141-001</t>
  </si>
  <si>
    <t>141-002</t>
  </si>
  <si>
    <t>141-003</t>
  </si>
  <si>
    <t>141-004</t>
  </si>
  <si>
    <t>141-005</t>
  </si>
  <si>
    <t>141-006</t>
  </si>
  <si>
    <t>141-007</t>
  </si>
  <si>
    <t>142-001</t>
  </si>
  <si>
    <t>142-002</t>
  </si>
  <si>
    <t>142-003</t>
  </si>
  <si>
    <t>Supplier (Primary)</t>
  </si>
  <si>
    <t>Supplier (Secondary)</t>
  </si>
  <si>
    <t>A) TSM-108-03-T-SV-ND
B) https://www.digikey.com/en/products/detail/3m/929834-04-16-RK/1093801</t>
  </si>
  <si>
    <t>Revision</t>
  </si>
  <si>
    <t>133-000</t>
  </si>
  <si>
    <t>134-000</t>
  </si>
  <si>
    <t>143-000</t>
  </si>
  <si>
    <t>144-000</t>
  </si>
  <si>
    <t>Errata sheet</t>
  </si>
  <si>
    <t>124-010</t>
  </si>
  <si>
    <t>Programming (N/A for Core Board)</t>
  </si>
  <si>
    <t>124-011</t>
  </si>
  <si>
    <t>Firmware (N/A for Core Board)</t>
  </si>
  <si>
    <t>The 329 is back ordered. Consider Change to 303, has much higher inventory.</t>
  </si>
  <si>
    <t>123-008</t>
  </si>
  <si>
    <t>CORE64-CB7B-KIT</t>
  </si>
  <si>
    <t>CORE64-CBNP-KIT-V1.0</t>
  </si>
  <si>
    <t>CORE64-CBNP-KIT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</si>
</sst>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</numFmts>
  <fonts count="32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8"/>
      <name val="Arial"/>
      <family val="2"/>
    </font>
    <font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00"/>
      <name val="Calibri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23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217">
    <xf numFmtId="0" fontId="0" fillId="0" borderId="0" xfId="0"/>
    <xf numFmtId="44" fontId="0" fillId="0" borderId="0" xfId="1" applyFont="1"/>
    <xf numFmtId="0" fontId="24" fillId="0" borderId="0" xfId="0" applyFont="1"/>
    <xf numFmtId="0" fontId="24" fillId="0" borderId="0" xfId="0" applyFont="1" applyAlignment="1">
      <alignment horizontal="right"/>
    </xf>
    <xf numFmtId="44" fontId="24" fillId="0" borderId="0" xfId="1" applyFont="1"/>
    <xf numFmtId="164" fontId="0" fillId="0" borderId="0" xfId="1" applyNumberFormat="1" applyFont="1"/>
    <xf numFmtId="0" fontId="24" fillId="0" borderId="1" xfId="0" applyFont="1" applyBorder="1" applyAlignment="1">
      <alignment horizontal="right"/>
    </xf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24" fillId="0" borderId="4" xfId="0" applyFont="1" applyBorder="1" applyAlignment="1">
      <alignment horizontal="right"/>
    </xf>
    <xf numFmtId="0" fontId="0" fillId="0" borderId="5" xfId="0" applyBorder="1"/>
    <xf numFmtId="44" fontId="0" fillId="0" borderId="5" xfId="1" applyFont="1" applyBorder="1"/>
    <xf numFmtId="44" fontId="0" fillId="0" borderId="6" xfId="1" applyFont="1" applyBorder="1"/>
    <xf numFmtId="44" fontId="25" fillId="2" borderId="0" xfId="1" applyFont="1" applyFill="1"/>
    <xf numFmtId="44" fontId="24" fillId="2" borderId="0" xfId="1" applyFont="1" applyFill="1"/>
    <xf numFmtId="44" fontId="0" fillId="0" borderId="0" xfId="1" applyFont="1" applyFill="1"/>
    <xf numFmtId="44" fontId="25" fillId="0" borderId="0" xfId="1" applyFont="1" applyFill="1"/>
    <xf numFmtId="44" fontId="24" fillId="0" borderId="0" xfId="1" applyFont="1" applyFill="1"/>
    <xf numFmtId="0" fontId="0" fillId="3" borderId="0" xfId="0" applyFill="1"/>
    <xf numFmtId="44" fontId="0" fillId="3" borderId="0" xfId="1" applyFont="1" applyFill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44" fontId="0" fillId="2" borderId="0" xfId="1" applyFont="1" applyFill="1"/>
    <xf numFmtId="164" fontId="0" fillId="2" borderId="0" xfId="1" applyNumberFormat="1" applyFont="1" applyFill="1"/>
    <xf numFmtId="0" fontId="23" fillId="0" borderId="0" xfId="0" applyFont="1"/>
    <xf numFmtId="0" fontId="22" fillId="0" borderId="0" xfId="2" applyAlignment="1">
      <alignment horizontal="left" vertical="top"/>
    </xf>
    <xf numFmtId="0" fontId="22" fillId="0" borderId="0" xfId="2" applyAlignment="1">
      <alignment horizontal="left" vertical="top" wrapText="1"/>
    </xf>
    <xf numFmtId="15" fontId="22" fillId="0" borderId="0" xfId="2" applyNumberFormat="1" applyAlignment="1">
      <alignment horizontal="left" vertical="top" wrapText="1"/>
    </xf>
    <xf numFmtId="0" fontId="22" fillId="4" borderId="0" xfId="2" applyFill="1" applyAlignment="1">
      <alignment horizontal="left" vertical="top" wrapText="1"/>
    </xf>
    <xf numFmtId="0" fontId="22" fillId="0" borderId="0" xfId="2" applyAlignment="1">
      <alignment horizontal="center" vertical="top" wrapText="1"/>
    </xf>
    <xf numFmtId="165" fontId="0" fillId="0" borderId="0" xfId="3" applyNumberFormat="1" applyFont="1" applyAlignment="1">
      <alignment horizontal="left" vertical="top" wrapText="1"/>
    </xf>
    <xf numFmtId="1" fontId="22" fillId="0" borderId="0" xfId="2" applyNumberFormat="1" applyAlignment="1">
      <alignment horizontal="left" vertical="top" wrapText="1"/>
    </xf>
    <xf numFmtId="44" fontId="0" fillId="0" borderId="0" xfId="3" applyFont="1" applyAlignment="1">
      <alignment horizontal="left" vertical="top" wrapText="1"/>
    </xf>
    <xf numFmtId="0" fontId="22" fillId="0" borderId="0" xfId="2" applyAlignment="1">
      <alignment horizontal="left"/>
    </xf>
    <xf numFmtId="0" fontId="22" fillId="0" borderId="0" xfId="2" applyAlignment="1">
      <alignment horizontal="left" wrapText="1"/>
    </xf>
    <xf numFmtId="0" fontId="22" fillId="0" borderId="0" xfId="2" applyAlignment="1">
      <alignment horizontal="center"/>
    </xf>
    <xf numFmtId="0" fontId="22" fillId="0" borderId="0" xfId="2" applyFill="1" applyAlignment="1">
      <alignment horizontal="left" vertical="top" wrapText="1"/>
    </xf>
    <xf numFmtId="165" fontId="0" fillId="0" borderId="0" xfId="3" applyNumberFormat="1" applyFont="1" applyFill="1" applyAlignment="1">
      <alignment horizontal="left" vertical="top" wrapText="1"/>
    </xf>
    <xf numFmtId="1" fontId="22" fillId="0" borderId="0" xfId="2" applyNumberFormat="1" applyFill="1" applyAlignment="1">
      <alignment horizontal="left" vertical="top" wrapText="1"/>
    </xf>
    <xf numFmtId="44" fontId="0" fillId="0" borderId="0" xfId="3" applyFont="1" applyFill="1" applyAlignment="1">
      <alignment horizontal="left" vertical="top" wrapText="1"/>
    </xf>
    <xf numFmtId="0" fontId="21" fillId="0" borderId="0" xfId="2" applyFont="1" applyFill="1" applyAlignment="1">
      <alignment horizontal="left" vertical="top" wrapText="1"/>
    </xf>
    <xf numFmtId="0" fontId="20" fillId="0" borderId="0" xfId="2" applyFont="1" applyFill="1" applyAlignment="1">
      <alignment horizontal="left" vertical="top" wrapText="1"/>
    </xf>
    <xf numFmtId="0" fontId="19" fillId="0" borderId="0" xfId="2" applyFont="1" applyAlignment="1">
      <alignment horizontal="left"/>
    </xf>
    <xf numFmtId="0" fontId="17" fillId="0" borderId="0" xfId="2" applyFont="1" applyAlignment="1">
      <alignment horizontal="left" vertical="top" wrapText="1"/>
    </xf>
    <xf numFmtId="0" fontId="22" fillId="2" borderId="0" xfId="2" applyFill="1" applyAlignment="1">
      <alignment horizontal="left" vertical="top" wrapText="1"/>
    </xf>
    <xf numFmtId="0" fontId="17" fillId="2" borderId="0" xfId="2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23" fillId="2" borderId="0" xfId="0" applyFont="1" applyFill="1" applyAlignment="1">
      <alignment wrapText="1"/>
    </xf>
    <xf numFmtId="0" fontId="23" fillId="2" borderId="0" xfId="0" applyFont="1" applyFill="1"/>
    <xf numFmtId="0" fontId="16" fillId="2" borderId="0" xfId="2" applyFont="1" applyFill="1" applyAlignment="1">
      <alignment horizontal="left" vertical="top" wrapText="1"/>
    </xf>
    <xf numFmtId="0" fontId="22" fillId="5" borderId="0" xfId="2" applyFill="1" applyAlignment="1">
      <alignment horizontal="left" vertical="top" wrapText="1"/>
    </xf>
    <xf numFmtId="1" fontId="22" fillId="5" borderId="0" xfId="2" applyNumberFormat="1" applyFill="1" applyAlignment="1">
      <alignment horizontal="left" vertical="top" wrapText="1"/>
    </xf>
    <xf numFmtId="0" fontId="15" fillId="2" borderId="0" xfId="2" applyFont="1" applyFill="1" applyAlignment="1">
      <alignment horizontal="left" vertical="top" wrapText="1"/>
    </xf>
    <xf numFmtId="0" fontId="15" fillId="0" borderId="0" xfId="2" applyFont="1" applyFill="1" applyAlignment="1">
      <alignment horizontal="left" vertical="top" wrapText="1"/>
    </xf>
    <xf numFmtId="0" fontId="26" fillId="0" borderId="0" xfId="2" applyFont="1" applyFill="1" applyAlignment="1">
      <alignment horizontal="left" vertical="top"/>
    </xf>
    <xf numFmtId="0" fontId="16" fillId="0" borderId="0" xfId="2" applyFont="1" applyFill="1" applyAlignment="1">
      <alignment horizontal="left" vertical="top" wrapText="1"/>
    </xf>
    <xf numFmtId="0" fontId="17" fillId="0" borderId="0" xfId="2" applyFont="1" applyFill="1" applyAlignment="1">
      <alignment horizontal="left" vertical="top" wrapText="1"/>
    </xf>
    <xf numFmtId="0" fontId="15" fillId="0" borderId="0" xfId="2" applyFont="1" applyAlignment="1">
      <alignment horizontal="left" vertical="top" wrapText="1"/>
    </xf>
    <xf numFmtId="0" fontId="15" fillId="0" borderId="0" xfId="2" applyFont="1" applyAlignment="1">
      <alignment horizontal="left"/>
    </xf>
    <xf numFmtId="0" fontId="15" fillId="3" borderId="0" xfId="2" applyFont="1" applyFill="1" applyAlignment="1">
      <alignment horizontal="left" vertical="top" wrapText="1"/>
    </xf>
    <xf numFmtId="0" fontId="22" fillId="0" borderId="0" xfId="2" applyAlignment="1">
      <alignment horizontal="center" vertical="top"/>
    </xf>
    <xf numFmtId="0" fontId="22" fillId="4" borderId="0" xfId="2" applyFill="1" applyAlignment="1">
      <alignment horizontal="left" vertical="top"/>
    </xf>
    <xf numFmtId="0" fontId="22" fillId="4" borderId="0" xfId="2" applyFill="1" applyAlignment="1">
      <alignment horizontal="center" vertical="top"/>
    </xf>
    <xf numFmtId="0" fontId="22" fillId="3" borderId="0" xfId="2" applyFill="1" applyAlignment="1">
      <alignment horizontal="center" vertical="top"/>
    </xf>
    <xf numFmtId="0" fontId="18" fillId="0" borderId="0" xfId="2" applyFont="1" applyAlignment="1">
      <alignment horizontal="left" vertical="top"/>
    </xf>
    <xf numFmtId="0" fontId="18" fillId="0" borderId="0" xfId="2" applyFont="1" applyAlignment="1">
      <alignment horizontal="left" vertical="top" wrapText="1"/>
    </xf>
    <xf numFmtId="0" fontId="19" fillId="0" borderId="0" xfId="2" applyFont="1" applyAlignment="1">
      <alignment horizontal="left" vertical="top"/>
    </xf>
    <xf numFmtId="0" fontId="22" fillId="2" borderId="0" xfId="2" applyFill="1" applyAlignment="1">
      <alignment horizontal="left" vertical="top"/>
    </xf>
    <xf numFmtId="0" fontId="15" fillId="3" borderId="0" xfId="2" applyFont="1" applyFill="1" applyAlignment="1">
      <alignment horizontal="left" vertical="top"/>
    </xf>
    <xf numFmtId="0" fontId="20" fillId="0" borderId="0" xfId="2" applyFont="1" applyAlignment="1">
      <alignment horizontal="left" vertical="top"/>
    </xf>
    <xf numFmtId="0" fontId="22" fillId="0" borderId="0" xfId="2" applyAlignment="1">
      <alignment horizontal="center" vertical="top" wrapText="1"/>
    </xf>
    <xf numFmtId="0" fontId="14" fillId="0" borderId="0" xfId="2" applyFont="1" applyFill="1" applyAlignment="1">
      <alignment horizontal="left" vertical="top" wrapText="1"/>
    </xf>
    <xf numFmtId="0" fontId="13" fillId="0" borderId="0" xfId="2" applyFont="1" applyFill="1" applyAlignment="1">
      <alignment horizontal="left" vertical="top" wrapText="1"/>
    </xf>
    <xf numFmtId="0" fontId="13" fillId="0" borderId="0" xfId="2" applyFont="1" applyAlignment="1">
      <alignment horizontal="left" vertical="top"/>
    </xf>
    <xf numFmtId="0" fontId="13" fillId="0" borderId="0" xfId="2" applyFont="1" applyAlignment="1">
      <alignment horizontal="left" vertical="top" wrapText="1"/>
    </xf>
    <xf numFmtId="0" fontId="13" fillId="4" borderId="0" xfId="2" applyFont="1" applyFill="1" applyAlignment="1">
      <alignment horizontal="left" vertical="top"/>
    </xf>
    <xf numFmtId="0" fontId="15" fillId="4" borderId="0" xfId="2" applyFont="1" applyFill="1" applyAlignment="1">
      <alignment horizontal="left" vertical="top" wrapText="1"/>
    </xf>
    <xf numFmtId="0" fontId="13" fillId="4" borderId="0" xfId="2" applyFont="1" applyFill="1" applyAlignment="1">
      <alignment horizontal="left" vertical="top" wrapText="1"/>
    </xf>
    <xf numFmtId="0" fontId="28" fillId="0" borderId="0" xfId="2" applyFont="1" applyFill="1" applyAlignment="1">
      <alignment horizontal="left" vertical="top"/>
    </xf>
    <xf numFmtId="0" fontId="22" fillId="0" borderId="0" xfId="2" applyFill="1" applyAlignment="1">
      <alignment horizontal="left" vertical="top"/>
    </xf>
    <xf numFmtId="0" fontId="15" fillId="0" borderId="0" xfId="2" applyFont="1" applyFill="1" applyAlignment="1">
      <alignment horizontal="left" vertical="top"/>
    </xf>
    <xf numFmtId="0" fontId="22" fillId="0" borderId="0" xfId="2" applyFill="1" applyAlignment="1">
      <alignment horizontal="center" vertical="top"/>
    </xf>
    <xf numFmtId="0" fontId="22" fillId="0" borderId="0" xfId="2" applyFill="1" applyAlignment="1">
      <alignment horizontal="center" vertical="top" wrapText="1"/>
    </xf>
    <xf numFmtId="165" fontId="0" fillId="2" borderId="0" xfId="3" applyNumberFormat="1" applyFont="1" applyFill="1" applyAlignment="1">
      <alignment horizontal="left" vertical="top" wrapText="1"/>
    </xf>
    <xf numFmtId="0" fontId="12" fillId="0" borderId="0" xfId="2" applyFont="1" applyAlignment="1">
      <alignment horizontal="left" vertical="top"/>
    </xf>
    <xf numFmtId="0" fontId="12" fillId="0" borderId="0" xfId="2" applyFont="1" applyAlignment="1">
      <alignment horizontal="left" vertical="top" wrapText="1"/>
    </xf>
    <xf numFmtId="0" fontId="12" fillId="2" borderId="0" xfId="2" applyFont="1" applyFill="1" applyAlignment="1">
      <alignment horizontal="left" vertical="top" wrapText="1"/>
    </xf>
    <xf numFmtId="0" fontId="12" fillId="0" borderId="0" xfId="2" applyFont="1" applyFill="1" applyAlignment="1">
      <alignment horizontal="left" vertical="top"/>
    </xf>
    <xf numFmtId="0" fontId="0" fillId="0" borderId="0" xfId="0" applyAlignment="1">
      <alignment wrapText="1"/>
    </xf>
    <xf numFmtId="0" fontId="23" fillId="0" borderId="0" xfId="0" applyFont="1" applyAlignment="1">
      <alignment wrapText="1"/>
    </xf>
    <xf numFmtId="0" fontId="12" fillId="0" borderId="0" xfId="2" applyFont="1" applyFill="1" applyAlignment="1">
      <alignment horizontal="left" vertical="top" wrapText="1"/>
    </xf>
    <xf numFmtId="0" fontId="12" fillId="0" borderId="0" xfId="2" applyFont="1" applyAlignment="1">
      <alignment horizontal="left"/>
    </xf>
    <xf numFmtId="0" fontId="12" fillId="0" borderId="0" xfId="2" applyFont="1" applyAlignment="1">
      <alignment horizontal="center"/>
    </xf>
    <xf numFmtId="165" fontId="23" fillId="0" borderId="0" xfId="3" applyNumberFormat="1" applyFont="1" applyFill="1" applyAlignment="1">
      <alignment horizontal="left" vertical="top" wrapText="1"/>
    </xf>
    <xf numFmtId="1" fontId="12" fillId="0" borderId="0" xfId="2" applyNumberFormat="1" applyFont="1" applyFill="1" applyAlignment="1">
      <alignment horizontal="left" vertical="top" wrapText="1"/>
    </xf>
    <xf numFmtId="44" fontId="23" fillId="0" borderId="0" xfId="3" applyFont="1" applyFill="1" applyAlignment="1">
      <alignment horizontal="left" vertical="top" wrapText="1"/>
    </xf>
    <xf numFmtId="44" fontId="23" fillId="2" borderId="0" xfId="1" applyFont="1" applyFill="1"/>
    <xf numFmtId="0" fontId="26" fillId="6" borderId="0" xfId="2" applyFont="1" applyFill="1" applyAlignment="1">
      <alignment horizontal="left" vertical="top"/>
    </xf>
    <xf numFmtId="0" fontId="22" fillId="6" borderId="0" xfId="2" applyFill="1" applyAlignment="1">
      <alignment horizontal="left" vertical="top" wrapText="1"/>
    </xf>
    <xf numFmtId="0" fontId="28" fillId="0" borderId="0" xfId="2" applyFont="1" applyAlignment="1">
      <alignment horizontal="left" vertical="top"/>
    </xf>
    <xf numFmtId="0" fontId="28" fillId="0" borderId="0" xfId="2" applyFont="1" applyAlignment="1">
      <alignment horizontal="left" vertical="top" wrapText="1"/>
    </xf>
    <xf numFmtId="0" fontId="29" fillId="0" borderId="0" xfId="4" applyAlignment="1">
      <alignment horizontal="left" vertical="top" wrapText="1"/>
    </xf>
    <xf numFmtId="0" fontId="0" fillId="0" borderId="0" xfId="0" applyAlignment="1">
      <alignment horizontal="center"/>
    </xf>
    <xf numFmtId="0" fontId="19" fillId="0" borderId="0" xfId="2" applyFont="1" applyAlignment="1">
      <alignment horizontal="left" vertical="top" wrapText="1"/>
    </xf>
    <xf numFmtId="0" fontId="14" fillId="0" borderId="0" xfId="2" applyFont="1" applyAlignment="1">
      <alignment horizontal="left" vertical="top" wrapText="1"/>
    </xf>
    <xf numFmtId="0" fontId="28" fillId="0" borderId="0" xfId="2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3" fillId="0" borderId="0" xfId="0" applyFont="1" applyAlignment="1">
      <alignment vertical="top" wrapText="1"/>
    </xf>
    <xf numFmtId="0" fontId="29" fillId="0" borderId="0" xfId="4" applyAlignment="1">
      <alignment horizontal="left" vertical="top"/>
    </xf>
    <xf numFmtId="0" fontId="0" fillId="0" borderId="0" xfId="0" applyAlignment="1"/>
    <xf numFmtId="0" fontId="29" fillId="0" borderId="0" xfId="4" applyAlignment="1"/>
    <xf numFmtId="0" fontId="21" fillId="0" borderId="0" xfId="2" applyFont="1" applyFill="1" applyAlignment="1">
      <alignment horizontal="left" vertical="top"/>
    </xf>
    <xf numFmtId="0" fontId="26" fillId="7" borderId="0" xfId="2" applyFont="1" applyFill="1" applyAlignment="1">
      <alignment horizontal="left" vertical="top"/>
    </xf>
    <xf numFmtId="0" fontId="28" fillId="7" borderId="0" xfId="2" applyFont="1" applyFill="1" applyAlignment="1">
      <alignment horizontal="left" vertical="top" wrapText="1"/>
    </xf>
    <xf numFmtId="0" fontId="22" fillId="7" borderId="0" xfId="2" applyFill="1" applyAlignment="1">
      <alignment horizontal="left" vertical="top" wrapText="1"/>
    </xf>
    <xf numFmtId="0" fontId="16" fillId="7" borderId="0" xfId="2" applyFont="1" applyFill="1" applyAlignment="1">
      <alignment horizontal="left" vertical="top" wrapText="1"/>
    </xf>
    <xf numFmtId="0" fontId="22" fillId="7" borderId="0" xfId="2" applyFill="1" applyAlignment="1">
      <alignment horizontal="center" vertical="top" wrapText="1"/>
    </xf>
    <xf numFmtId="0" fontId="17" fillId="7" borderId="0" xfId="2" applyFont="1" applyFill="1" applyAlignment="1">
      <alignment horizontal="left" vertical="top" wrapText="1"/>
    </xf>
    <xf numFmtId="0" fontId="17" fillId="7" borderId="0" xfId="2" applyFont="1" applyFill="1" applyAlignment="1">
      <alignment horizontal="left" vertical="top"/>
    </xf>
    <xf numFmtId="165" fontId="0" fillId="7" borderId="0" xfId="3" applyNumberFormat="1" applyFont="1" applyFill="1" applyAlignment="1">
      <alignment horizontal="left" vertical="top" wrapText="1"/>
    </xf>
    <xf numFmtId="0" fontId="22" fillId="7" borderId="0" xfId="2" applyFill="1" applyAlignment="1">
      <alignment horizontal="left" vertical="top"/>
    </xf>
    <xf numFmtId="0" fontId="15" fillId="7" borderId="0" xfId="2" applyFont="1" applyFill="1" applyAlignment="1">
      <alignment horizontal="left" vertical="top"/>
    </xf>
    <xf numFmtId="0" fontId="22" fillId="7" borderId="0" xfId="2" applyFill="1" applyAlignment="1">
      <alignment horizontal="center" vertical="top"/>
    </xf>
    <xf numFmtId="0" fontId="15" fillId="7" borderId="0" xfId="2" applyFont="1" applyFill="1" applyAlignment="1">
      <alignment horizontal="left" vertical="top" wrapText="1"/>
    </xf>
    <xf numFmtId="0" fontId="12" fillId="7" borderId="0" xfId="2" applyFont="1" applyFill="1" applyAlignment="1">
      <alignment horizontal="left" vertical="top"/>
    </xf>
    <xf numFmtId="0" fontId="29" fillId="7" borderId="0" xfId="4" applyFill="1" applyAlignment="1">
      <alignment horizontal="left" vertical="top"/>
    </xf>
    <xf numFmtId="0" fontId="23" fillId="7" borderId="0" xfId="0" applyFont="1" applyFill="1" applyAlignment="1">
      <alignment vertical="top" wrapText="1"/>
    </xf>
    <xf numFmtId="0" fontId="23" fillId="7" borderId="0" xfId="0" applyFont="1" applyFill="1"/>
    <xf numFmtId="0" fontId="29" fillId="7" borderId="0" xfId="4" applyFill="1" applyAlignment="1"/>
    <xf numFmtId="0" fontId="0" fillId="7" borderId="0" xfId="0" applyFill="1"/>
    <xf numFmtId="0" fontId="12" fillId="7" borderId="0" xfId="2" applyFont="1" applyFill="1" applyAlignment="1">
      <alignment horizontal="left" vertical="top" wrapText="1"/>
    </xf>
    <xf numFmtId="0" fontId="0" fillId="0" borderId="0" xfId="0" applyFill="1" applyAlignment="1">
      <alignment vertical="top" wrapText="1"/>
    </xf>
    <xf numFmtId="0" fontId="29" fillId="0" borderId="0" xfId="4" applyFill="1" applyAlignment="1"/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0" fontId="11" fillId="0" borderId="0" xfId="2" applyFont="1" applyAlignment="1">
      <alignment horizontal="left" vertical="top"/>
    </xf>
    <xf numFmtId="0" fontId="11" fillId="0" borderId="0" xfId="2" applyFont="1" applyAlignment="1">
      <alignment horizontal="left" vertical="top" wrapText="1"/>
    </xf>
    <xf numFmtId="0" fontId="11" fillId="0" borderId="0" xfId="2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11" fillId="0" borderId="0" xfId="2" applyFont="1" applyFill="1" applyAlignment="1">
      <alignment horizontal="left" vertical="top"/>
    </xf>
    <xf numFmtId="0" fontId="11" fillId="2" borderId="0" xfId="2" applyFont="1" applyFill="1" applyAlignment="1">
      <alignment horizontal="left" vertical="top" wrapText="1"/>
    </xf>
    <xf numFmtId="0" fontId="10" fillId="4" borderId="0" xfId="2" applyFont="1" applyFill="1" applyAlignment="1">
      <alignment horizontal="left" vertical="top" wrapText="1"/>
    </xf>
    <xf numFmtId="0" fontId="10" fillId="0" borderId="0" xfId="2" applyFont="1" applyAlignment="1">
      <alignment horizontal="left" vertical="top" wrapText="1"/>
    </xf>
    <xf numFmtId="0" fontId="10" fillId="0" borderId="0" xfId="2" applyFont="1" applyAlignment="1">
      <alignment horizontal="left" vertical="top"/>
    </xf>
    <xf numFmtId="0" fontId="10" fillId="0" borderId="0" xfId="2" applyFont="1" applyFill="1" applyAlignment="1">
      <alignment horizontal="left" vertical="top" wrapText="1"/>
    </xf>
    <xf numFmtId="0" fontId="29" fillId="0" borderId="0" xfId="4" applyFill="1" applyAlignment="1">
      <alignment horizontal="left" vertical="top"/>
    </xf>
    <xf numFmtId="0" fontId="9" fillId="0" borderId="0" xfId="2" applyFont="1" applyAlignment="1">
      <alignment horizontal="left"/>
    </xf>
    <xf numFmtId="0" fontId="9" fillId="0" borderId="0" xfId="2" applyFont="1" applyAlignment="1">
      <alignment horizontal="left" vertical="top" wrapText="1"/>
    </xf>
    <xf numFmtId="0" fontId="9" fillId="0" borderId="0" xfId="2" applyFont="1" applyAlignment="1">
      <alignment horizontal="left" wrapText="1"/>
    </xf>
    <xf numFmtId="0" fontId="23" fillId="0" borderId="0" xfId="0" applyFont="1" applyFill="1" applyAlignment="1">
      <alignment wrapText="1"/>
    </xf>
    <xf numFmtId="0" fontId="0" fillId="0" borderId="0" xfId="0" applyFill="1" applyAlignment="1">
      <alignment horizontal="left" vertical="top"/>
    </xf>
    <xf numFmtId="0" fontId="23" fillId="0" borderId="0" xfId="0" applyFont="1" applyFill="1"/>
    <xf numFmtId="0" fontId="8" fillId="0" borderId="0" xfId="2" applyFont="1" applyFill="1" applyAlignment="1">
      <alignment horizontal="left" vertical="top"/>
    </xf>
    <xf numFmtId="0" fontId="8" fillId="0" borderId="0" xfId="2" applyFont="1" applyAlignment="1">
      <alignment horizontal="left" vertical="top"/>
    </xf>
    <xf numFmtId="0" fontId="8" fillId="0" borderId="0" xfId="2" applyFont="1" applyFill="1" applyAlignment="1">
      <alignment horizontal="left" vertical="top" wrapText="1"/>
    </xf>
    <xf numFmtId="0" fontId="26" fillId="6" borderId="0" xfId="2" applyFont="1" applyFill="1" applyAlignment="1">
      <alignment horizontal="left" vertical="top" wrapText="1"/>
    </xf>
    <xf numFmtId="0" fontId="8" fillId="0" borderId="0" xfId="2" applyFont="1" applyAlignment="1">
      <alignment horizontal="left" vertical="top" wrapText="1"/>
    </xf>
    <xf numFmtId="0" fontId="26" fillId="7" borderId="0" xfId="2" applyFont="1" applyFill="1" applyAlignment="1">
      <alignment horizontal="left" vertical="top" wrapText="1"/>
    </xf>
    <xf numFmtId="0" fontId="12" fillId="0" borderId="0" xfId="2" applyFont="1" applyAlignment="1">
      <alignment horizontal="left" wrapText="1"/>
    </xf>
    <xf numFmtId="0" fontId="8" fillId="2" borderId="0" xfId="2" applyFont="1" applyFill="1" applyAlignment="1">
      <alignment horizontal="left" vertical="top" wrapText="1"/>
    </xf>
    <xf numFmtId="0" fontId="26" fillId="2" borderId="0" xfId="2" applyFont="1" applyFill="1" applyAlignment="1">
      <alignment horizontal="left" vertical="top" wrapText="1"/>
    </xf>
    <xf numFmtId="0" fontId="26" fillId="0" borderId="0" xfId="2" applyFont="1" applyFill="1" applyAlignment="1">
      <alignment horizontal="left" vertical="top" wrapText="1"/>
    </xf>
    <xf numFmtId="0" fontId="15" fillId="4" borderId="0" xfId="2" applyFont="1" applyFill="1" applyAlignment="1">
      <alignment horizontal="left" vertical="top"/>
    </xf>
    <xf numFmtId="0" fontId="8" fillId="4" borderId="0" xfId="2" applyFont="1" applyFill="1" applyAlignment="1">
      <alignment horizontal="left" vertical="top" wrapText="1"/>
    </xf>
    <xf numFmtId="0" fontId="8" fillId="7" borderId="0" xfId="2" applyFont="1" applyFill="1" applyAlignment="1">
      <alignment horizontal="left" vertical="top" wrapText="1"/>
    </xf>
    <xf numFmtId="0" fontId="7" fillId="2" borderId="0" xfId="2" applyFont="1" applyFill="1" applyAlignment="1">
      <alignment horizontal="left" vertical="top" wrapText="1"/>
    </xf>
    <xf numFmtId="0" fontId="30" fillId="8" borderId="0" xfId="0" applyFont="1" applyFill="1" applyAlignment="1">
      <alignment horizontal="left" vertical="top" wrapText="1"/>
    </xf>
    <xf numFmtId="0" fontId="6" fillId="2" borderId="0" xfId="2" applyFont="1" applyFill="1" applyAlignment="1">
      <alignment horizontal="left" vertical="top" wrapText="1"/>
    </xf>
    <xf numFmtId="0" fontId="6" fillId="0" borderId="0" xfId="2" applyFont="1" applyAlignment="1">
      <alignment horizontal="left" vertical="top"/>
    </xf>
    <xf numFmtId="9" fontId="22" fillId="0" borderId="0" xfId="2" applyNumberFormat="1" applyAlignment="1">
      <alignment horizontal="left" vertical="top"/>
    </xf>
    <xf numFmtId="0" fontId="5" fillId="2" borderId="0" xfId="2" applyFont="1" applyFill="1" applyAlignment="1">
      <alignment horizontal="left" vertical="top" wrapText="1"/>
    </xf>
    <xf numFmtId="0" fontId="5" fillId="0" borderId="0" xfId="2" applyFont="1" applyAlignment="1">
      <alignment horizontal="left" vertical="top" wrapText="1"/>
    </xf>
    <xf numFmtId="0" fontId="4" fillId="0" borderId="0" xfId="2" applyFont="1" applyAlignment="1">
      <alignment horizontal="left" vertical="top"/>
    </xf>
    <xf numFmtId="0" fontId="4" fillId="0" borderId="0" xfId="2" quotePrefix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2" fillId="2" borderId="0" xfId="2" applyFont="1" applyFill="1" applyAlignment="1">
      <alignment horizontal="left" vertical="top" wrapText="1"/>
    </xf>
    <xf numFmtId="0" fontId="2" fillId="0" borderId="0" xfId="2" applyFont="1" applyAlignment="1">
      <alignment horizontal="left" vertical="top" wrapText="1"/>
    </xf>
    <xf numFmtId="0" fontId="26" fillId="3" borderId="0" xfId="2" applyFont="1" applyFill="1" applyAlignment="1">
      <alignment horizontal="left" vertical="top"/>
    </xf>
    <xf numFmtId="0" fontId="22" fillId="3" borderId="0" xfId="2" applyFill="1" applyAlignment="1">
      <alignment horizontal="left" vertical="top" wrapText="1"/>
    </xf>
    <xf numFmtId="0" fontId="26" fillId="9" borderId="0" xfId="2" applyFont="1" applyFill="1" applyAlignment="1">
      <alignment horizontal="left" vertical="top"/>
    </xf>
    <xf numFmtId="0" fontId="22" fillId="9" borderId="0" xfId="2" applyFill="1" applyAlignment="1">
      <alignment horizontal="left" vertical="top" wrapText="1"/>
    </xf>
    <xf numFmtId="0" fontId="17" fillId="9" borderId="0" xfId="2" applyFont="1" applyFill="1" applyAlignment="1">
      <alignment horizontal="left" vertical="top" wrapText="1"/>
    </xf>
    <xf numFmtId="0" fontId="16" fillId="9" borderId="0" xfId="2" applyFont="1" applyFill="1" applyAlignment="1">
      <alignment horizontal="left" vertical="top" wrapText="1"/>
    </xf>
    <xf numFmtId="0" fontId="22" fillId="10" borderId="0" xfId="2" applyFill="1" applyAlignment="1">
      <alignment horizontal="left"/>
    </xf>
    <xf numFmtId="0" fontId="22" fillId="10" borderId="0" xfId="2" applyFill="1" applyAlignment="1">
      <alignment horizontal="left" wrapText="1"/>
    </xf>
    <xf numFmtId="0" fontId="26" fillId="10" borderId="0" xfId="2" applyFont="1" applyFill="1" applyAlignment="1">
      <alignment horizontal="left" vertical="top"/>
    </xf>
    <xf numFmtId="0" fontId="17" fillId="10" borderId="0" xfId="2" applyFont="1" applyFill="1" applyAlignment="1">
      <alignment horizontal="left" vertical="top" wrapText="1"/>
    </xf>
    <xf numFmtId="0" fontId="22" fillId="10" borderId="0" xfId="2" applyFill="1" applyAlignment="1">
      <alignment horizontal="left" vertical="top" wrapText="1"/>
    </xf>
    <xf numFmtId="0" fontId="22" fillId="7" borderId="0" xfId="2" applyFill="1" applyAlignment="1">
      <alignment horizontal="left"/>
    </xf>
    <xf numFmtId="0" fontId="2" fillId="0" borderId="0" xfId="2" applyFont="1" applyAlignment="1">
      <alignment horizontal="left"/>
    </xf>
    <xf numFmtId="0" fontId="2" fillId="0" borderId="0" xfId="2" applyFont="1" applyFill="1" applyAlignment="1">
      <alignment horizontal="left" vertical="top" wrapText="1"/>
    </xf>
    <xf numFmtId="15" fontId="2" fillId="0" borderId="0" xfId="2" applyNumberFormat="1" applyFont="1" applyAlignment="1">
      <alignment horizontal="left" vertical="top"/>
    </xf>
    <xf numFmtId="0" fontId="23" fillId="2" borderId="0" xfId="0" applyFont="1" applyFill="1" applyAlignment="1">
      <alignment horizontal="left" wrapText="1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7" borderId="0" xfId="0" applyFill="1" applyAlignment="1">
      <alignment horizontal="center"/>
    </xf>
    <xf numFmtId="0" fontId="2" fillId="7" borderId="0" xfId="2" applyFont="1" applyFill="1" applyAlignment="1">
      <alignment horizontal="right" vertical="top" wrapText="1"/>
    </xf>
    <xf numFmtId="0" fontId="2" fillId="9" borderId="0" xfId="2" applyFont="1" applyFill="1" applyAlignment="1">
      <alignment horizontal="right" vertical="top" wrapText="1"/>
    </xf>
    <xf numFmtId="0" fontId="2" fillId="10" borderId="0" xfId="2" applyFont="1" applyFill="1" applyAlignment="1">
      <alignment horizontal="right" vertical="top" wrapText="1"/>
    </xf>
    <xf numFmtId="0" fontId="2" fillId="10" borderId="0" xfId="2" applyFont="1" applyFill="1" applyAlignment="1">
      <alignment horizontal="right"/>
    </xf>
    <xf numFmtId="0" fontId="16" fillId="10" borderId="0" xfId="2" applyFont="1" applyFill="1" applyAlignment="1">
      <alignment horizontal="left" vertical="top" wrapText="1"/>
    </xf>
    <xf numFmtId="0" fontId="2" fillId="0" borderId="0" xfId="2" applyFont="1" applyFill="1" applyAlignment="1">
      <alignment horizontal="left" vertical="top"/>
    </xf>
    <xf numFmtId="0" fontId="22" fillId="0" borderId="0" xfId="2" applyAlignment="1">
      <alignment horizontal="center" vertical="top" wrapText="1"/>
    </xf>
    <xf numFmtId="0" fontId="1" fillId="0" borderId="0" xfId="2" applyFont="1" applyAlignment="1">
      <alignment horizontal="left" vertical="top" wrapText="1"/>
    </xf>
    <xf numFmtId="0" fontId="0" fillId="5" borderId="7" xfId="0" applyFill="1" applyBorder="1" applyAlignment="1">
      <alignment horizontal="center" vertical="center" wrapText="1"/>
    </xf>
    <xf numFmtId="0" fontId="23" fillId="5" borderId="0" xfId="0" applyFont="1" applyFill="1" applyAlignment="1">
      <alignment horizontal="left" vertical="top" wrapText="1"/>
    </xf>
    <xf numFmtId="0" fontId="23" fillId="5" borderId="0" xfId="0" applyFont="1" applyFill="1"/>
    <xf numFmtId="44" fontId="0" fillId="5" borderId="0" xfId="1" applyFont="1" applyFill="1"/>
    <xf numFmtId="0" fontId="0" fillId="5" borderId="8" xfId="0" applyFill="1" applyBorder="1" applyAlignment="1">
      <alignment horizontal="center" vertical="center" wrapText="1"/>
    </xf>
    <xf numFmtId="0" fontId="0" fillId="5" borderId="0" xfId="0" applyFill="1" applyAlignment="1">
      <alignment horizontal="left" vertical="top" wrapText="1"/>
    </xf>
    <xf numFmtId="0" fontId="0" fillId="5" borderId="0" xfId="0" applyFill="1"/>
    <xf numFmtId="0" fontId="0" fillId="5" borderId="9" xfId="0" applyFill="1" applyBorder="1" applyAlignment="1">
      <alignment horizontal="center" vertical="center" wrapText="1"/>
    </xf>
  </cellXfs>
  <cellStyles count="5">
    <cellStyle name="Currency" xfId="1" builtinId="4"/>
    <cellStyle name="Currency 2" xfId="3" xr:uid="{72824D0F-0E47-7141-B857-C29C6686ED02}"/>
    <cellStyle name="Hyperlink" xfId="4" builtinId="8"/>
    <cellStyle name="Normal" xfId="0" builtinId="0"/>
    <cellStyle name="Normal 2" xfId="2" xr:uid="{D2E1B32D-8F8E-5840-BE5E-17FAC1BFD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samtec-inc/SSW-116-22-F-S-VS/SSW-116-22-F-S-VS-ND/7893652" TargetMode="External"/><Relationship Id="rId18" Type="http://schemas.openxmlformats.org/officeDocument/2006/relationships/hyperlink" Target="https://www.digikey.com/en/products/detail/samtec-inc/TSM-107-03-T-DV-P/7638921" TargetMode="External"/><Relationship Id="rId26" Type="http://schemas.openxmlformats.org/officeDocument/2006/relationships/hyperlink" Target="https://www.digikey.com/en/products/detail/stackpole-electronics-inc/RMCF0805JG10K0/1757769" TargetMode="External"/><Relationship Id="rId39" Type="http://schemas.openxmlformats.org/officeDocument/2006/relationships/hyperlink" Target="https://www.digikey.com/en/products/detail/johanson-dielectrics-inc/500R15W103KV4T/1859433" TargetMode="External"/><Relationship Id="rId21" Type="http://schemas.openxmlformats.org/officeDocument/2006/relationships/hyperlink" Target="https://www.digikey.com/en/products/detail/sullins-connector-solutions/PREC040SAAN-RC/2774814" TargetMode="External"/><Relationship Id="rId34" Type="http://schemas.openxmlformats.org/officeDocument/2006/relationships/hyperlink" Target="https://www.digikey.com/product-detail/en/sullins-connector-solutions/SFH11-NBPC-D03-ST-BK/S9717-ND/4558818" TargetMode="External"/><Relationship Id="rId7" Type="http://schemas.openxmlformats.org/officeDocument/2006/relationships/hyperlink" Target="https://www.digikey.com/product-detail/en/micro-commercial-co/SL3401A-TP/353-SL3401A-TPCT-ND/12177331" TargetMode="External"/><Relationship Id="rId2" Type="http://schemas.openxmlformats.org/officeDocument/2006/relationships/hyperlink" Target="https://www.digikey.com/product-detail/en/on-semiconductor/NCP176AMX330TCG/NCP176AMX330TCGOSCT-ND/5761665" TargetMode="External"/><Relationship Id="rId16" Type="http://schemas.openxmlformats.org/officeDocument/2006/relationships/hyperlink" Target="https://www.digikey.com/en/products/detail/samtec-inc/TSM-107-03-TM-DV/7625426" TargetMode="External"/><Relationship Id="rId20" Type="http://schemas.openxmlformats.org/officeDocument/2006/relationships/hyperlink" Target="https://www.digikey.com/en/products/detail/amphenol-icc-fci/68000-420HLF/1878568?s=N4IgTCBcDaIGwAYCcBaAzGOqByAREAugL5A" TargetMode="External"/><Relationship Id="rId29" Type="http://schemas.openxmlformats.org/officeDocument/2006/relationships/hyperlink" Target="https://www.digikey.com/en/products/detail/yageo/RC0805FR-0711RL/730498" TargetMode="External"/><Relationship Id="rId41" Type="http://schemas.openxmlformats.org/officeDocument/2006/relationships/hyperlink" Target="https://www.digikey.com/product-detail/en/keystone-electronics/2482/36-2482-ND/303827" TargetMode="External"/><Relationship Id="rId1" Type="http://schemas.openxmlformats.org/officeDocument/2006/relationships/hyperlink" Target="https://www.digikey.com/product-detail/en/jst-sales-america-inc/S03B-PASK-2-LF-SN/455-1848-ND/926754" TargetMode="External"/><Relationship Id="rId6" Type="http://schemas.openxmlformats.org/officeDocument/2006/relationships/hyperlink" Target="https://www.digikey.com/product-detail/en/on-semiconductor/NVTR4503NT1G/NVTR4503NT1GOSCT-ND/3487658" TargetMode="External"/><Relationship Id="rId11" Type="http://schemas.openxmlformats.org/officeDocument/2006/relationships/hyperlink" Target="https://www.digikey.com/product-detail/en/diodes-incorporated/BAT54AW-7-F/BAT54AW-FDICT-ND/815358" TargetMode="External"/><Relationship Id="rId24" Type="http://schemas.openxmlformats.org/officeDocument/2006/relationships/hyperlink" Target="https://www.digikey.com/en/products/detail/on-semiconductor/MMBT4401LT1G/919608" TargetMode="External"/><Relationship Id="rId32" Type="http://schemas.openxmlformats.org/officeDocument/2006/relationships/hyperlink" Target="https://www.digikey.com/product-detail/en/texas-instruments/SN74HC02DR/296-1188-1-ND/276456" TargetMode="External"/><Relationship Id="rId37" Type="http://schemas.openxmlformats.org/officeDocument/2006/relationships/hyperlink" Target="https://www.digikey.com/en/products/detail/jst-sales-america-inc/BM03B-PASS-1-TFT-LF-SN/2773420?s=N4IgTCBcDaICwFYEFowDYDMAOZBGZAcgCIgC6AvkA" TargetMode="External"/><Relationship Id="rId40" Type="http://schemas.openxmlformats.org/officeDocument/2006/relationships/hyperlink" Target="https://www.digikey.com/product-detail/en/texas-instruments/SN74LV1T125DBVR/296-37172-1-ND/4555589" TargetMode="External"/><Relationship Id="rId5" Type="http://schemas.openxmlformats.org/officeDocument/2006/relationships/hyperlink" Target="https://www.digikey.com/product-detail/en/tdk-corporation/C3216X5R1A686M160AC/445-14673-1-ND/3956339" TargetMode="External"/><Relationship Id="rId15" Type="http://schemas.openxmlformats.org/officeDocument/2006/relationships/hyperlink" Target="https://www.digikey.com/en/products/detail/samtec-inc/TSM-107-03-TM-DV/7625426" TargetMode="External"/><Relationship Id="rId23" Type="http://schemas.openxmlformats.org/officeDocument/2006/relationships/hyperlink" Target="https://www.digikey.com/en/products/detail/on-semiconductor/MMBT4403LT1G/919609" TargetMode="External"/><Relationship Id="rId28" Type="http://schemas.openxmlformats.org/officeDocument/2006/relationships/hyperlink" Target="https://www.digikey.com/en/products/detail/c-k/JS102011SAQN/1640114" TargetMode="External"/><Relationship Id="rId36" Type="http://schemas.openxmlformats.org/officeDocument/2006/relationships/hyperlink" Target="https://www.digikey.com/en/products/detail/harwin-inc/M20-7821646/3727829" TargetMode="External"/><Relationship Id="rId10" Type="http://schemas.openxmlformats.org/officeDocument/2006/relationships/hyperlink" Target="https://www.digikey.com/en/products/detail/tdk-corporation/C2012X7R1H105K125AE/3283657" TargetMode="External"/><Relationship Id="rId19" Type="http://schemas.openxmlformats.org/officeDocument/2006/relationships/hyperlink" Target="https://www.digikey.com/en/products/detail/samtec-inc/TSM-107-03-T-DV-P/7638921" TargetMode="External"/><Relationship Id="rId31" Type="http://schemas.openxmlformats.org/officeDocument/2006/relationships/hyperlink" Target="https://www.digikey.com/product-detail/en/stmicroelectronics/M24C01-RMN6P/497-8556-ND/1663554" TargetMode="External"/><Relationship Id="rId4" Type="http://schemas.openxmlformats.org/officeDocument/2006/relationships/hyperlink" Target="https://www.digikey.com/product-detail/en/texas-instruments/LP3961EMP-5.0-NOPB/LP3961EMP-5.0-NOPBCT-ND/364674" TargetMode="External"/><Relationship Id="rId9" Type="http://schemas.openxmlformats.org/officeDocument/2006/relationships/hyperlink" Target="https://www.digikey.com/product-detail/en/samsung-electro-mechanics/CL21A106KOQNNNG/1276-6455-1-ND/5958083" TargetMode="External"/><Relationship Id="rId14" Type="http://schemas.openxmlformats.org/officeDocument/2006/relationships/hyperlink" Target="https://www.digikey.com/product-detail/en/samtec-inc/TSM-106-03-T-DV/SAM12249-ND/6691943" TargetMode="External"/><Relationship Id="rId22" Type="http://schemas.openxmlformats.org/officeDocument/2006/relationships/hyperlink" Target="https://www.digikey.com/en/products/detail/sparkfun-electronics/DEV-13736/5721426" TargetMode="External"/><Relationship Id="rId27" Type="http://schemas.openxmlformats.org/officeDocument/2006/relationships/hyperlink" Target="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" TargetMode="External"/><Relationship Id="rId30" Type="http://schemas.openxmlformats.org/officeDocument/2006/relationships/hyperlink" Target="https://www.digikey.com/en/products/detail/yageo/RC0805FR-076R8L/728065" TargetMode="External"/><Relationship Id="rId35" Type="http://schemas.openxmlformats.org/officeDocument/2006/relationships/hyperlink" Target="https://www.digikey.com/product-detail/en/jst-sales-america-inc/SM04B-SRSS-TB-LF-SN/455-1804-1-ND/926875" TargetMode="External"/><Relationship Id="rId8" Type="http://schemas.openxmlformats.org/officeDocument/2006/relationships/hyperlink" Target="https://www.digikey.com/product-detail/en/w-rth-elektronik/885012207045/732-8045-1-ND/5454672" TargetMode="External"/><Relationship Id="rId3" Type="http://schemas.openxmlformats.org/officeDocument/2006/relationships/hyperlink" Target="https://www.digikey.com/product-detail/en/texas-instruments/TPS7A0533PDBVR/296-TPS7A0533PDBVRCT-ND/9746476" TargetMode="External"/><Relationship Id="rId12" Type="http://schemas.openxmlformats.org/officeDocument/2006/relationships/hyperlink" Target="https://www.digikey.com/product-detail/en/diodes-incorporated/BAT54CW-7-F/BAT54CW-FDICT-ND/768879" TargetMode="External"/><Relationship Id="rId17" Type="http://schemas.openxmlformats.org/officeDocument/2006/relationships/hyperlink" Target="https://www.digikey.com/en/products/detail/samtec-inc/TSM-107-01-T-DV/2685677" TargetMode="External"/><Relationship Id="rId25" Type="http://schemas.openxmlformats.org/officeDocument/2006/relationships/hyperlink" Target="https://www.digikey.com/product-detail/en/stackpole-electronics-inc/RMCF0805JG470R/RMCF0805JG470RCT-ND/4425246" TargetMode="External"/><Relationship Id="rId33" Type="http://schemas.openxmlformats.org/officeDocument/2006/relationships/hyperlink" Target="https://www.digikey.com/product-detail/en/stmicroelectronics/LM393DT/497-1593-1-ND/592084" TargetMode="External"/><Relationship Id="rId38" Type="http://schemas.openxmlformats.org/officeDocument/2006/relationships/hyperlink" Target="https://www.digikey.com/en/products/detail/keystone-electronics/976/7385293?s=N4IgTCBcDaIMwDYC0BOA7AgwgFSQOQBEQBdAXy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dafruit-industries-llc/1743/9380218" TargetMode="External"/><Relationship Id="rId3" Type="http://schemas.openxmlformats.org/officeDocument/2006/relationships/hyperlink" Target="https://www.digikey.com/product-detail/en/murata-electronics/CR2032/490-18646-ND/9558425" TargetMode="External"/><Relationship Id="rId7" Type="http://schemas.openxmlformats.org/officeDocument/2006/relationships/hyperlink" Target="https://www.digikey.com/en/products/detail/adafruit-industries-llc/1673/5353658" TargetMode="External"/><Relationship Id="rId12" Type="http://schemas.openxmlformats.org/officeDocument/2006/relationships/hyperlink" Target="https://www.digikey.com/en/products/detail/harwin-inc/M20-7821646/3727829" TargetMode="External"/><Relationship Id="rId2" Type="http://schemas.openxmlformats.org/officeDocument/2006/relationships/hyperlink" Target="https://www.digikey.com/product-detail/en/citizen-finedevice-co-ltd/CFS-20632768DZFB/300-1002-ND/283736" TargetMode="External"/><Relationship Id="rId1" Type="http://schemas.openxmlformats.org/officeDocument/2006/relationships/hyperlink" Target="https://www.sparkfun.com/products/15335" TargetMode="External"/><Relationship Id="rId6" Type="http://schemas.openxmlformats.org/officeDocument/2006/relationships/hyperlink" Target="https://www.digikey.com/en/products/detail/sparkfun-electronics/LCD-14048/6823624?s=N4IgTCBcDaIC4FMEDsDOBPABANwJYIHcQBdAXyA" TargetMode="External"/><Relationship Id="rId11" Type="http://schemas.openxmlformats.org/officeDocument/2006/relationships/hyperlink" Target="https://www.digikey.com/en/products/detail/adafruit-industries-llc/258/5054544" TargetMode="External"/><Relationship Id="rId5" Type="http://schemas.openxmlformats.org/officeDocument/2006/relationships/hyperlink" Target="https://www.digikey.com/en/products/detail/on-semiconductor/MC74HC238ADTR2G/2305555" TargetMode="External"/><Relationship Id="rId10" Type="http://schemas.openxmlformats.org/officeDocument/2006/relationships/hyperlink" Target="https://www.digikey.com/en/products/detail/adafruit-industries-llc/1904/5054545" TargetMode="External"/><Relationship Id="rId4" Type="http://schemas.openxmlformats.org/officeDocument/2006/relationships/hyperlink" Target="https://www.digikey.com/product-detail/en/mpd-memory-protection-devices/BC-2003-TR/BC-2003-TR-CT-ND/5027938" TargetMode="External"/><Relationship Id="rId9" Type="http://schemas.openxmlformats.org/officeDocument/2006/relationships/hyperlink" Target="https://www.digikey.com/en/products/detail/adafruit-industries-llc/328/50545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AD97-D4A7-5D48-A947-CF812A2D4AF9}">
  <dimension ref="A2:G29"/>
  <sheetViews>
    <sheetView tabSelected="1" zoomScale="150" zoomScaleNormal="150" workbookViewId="0">
      <selection activeCell="B12" sqref="B12"/>
    </sheetView>
  </sheetViews>
  <sheetFormatPr baseColWidth="10" defaultRowHeight="13" x14ac:dyDescent="0.15"/>
  <cols>
    <col min="2" max="2" width="73.1640625" style="199" customWidth="1"/>
    <col min="3" max="3" width="27.6640625" customWidth="1"/>
    <col min="4" max="4" width="13.83203125" customWidth="1"/>
    <col min="5" max="7" width="10.83203125" style="1"/>
  </cols>
  <sheetData>
    <row r="2" spans="1:7" ht="14" x14ac:dyDescent="0.15">
      <c r="A2" s="23"/>
      <c r="B2" s="197" t="s">
        <v>388</v>
      </c>
      <c r="C2" s="50" t="s">
        <v>385</v>
      </c>
      <c r="D2" s="50" t="s">
        <v>744</v>
      </c>
      <c r="E2" s="98" t="s">
        <v>716</v>
      </c>
      <c r="F2" s="98" t="s">
        <v>397</v>
      </c>
      <c r="G2" s="98" t="s">
        <v>398</v>
      </c>
    </row>
    <row r="3" spans="1:7" ht="14" x14ac:dyDescent="0.15">
      <c r="A3" s="209" t="s">
        <v>755</v>
      </c>
      <c r="B3" s="210" t="s">
        <v>719</v>
      </c>
      <c r="C3" s="211" t="s">
        <v>725</v>
      </c>
      <c r="D3" s="211" t="s">
        <v>745</v>
      </c>
      <c r="E3" s="212"/>
      <c r="F3" s="212">
        <v>150</v>
      </c>
      <c r="G3" s="212"/>
    </row>
    <row r="4" spans="1:7" ht="28" x14ac:dyDescent="0.15">
      <c r="A4" s="213"/>
      <c r="B4" s="210" t="s">
        <v>396</v>
      </c>
      <c r="C4" s="211" t="s">
        <v>727</v>
      </c>
      <c r="D4" s="211" t="s">
        <v>754</v>
      </c>
      <c r="E4" s="212"/>
      <c r="F4" s="212">
        <v>130</v>
      </c>
      <c r="G4" s="212"/>
    </row>
    <row r="5" spans="1:7" ht="42" x14ac:dyDescent="0.15">
      <c r="A5" s="213"/>
      <c r="B5" s="210" t="s">
        <v>717</v>
      </c>
      <c r="C5" s="211" t="s">
        <v>726</v>
      </c>
      <c r="D5" s="211" t="s">
        <v>753</v>
      </c>
      <c r="E5" s="212"/>
      <c r="F5" s="212">
        <v>20</v>
      </c>
      <c r="G5" s="212"/>
    </row>
    <row r="6" spans="1:7" x14ac:dyDescent="0.15">
      <c r="A6" s="213"/>
      <c r="B6" s="214"/>
      <c r="C6" s="215"/>
      <c r="D6" s="215"/>
      <c r="E6" s="212"/>
      <c r="F6" s="212"/>
      <c r="G6" s="212"/>
    </row>
    <row r="7" spans="1:7" x14ac:dyDescent="0.15">
      <c r="A7" s="213"/>
      <c r="B7" s="214"/>
      <c r="C7" s="215"/>
      <c r="D7" s="215"/>
      <c r="E7" s="212"/>
      <c r="F7" s="212"/>
      <c r="G7" s="212"/>
    </row>
    <row r="8" spans="1:7" ht="14" x14ac:dyDescent="0.15">
      <c r="A8" s="213"/>
      <c r="B8" s="210" t="s">
        <v>386</v>
      </c>
      <c r="C8" s="211" t="s">
        <v>728</v>
      </c>
      <c r="D8" s="211" t="s">
        <v>772</v>
      </c>
      <c r="E8" s="212"/>
      <c r="F8" s="212">
        <v>0</v>
      </c>
      <c r="G8" s="212"/>
    </row>
    <row r="9" spans="1:7" ht="28" x14ac:dyDescent="0.15">
      <c r="A9" s="213"/>
      <c r="B9" s="210" t="s">
        <v>718</v>
      </c>
      <c r="C9" s="211" t="s">
        <v>729</v>
      </c>
      <c r="D9" s="211" t="s">
        <v>752</v>
      </c>
      <c r="E9" s="212"/>
      <c r="F9" s="212">
        <v>50</v>
      </c>
      <c r="G9" s="212"/>
    </row>
    <row r="10" spans="1:7" ht="28" x14ac:dyDescent="0.15">
      <c r="A10" s="216"/>
      <c r="B10" s="214" t="s">
        <v>747</v>
      </c>
      <c r="C10" s="211" t="s">
        <v>836</v>
      </c>
      <c r="D10" s="211" t="s">
        <v>751</v>
      </c>
      <c r="E10" s="212"/>
      <c r="F10" s="212"/>
      <c r="G10" s="212"/>
    </row>
    <row r="11" spans="1:7" x14ac:dyDescent="0.15">
      <c r="C11" s="26"/>
      <c r="D11" s="26"/>
    </row>
    <row r="12" spans="1:7" x14ac:dyDescent="0.15">
      <c r="C12" s="26"/>
      <c r="D12" s="26"/>
    </row>
    <row r="13" spans="1:7" ht="84" customHeight="1" x14ac:dyDescent="0.15">
      <c r="A13" s="209" t="s">
        <v>756</v>
      </c>
      <c r="B13" s="214" t="s">
        <v>757</v>
      </c>
      <c r="C13" s="211" t="s">
        <v>746</v>
      </c>
      <c r="D13" s="211" t="s">
        <v>750</v>
      </c>
      <c r="E13" s="212"/>
      <c r="F13" s="212"/>
      <c r="G13" s="212"/>
    </row>
    <row r="14" spans="1:7" ht="14" x14ac:dyDescent="0.15">
      <c r="A14" s="213"/>
      <c r="B14" s="214" t="s">
        <v>760</v>
      </c>
      <c r="C14" s="211"/>
      <c r="D14" s="211" t="s">
        <v>749</v>
      </c>
      <c r="E14" s="212"/>
      <c r="F14" s="212"/>
      <c r="G14" s="212"/>
    </row>
    <row r="15" spans="1:7" ht="14" x14ac:dyDescent="0.15">
      <c r="A15" s="213"/>
      <c r="B15" s="214" t="s">
        <v>759</v>
      </c>
      <c r="C15" s="211"/>
      <c r="D15" s="211" t="s">
        <v>748</v>
      </c>
      <c r="E15" s="212"/>
      <c r="F15" s="212"/>
      <c r="G15" s="212"/>
    </row>
    <row r="16" spans="1:7" ht="13" customHeight="1" x14ac:dyDescent="0.15">
      <c r="A16" s="213"/>
      <c r="B16" s="214" t="s">
        <v>761</v>
      </c>
      <c r="C16" s="211"/>
      <c r="D16" s="211" t="s">
        <v>758</v>
      </c>
      <c r="E16" s="212"/>
      <c r="F16" s="212"/>
      <c r="G16" s="212"/>
    </row>
    <row r="17" spans="1:7" x14ac:dyDescent="0.15">
      <c r="A17" s="213"/>
      <c r="B17" s="214"/>
      <c r="C17" s="211"/>
      <c r="D17" s="211"/>
      <c r="E17" s="212"/>
      <c r="F17" s="212"/>
      <c r="G17" s="212"/>
    </row>
    <row r="18" spans="1:7" x14ac:dyDescent="0.15">
      <c r="A18" s="213"/>
      <c r="B18" s="214"/>
      <c r="C18" s="211"/>
      <c r="D18" s="211"/>
      <c r="E18" s="212"/>
      <c r="F18" s="212"/>
      <c r="G18" s="212"/>
    </row>
    <row r="19" spans="1:7" x14ac:dyDescent="0.15">
      <c r="A19" s="213"/>
      <c r="B19" s="214"/>
      <c r="C19" s="211"/>
      <c r="D19" s="211"/>
      <c r="E19" s="212"/>
      <c r="F19" s="212"/>
      <c r="G19" s="212"/>
    </row>
    <row r="20" spans="1:7" x14ac:dyDescent="0.15">
      <c r="A20" s="216"/>
      <c r="B20" s="214"/>
      <c r="C20" s="215"/>
      <c r="D20" s="215"/>
      <c r="E20" s="212"/>
      <c r="F20" s="212"/>
      <c r="G20" s="212"/>
    </row>
    <row r="22" spans="1:7" ht="14" x14ac:dyDescent="0.15">
      <c r="B22" s="197" t="s">
        <v>720</v>
      </c>
    </row>
    <row r="23" spans="1:7" ht="14" x14ac:dyDescent="0.15">
      <c r="B23" s="198" t="s">
        <v>389</v>
      </c>
    </row>
    <row r="24" spans="1:7" ht="14" x14ac:dyDescent="0.15">
      <c r="B24" s="198" t="s">
        <v>390</v>
      </c>
    </row>
    <row r="25" spans="1:7" ht="14" x14ac:dyDescent="0.15">
      <c r="B25" s="198" t="s">
        <v>391</v>
      </c>
    </row>
    <row r="26" spans="1:7" ht="14" x14ac:dyDescent="0.15">
      <c r="B26" s="198" t="s">
        <v>392</v>
      </c>
    </row>
    <row r="27" spans="1:7" ht="14" x14ac:dyDescent="0.15">
      <c r="B27" s="198" t="s">
        <v>393</v>
      </c>
    </row>
    <row r="28" spans="1:7" ht="14" x14ac:dyDescent="0.15">
      <c r="B28" s="198" t="s">
        <v>395</v>
      </c>
    </row>
    <row r="29" spans="1:7" ht="14" x14ac:dyDescent="0.15">
      <c r="B29" s="198" t="s">
        <v>394</v>
      </c>
    </row>
  </sheetData>
  <mergeCells count="2">
    <mergeCell ref="A3:A10"/>
    <mergeCell ref="A13:A20"/>
  </mergeCells>
  <phoneticPr fontId="3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A41E-3EA7-B148-953B-E2218E71D84C}">
  <dimension ref="A1:AF127"/>
  <sheetViews>
    <sheetView zoomScale="125" zoomScaleNormal="13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D102" sqref="D102"/>
    </sheetView>
  </sheetViews>
  <sheetFormatPr baseColWidth="10" defaultRowHeight="16" x14ac:dyDescent="0.15"/>
  <cols>
    <col min="1" max="1" width="10.83203125" style="27"/>
    <col min="2" max="2" width="23.1640625" style="28" customWidth="1"/>
    <col min="3" max="4" width="40.6640625" style="27" customWidth="1"/>
    <col min="5" max="5" width="55" style="28" customWidth="1"/>
    <col min="6" max="6" width="10.83203125" style="62"/>
    <col min="7" max="7" width="5.83203125" style="28" customWidth="1"/>
    <col min="8" max="8" width="27" style="28" customWidth="1"/>
    <col min="9" max="9" width="27" style="27" customWidth="1"/>
    <col min="10" max="10" width="11" style="27" customWidth="1"/>
    <col min="11" max="11" width="25" style="27" customWidth="1"/>
    <col min="12" max="15" width="11.6640625" style="27" customWidth="1"/>
    <col min="16" max="16" width="5.1640625" style="27" customWidth="1"/>
    <col min="17" max="17" width="16.33203125" style="28" customWidth="1"/>
    <col min="18" max="18" width="10.83203125" style="28"/>
    <col min="19" max="19" width="9.1640625" style="28" customWidth="1"/>
    <col min="20" max="20" width="57" style="27" customWidth="1"/>
    <col min="21" max="16384" width="10.83203125" style="27"/>
  </cols>
  <sheetData>
    <row r="1" spans="1:32" x14ac:dyDescent="0.15">
      <c r="A1" t="s">
        <v>227</v>
      </c>
      <c r="B1" s="90"/>
      <c r="C1" s="108" t="s">
        <v>378</v>
      </c>
    </row>
    <row r="2" spans="1:32" x14ac:dyDescent="0.15">
      <c r="A2" t="s">
        <v>228</v>
      </c>
      <c r="B2" s="90"/>
      <c r="C2" s="108" t="s">
        <v>382</v>
      </c>
    </row>
    <row r="3" spans="1:32" x14ac:dyDescent="0.15">
      <c r="A3" t="s">
        <v>229</v>
      </c>
      <c r="B3" s="90"/>
      <c r="C3" s="108" t="s">
        <v>230</v>
      </c>
    </row>
    <row r="4" spans="1:32" x14ac:dyDescent="0.15">
      <c r="A4" t="s">
        <v>231</v>
      </c>
      <c r="B4" s="90"/>
      <c r="C4" s="108" t="s">
        <v>383</v>
      </c>
    </row>
    <row r="5" spans="1:32" x14ac:dyDescent="0.15">
      <c r="A5" t="s">
        <v>232</v>
      </c>
      <c r="B5" s="90"/>
      <c r="C5" s="108">
        <v>146</v>
      </c>
    </row>
    <row r="6" spans="1:32" x14ac:dyDescent="0.15">
      <c r="A6" s="86" t="s">
        <v>380</v>
      </c>
      <c r="B6" s="87"/>
    </row>
    <row r="7" spans="1:32" x14ac:dyDescent="0.15">
      <c r="Q7" s="207" t="s">
        <v>172</v>
      </c>
      <c r="R7" s="207"/>
      <c r="S7" s="207"/>
    </row>
    <row r="8" spans="1:32" s="81" customFormat="1" ht="17" x14ac:dyDescent="0.15">
      <c r="A8" s="81" t="s">
        <v>233</v>
      </c>
      <c r="B8" s="38"/>
      <c r="E8" s="38"/>
      <c r="F8" s="83"/>
      <c r="G8" s="38"/>
      <c r="H8" s="38"/>
      <c r="K8" s="38"/>
      <c r="L8" s="38" t="s">
        <v>234</v>
      </c>
      <c r="M8" s="38" t="s">
        <v>174</v>
      </c>
      <c r="N8" s="38"/>
      <c r="O8" s="38"/>
      <c r="P8" s="38"/>
      <c r="Q8" s="84"/>
      <c r="R8" s="84"/>
      <c r="S8" s="84"/>
    </row>
    <row r="9" spans="1:32" s="81" customFormat="1" ht="51" x14ac:dyDescent="0.15">
      <c r="B9" s="38"/>
      <c r="C9" s="38"/>
      <c r="D9" s="38"/>
      <c r="E9" s="38"/>
      <c r="F9" s="84"/>
      <c r="G9" s="38"/>
      <c r="H9" s="38"/>
      <c r="K9" s="140" t="s">
        <v>305</v>
      </c>
      <c r="L9" s="38" t="s">
        <v>177</v>
      </c>
      <c r="M9" s="38" t="s">
        <v>178</v>
      </c>
      <c r="N9" s="38" t="s">
        <v>179</v>
      </c>
      <c r="O9" s="38" t="s">
        <v>180</v>
      </c>
      <c r="P9" s="38"/>
      <c r="Q9" s="38" t="s">
        <v>181</v>
      </c>
      <c r="R9" s="38" t="s">
        <v>182</v>
      </c>
      <c r="S9" s="38" t="s">
        <v>183</v>
      </c>
    </row>
    <row r="10" spans="1:32" s="81" customFormat="1" ht="17" x14ac:dyDescent="0.15">
      <c r="A10" s="81" t="s">
        <v>284</v>
      </c>
      <c r="B10" s="157" t="s">
        <v>681</v>
      </c>
      <c r="C10" s="38" t="s">
        <v>185</v>
      </c>
      <c r="D10" s="55" t="s">
        <v>3</v>
      </c>
      <c r="E10" s="89" t="s">
        <v>186</v>
      </c>
      <c r="F10" s="83" t="s">
        <v>235</v>
      </c>
      <c r="G10" s="38" t="s">
        <v>187</v>
      </c>
      <c r="H10" s="81" t="s">
        <v>236</v>
      </c>
      <c r="I10" s="81" t="s">
        <v>188</v>
      </c>
      <c r="J10" s="81" t="s">
        <v>237</v>
      </c>
      <c r="K10" s="140" t="s">
        <v>635</v>
      </c>
      <c r="L10" s="38" t="s">
        <v>191</v>
      </c>
      <c r="M10" s="38" t="s">
        <v>192</v>
      </c>
      <c r="N10" s="38" t="s">
        <v>193</v>
      </c>
      <c r="O10" s="38" t="s">
        <v>191</v>
      </c>
      <c r="P10" s="38"/>
      <c r="Q10" s="38" t="s">
        <v>194</v>
      </c>
      <c r="R10" s="38" t="s">
        <v>195</v>
      </c>
      <c r="S10" s="38" t="s">
        <v>196</v>
      </c>
      <c r="T10" s="81" t="s">
        <v>238</v>
      </c>
      <c r="U10" s="81" t="s">
        <v>239</v>
      </c>
      <c r="V10" s="81" t="s">
        <v>240</v>
      </c>
      <c r="W10" s="81" t="s">
        <v>241</v>
      </c>
      <c r="X10" s="81" t="s">
        <v>242</v>
      </c>
      <c r="Y10" s="81" t="s">
        <v>3</v>
      </c>
      <c r="Z10" s="81" t="s">
        <v>243</v>
      </c>
      <c r="AA10" s="81" t="s">
        <v>244</v>
      </c>
      <c r="AB10" s="81" t="s">
        <v>245</v>
      </c>
      <c r="AC10" s="81" t="s">
        <v>1</v>
      </c>
      <c r="AD10" s="81" t="s">
        <v>246</v>
      </c>
      <c r="AE10" s="81" t="s">
        <v>247</v>
      </c>
      <c r="AF10" s="81" t="s">
        <v>248</v>
      </c>
    </row>
    <row r="11" spans="1:32" s="38" customFormat="1" ht="24" x14ac:dyDescent="0.15">
      <c r="A11" s="99" t="s">
        <v>399</v>
      </c>
      <c r="B11" s="158"/>
      <c r="C11" s="100"/>
      <c r="D11" s="100"/>
      <c r="F11" s="84"/>
      <c r="I11" s="81"/>
      <c r="S11" s="39"/>
    </row>
    <row r="12" spans="1:32" customFormat="1" ht="17" x14ac:dyDescent="0.15">
      <c r="A12" s="27"/>
      <c r="B12" s="162" t="s">
        <v>683</v>
      </c>
      <c r="C12" s="110" t="s">
        <v>405</v>
      </c>
      <c r="D12" t="s">
        <v>407</v>
      </c>
      <c r="E12" t="s">
        <v>406</v>
      </c>
      <c r="F12" s="104">
        <v>2</v>
      </c>
      <c r="G12" s="28"/>
      <c r="H12" t="s">
        <v>279</v>
      </c>
      <c r="I12" s="111" t="s">
        <v>707</v>
      </c>
    </row>
    <row r="13" spans="1:32" customFormat="1" ht="17" x14ac:dyDescent="0.15">
      <c r="A13" s="27"/>
      <c r="B13" s="162" t="s">
        <v>683</v>
      </c>
      <c r="C13" s="110" t="s">
        <v>408</v>
      </c>
      <c r="D13" t="s">
        <v>409</v>
      </c>
      <c r="E13" t="s">
        <v>250</v>
      </c>
      <c r="F13" s="104">
        <v>4</v>
      </c>
      <c r="G13" s="28"/>
      <c r="H13" t="s">
        <v>304</v>
      </c>
      <c r="I13" s="111" t="s">
        <v>567</v>
      </c>
    </row>
    <row r="14" spans="1:32" customFormat="1" ht="17" x14ac:dyDescent="0.15">
      <c r="A14" s="27"/>
      <c r="B14" s="162" t="s">
        <v>683</v>
      </c>
      <c r="C14" s="110" t="s">
        <v>412</v>
      </c>
      <c r="D14" t="s">
        <v>409</v>
      </c>
      <c r="E14" t="s">
        <v>250</v>
      </c>
      <c r="F14" s="104">
        <v>5</v>
      </c>
      <c r="G14" s="28"/>
      <c r="H14" t="s">
        <v>198</v>
      </c>
      <c r="I14" s="111" t="s">
        <v>565</v>
      </c>
    </row>
    <row r="15" spans="1:32" customFormat="1" ht="17" x14ac:dyDescent="0.15">
      <c r="A15" s="27"/>
      <c r="B15" s="168" t="s">
        <v>683</v>
      </c>
      <c r="C15" s="109" t="s">
        <v>413</v>
      </c>
      <c r="D15" t="s">
        <v>409</v>
      </c>
      <c r="E15" t="s">
        <v>250</v>
      </c>
      <c r="F15" s="104">
        <v>1</v>
      </c>
      <c r="G15" s="28"/>
      <c r="H15" t="s">
        <v>251</v>
      </c>
      <c r="I15" s="111" t="s">
        <v>566</v>
      </c>
    </row>
    <row r="16" spans="1:32" customFormat="1" ht="17" x14ac:dyDescent="0.15">
      <c r="A16" s="27"/>
      <c r="B16" s="162" t="s">
        <v>689</v>
      </c>
      <c r="C16" s="109" t="s">
        <v>414</v>
      </c>
      <c r="D16" t="s">
        <v>409</v>
      </c>
      <c r="E16" t="s">
        <v>416</v>
      </c>
      <c r="F16" s="104">
        <v>1</v>
      </c>
      <c r="G16" s="28"/>
      <c r="H16" t="s">
        <v>415</v>
      </c>
      <c r="I16" s="111" t="s">
        <v>562</v>
      </c>
    </row>
    <row r="17" spans="1:9" customFormat="1" ht="17" x14ac:dyDescent="0.15">
      <c r="A17" s="27"/>
      <c r="B17" s="168" t="s">
        <v>683</v>
      </c>
      <c r="C17" s="110" t="s">
        <v>417</v>
      </c>
      <c r="D17" t="s">
        <v>418</v>
      </c>
      <c r="E17" t="s">
        <v>252</v>
      </c>
      <c r="F17" s="104">
        <v>6</v>
      </c>
      <c r="G17" s="28"/>
      <c r="H17" s="26" t="s">
        <v>253</v>
      </c>
      <c r="I17" s="111" t="s">
        <v>569</v>
      </c>
    </row>
    <row r="18" spans="1:9" customFormat="1" ht="17" x14ac:dyDescent="0.15">
      <c r="A18" s="27"/>
      <c r="B18" s="168" t="s">
        <v>683</v>
      </c>
      <c r="C18" s="110" t="s">
        <v>419</v>
      </c>
      <c r="D18" t="s">
        <v>420</v>
      </c>
      <c r="E18" t="s">
        <v>252</v>
      </c>
      <c r="F18" s="104">
        <v>6</v>
      </c>
      <c r="G18" s="28"/>
      <c r="H18" t="s">
        <v>254</v>
      </c>
      <c r="I18" s="111" t="s">
        <v>570</v>
      </c>
    </row>
    <row r="19" spans="1:9" customFormat="1" ht="17" x14ac:dyDescent="0.15">
      <c r="A19" s="27"/>
      <c r="B19" s="162" t="s">
        <v>683</v>
      </c>
      <c r="C19" s="109" t="s">
        <v>425</v>
      </c>
      <c r="D19" t="s">
        <v>428</v>
      </c>
      <c r="E19" t="s">
        <v>427</v>
      </c>
      <c r="F19" s="104">
        <v>1</v>
      </c>
      <c r="G19" s="28"/>
      <c r="H19" t="s">
        <v>426</v>
      </c>
      <c r="I19" s="111" t="s">
        <v>559</v>
      </c>
    </row>
    <row r="20" spans="1:9" customFormat="1" ht="17" x14ac:dyDescent="0.15">
      <c r="A20" s="27"/>
      <c r="B20" s="162" t="s">
        <v>683</v>
      </c>
      <c r="C20" s="109" t="s">
        <v>433</v>
      </c>
      <c r="D20" t="s">
        <v>435</v>
      </c>
      <c r="E20" t="s">
        <v>436</v>
      </c>
      <c r="F20" s="104">
        <v>1</v>
      </c>
      <c r="G20" s="28"/>
      <c r="H20" t="s">
        <v>434</v>
      </c>
      <c r="I20" s="111" t="s">
        <v>561</v>
      </c>
    </row>
    <row r="21" spans="1:9" customFormat="1" ht="51" x14ac:dyDescent="0.15">
      <c r="A21" s="27"/>
      <c r="B21" s="162" t="s">
        <v>682</v>
      </c>
      <c r="C21" s="109" t="s">
        <v>444</v>
      </c>
      <c r="D21" s="26" t="s">
        <v>620</v>
      </c>
      <c r="E21" s="91" t="s">
        <v>666</v>
      </c>
      <c r="F21" s="104">
        <v>1</v>
      </c>
      <c r="G21" s="28"/>
      <c r="H21" t="s">
        <v>445</v>
      </c>
      <c r="I21" s="113" t="s">
        <v>558</v>
      </c>
    </row>
    <row r="22" spans="1:9" customFormat="1" ht="17" x14ac:dyDescent="0.15">
      <c r="A22" s="27"/>
      <c r="B22" s="162" t="s">
        <v>683</v>
      </c>
      <c r="C22" s="110" t="s">
        <v>486</v>
      </c>
      <c r="D22" t="s">
        <v>8</v>
      </c>
      <c r="E22" t="s">
        <v>262</v>
      </c>
      <c r="F22" s="104">
        <v>10</v>
      </c>
      <c r="G22" s="28"/>
      <c r="H22" s="26" t="s">
        <v>7</v>
      </c>
      <c r="I22" s="113" t="s">
        <v>594</v>
      </c>
    </row>
    <row r="23" spans="1:9" customFormat="1" ht="28" x14ac:dyDescent="0.15">
      <c r="A23" s="27"/>
      <c r="B23" s="162" t="s">
        <v>683</v>
      </c>
      <c r="C23" s="110" t="s">
        <v>487</v>
      </c>
      <c r="D23" t="s">
        <v>14</v>
      </c>
      <c r="E23" t="s">
        <v>262</v>
      </c>
      <c r="F23" s="104">
        <v>10</v>
      </c>
      <c r="G23" s="28"/>
      <c r="H23" s="26" t="s">
        <v>13</v>
      </c>
      <c r="I23" s="113" t="s">
        <v>595</v>
      </c>
    </row>
    <row r="24" spans="1:9" customFormat="1" ht="17" x14ac:dyDescent="0.15">
      <c r="A24" s="27"/>
      <c r="B24" s="162" t="s">
        <v>688</v>
      </c>
      <c r="C24" s="109" t="s">
        <v>488</v>
      </c>
      <c r="D24" t="s">
        <v>490</v>
      </c>
      <c r="E24" t="s">
        <v>262</v>
      </c>
      <c r="F24" s="104">
        <v>1</v>
      </c>
      <c r="G24" s="28"/>
      <c r="H24" t="s">
        <v>489</v>
      </c>
      <c r="I24" s="113" t="s">
        <v>563</v>
      </c>
    </row>
    <row r="25" spans="1:9" customFormat="1" ht="17" x14ac:dyDescent="0.15">
      <c r="A25" s="27"/>
      <c r="B25" s="162" t="s">
        <v>688</v>
      </c>
      <c r="C25" s="109" t="s">
        <v>491</v>
      </c>
      <c r="D25" t="s">
        <v>493</v>
      </c>
      <c r="E25" t="s">
        <v>262</v>
      </c>
      <c r="F25" s="104">
        <v>1</v>
      </c>
      <c r="G25" s="28"/>
      <c r="H25" t="s">
        <v>492</v>
      </c>
      <c r="I25" s="113" t="s">
        <v>564</v>
      </c>
    </row>
    <row r="26" spans="1:9" customFormat="1" ht="42" x14ac:dyDescent="0.15">
      <c r="A26" s="27"/>
      <c r="B26" s="162" t="s">
        <v>683</v>
      </c>
      <c r="C26" s="110" t="s">
        <v>494</v>
      </c>
      <c r="D26" s="27"/>
      <c r="E26" t="s">
        <v>263</v>
      </c>
      <c r="F26" s="104">
        <v>21</v>
      </c>
      <c r="G26" s="28"/>
      <c r="H26" s="136">
        <v>470</v>
      </c>
      <c r="I26" s="113" t="s">
        <v>597</v>
      </c>
    </row>
    <row r="27" spans="1:9" customFormat="1" ht="28" x14ac:dyDescent="0.15">
      <c r="A27" s="27"/>
      <c r="B27" s="162" t="s">
        <v>683</v>
      </c>
      <c r="C27" s="109" t="s">
        <v>600</v>
      </c>
      <c r="D27" s="27"/>
      <c r="E27" t="s">
        <v>263</v>
      </c>
      <c r="F27" s="104">
        <v>13</v>
      </c>
      <c r="G27" s="28"/>
      <c r="H27" t="s">
        <v>495</v>
      </c>
      <c r="I27" s="113" t="s">
        <v>598</v>
      </c>
    </row>
    <row r="28" spans="1:9" customFormat="1" ht="17" x14ac:dyDescent="0.15">
      <c r="A28" s="27"/>
      <c r="B28" s="162" t="s">
        <v>683</v>
      </c>
      <c r="C28" s="110" t="s">
        <v>496</v>
      </c>
      <c r="D28" s="27"/>
      <c r="E28" t="s">
        <v>263</v>
      </c>
      <c r="F28" s="104">
        <v>6</v>
      </c>
      <c r="G28" s="28"/>
      <c r="H28" s="26" t="s">
        <v>604</v>
      </c>
      <c r="I28" s="113" t="s">
        <v>609</v>
      </c>
    </row>
    <row r="29" spans="1:9" customFormat="1" ht="17" x14ac:dyDescent="0.15">
      <c r="A29" s="27"/>
      <c r="B29" s="169" t="s">
        <v>683</v>
      </c>
      <c r="C29" s="110" t="s">
        <v>497</v>
      </c>
      <c r="D29" s="27"/>
      <c r="E29" t="s">
        <v>263</v>
      </c>
      <c r="F29" s="104">
        <v>2</v>
      </c>
      <c r="G29" s="28"/>
      <c r="H29" s="26" t="s">
        <v>603</v>
      </c>
      <c r="I29" s="113" t="s">
        <v>607</v>
      </c>
    </row>
    <row r="30" spans="1:9" customFormat="1" ht="17" x14ac:dyDescent="0.15">
      <c r="A30" s="27"/>
      <c r="B30" s="168" t="s">
        <v>683</v>
      </c>
      <c r="C30" s="109" t="s">
        <v>498</v>
      </c>
      <c r="D30" s="27"/>
      <c r="E30" t="s">
        <v>263</v>
      </c>
      <c r="F30" s="104">
        <v>2</v>
      </c>
      <c r="G30" s="28"/>
      <c r="H30" s="137" t="s">
        <v>605</v>
      </c>
      <c r="I30" s="113" t="s">
        <v>602</v>
      </c>
    </row>
    <row r="31" spans="1:9" customFormat="1" ht="17" x14ac:dyDescent="0.15">
      <c r="A31" s="27"/>
      <c r="B31" s="168" t="s">
        <v>683</v>
      </c>
      <c r="C31" s="110" t="s">
        <v>499</v>
      </c>
      <c r="D31" s="27"/>
      <c r="E31" t="s">
        <v>263</v>
      </c>
      <c r="F31" s="104">
        <v>3</v>
      </c>
      <c r="G31" s="28"/>
      <c r="H31" s="26" t="s">
        <v>606</v>
      </c>
      <c r="I31" s="113" t="s">
        <v>608</v>
      </c>
    </row>
    <row r="32" spans="1:9" customFormat="1" ht="17" x14ac:dyDescent="0.15">
      <c r="A32" s="27"/>
      <c r="B32" s="162" t="s">
        <v>683</v>
      </c>
      <c r="C32" s="109" t="s">
        <v>500</v>
      </c>
      <c r="D32" s="27"/>
      <c r="E32" t="s">
        <v>263</v>
      </c>
      <c r="F32" s="104">
        <v>2</v>
      </c>
      <c r="G32" s="28"/>
      <c r="H32" t="s">
        <v>501</v>
      </c>
      <c r="I32" s="113" t="s">
        <v>599</v>
      </c>
    </row>
    <row r="33" spans="1:19" customFormat="1" ht="17" x14ac:dyDescent="0.15">
      <c r="A33" s="27"/>
      <c r="B33" s="173" t="s">
        <v>710</v>
      </c>
      <c r="C33" s="109" t="s">
        <v>502</v>
      </c>
      <c r="D33" s="27"/>
      <c r="E33" t="s">
        <v>263</v>
      </c>
      <c r="F33" s="104">
        <v>1</v>
      </c>
      <c r="G33" s="28"/>
      <c r="H33" t="s">
        <v>503</v>
      </c>
      <c r="I33" s="113" t="s">
        <v>709</v>
      </c>
    </row>
    <row r="34" spans="1:19" customFormat="1" ht="17" x14ac:dyDescent="0.15">
      <c r="A34" s="27"/>
      <c r="B34" s="173" t="s">
        <v>710</v>
      </c>
      <c r="C34" s="109" t="s">
        <v>504</v>
      </c>
      <c r="D34" s="172">
        <v>0.01</v>
      </c>
      <c r="E34" t="s">
        <v>263</v>
      </c>
      <c r="F34" s="104">
        <v>1</v>
      </c>
      <c r="G34" s="28"/>
      <c r="H34" t="s">
        <v>505</v>
      </c>
      <c r="I34" s="113" t="s">
        <v>708</v>
      </c>
    </row>
    <row r="35" spans="1:19" customFormat="1" ht="51" x14ac:dyDescent="0.15">
      <c r="A35" s="27"/>
      <c r="B35" s="162" t="s">
        <v>686</v>
      </c>
      <c r="C35" s="109" t="s">
        <v>506</v>
      </c>
      <c r="D35" t="s">
        <v>507</v>
      </c>
      <c r="E35" t="s">
        <v>264</v>
      </c>
      <c r="F35" s="104">
        <v>1</v>
      </c>
      <c r="G35" s="28"/>
      <c r="H35" t="s">
        <v>265</v>
      </c>
      <c r="I35" s="113" t="s">
        <v>601</v>
      </c>
    </row>
    <row r="36" spans="1:19" customFormat="1" ht="17" x14ac:dyDescent="0.15">
      <c r="A36" s="27"/>
      <c r="B36" s="162" t="s">
        <v>683</v>
      </c>
      <c r="C36" s="109" t="s">
        <v>219</v>
      </c>
      <c r="D36" t="s">
        <v>692</v>
      </c>
      <c r="E36" t="s">
        <v>693</v>
      </c>
      <c r="F36" s="104">
        <v>1</v>
      </c>
      <c r="G36" s="28"/>
      <c r="H36" t="s">
        <v>691</v>
      </c>
      <c r="I36" s="113" t="s">
        <v>690</v>
      </c>
    </row>
    <row r="37" spans="1:19" customFormat="1" ht="17" x14ac:dyDescent="0.15">
      <c r="A37" s="27"/>
      <c r="B37" s="162" t="s">
        <v>683</v>
      </c>
      <c r="C37" s="109" t="s">
        <v>511</v>
      </c>
      <c r="D37" t="s">
        <v>267</v>
      </c>
      <c r="E37" t="s">
        <v>512</v>
      </c>
      <c r="F37" s="104">
        <v>1</v>
      </c>
      <c r="G37" s="28"/>
      <c r="H37" s="26" t="s">
        <v>268</v>
      </c>
      <c r="I37" s="113" t="s">
        <v>612</v>
      </c>
    </row>
    <row r="38" spans="1:19" customFormat="1" ht="17" x14ac:dyDescent="0.15">
      <c r="A38" s="27"/>
      <c r="B38" s="168" t="s">
        <v>683</v>
      </c>
      <c r="C38" s="109" t="s">
        <v>513</v>
      </c>
      <c r="D38" t="s">
        <v>272</v>
      </c>
      <c r="E38" t="s">
        <v>514</v>
      </c>
      <c r="F38" s="104">
        <v>1</v>
      </c>
      <c r="G38" s="28"/>
      <c r="H38" s="26" t="s">
        <v>273</v>
      </c>
      <c r="I38" s="113" t="s">
        <v>613</v>
      </c>
    </row>
    <row r="39" spans="1:19" customFormat="1" ht="17" x14ac:dyDescent="0.15">
      <c r="A39" s="27"/>
      <c r="B39" s="168" t="s">
        <v>683</v>
      </c>
      <c r="C39" s="109" t="s">
        <v>518</v>
      </c>
      <c r="D39" t="s">
        <v>519</v>
      </c>
      <c r="E39" t="s">
        <v>270</v>
      </c>
      <c r="F39" s="104">
        <v>1</v>
      </c>
      <c r="G39" s="28"/>
      <c r="H39" t="s">
        <v>271</v>
      </c>
      <c r="I39" s="113" t="s">
        <v>614</v>
      </c>
    </row>
    <row r="40" spans="1:19" customFormat="1" ht="17" x14ac:dyDescent="0.15">
      <c r="A40" s="27"/>
      <c r="B40" s="170" t="s">
        <v>683</v>
      </c>
      <c r="C40" s="109" t="s">
        <v>523</v>
      </c>
      <c r="D40" t="s">
        <v>277</v>
      </c>
      <c r="F40" s="104">
        <v>1</v>
      </c>
      <c r="G40" s="28"/>
      <c r="H40" t="s">
        <v>278</v>
      </c>
      <c r="I40" s="113" t="s">
        <v>615</v>
      </c>
    </row>
    <row r="41" spans="1:19" customFormat="1" ht="17" x14ac:dyDescent="0.15">
      <c r="A41" s="27"/>
      <c r="B41" s="162" t="s">
        <v>683</v>
      </c>
      <c r="C41" s="109" t="s">
        <v>527</v>
      </c>
      <c r="D41" t="s">
        <v>276</v>
      </c>
      <c r="F41" s="104">
        <v>1</v>
      </c>
      <c r="G41" s="28"/>
      <c r="H41" t="s">
        <v>528</v>
      </c>
      <c r="I41" s="113" t="s">
        <v>617</v>
      </c>
    </row>
    <row r="42" spans="1:19" customFormat="1" x14ac:dyDescent="0.15">
      <c r="A42" s="86" t="s">
        <v>556</v>
      </c>
      <c r="B42" s="88"/>
      <c r="C42" s="109"/>
      <c r="F42" s="104"/>
      <c r="G42" s="28"/>
      <c r="I42" s="112"/>
    </row>
    <row r="43" spans="1:19" s="81" customFormat="1" ht="17" x14ac:dyDescent="0.15">
      <c r="A43" s="81">
        <v>105</v>
      </c>
      <c r="B43" s="46"/>
      <c r="C43" s="38" t="s">
        <v>142</v>
      </c>
      <c r="E43" s="38"/>
      <c r="F43" s="83">
        <v>1</v>
      </c>
      <c r="G43" s="38" t="s">
        <v>197</v>
      </c>
      <c r="H43" s="38"/>
      <c r="I43" s="81" t="s">
        <v>280</v>
      </c>
      <c r="J43" s="142"/>
      <c r="K43" s="81">
        <v>5</v>
      </c>
      <c r="L43" s="81">
        <f>IF(K43&gt;F43,0,F43-K43)</f>
        <v>0</v>
      </c>
      <c r="M43" s="81">
        <f>K43+L43</f>
        <v>5</v>
      </c>
      <c r="N43" s="81">
        <f>M43-F43</f>
        <v>4</v>
      </c>
      <c r="O43" s="81">
        <f>(4*F43)-N43</f>
        <v>0</v>
      </c>
      <c r="Q43" s="38"/>
      <c r="R43" s="38"/>
      <c r="S43" s="38"/>
    </row>
    <row r="44" spans="1:19" customFormat="1" x14ac:dyDescent="0.15">
      <c r="A44" s="27"/>
      <c r="B44" s="46"/>
      <c r="C44" s="109" t="s">
        <v>421</v>
      </c>
      <c r="D44" t="s">
        <v>424</v>
      </c>
      <c r="E44" t="s">
        <v>423</v>
      </c>
      <c r="F44" s="104">
        <v>2</v>
      </c>
      <c r="G44" s="28"/>
      <c r="H44" t="s">
        <v>422</v>
      </c>
      <c r="I44" s="138" t="s">
        <v>618</v>
      </c>
      <c r="J44" s="138" t="s">
        <v>618</v>
      </c>
      <c r="K44" s="138" t="s">
        <v>618</v>
      </c>
      <c r="L44" s="138" t="s">
        <v>618</v>
      </c>
      <c r="M44" s="138" t="s">
        <v>618</v>
      </c>
      <c r="N44" s="138" t="s">
        <v>618</v>
      </c>
      <c r="O44" s="138" t="s">
        <v>618</v>
      </c>
      <c r="P44" s="138" t="s">
        <v>618</v>
      </c>
      <c r="Q44" s="138" t="s">
        <v>618</v>
      </c>
      <c r="R44" s="138" t="s">
        <v>618</v>
      </c>
      <c r="S44" s="138" t="s">
        <v>618</v>
      </c>
    </row>
    <row r="45" spans="1:19" customFormat="1" x14ac:dyDescent="0.15">
      <c r="A45" s="27"/>
      <c r="B45" s="46"/>
      <c r="C45" s="109" t="s">
        <v>462</v>
      </c>
      <c r="D45" t="s">
        <v>464</v>
      </c>
      <c r="F45" s="104">
        <v>1</v>
      </c>
      <c r="G45" s="28"/>
      <c r="H45" t="s">
        <v>463</v>
      </c>
      <c r="I45" s="138" t="s">
        <v>618</v>
      </c>
      <c r="J45" s="138" t="s">
        <v>618</v>
      </c>
      <c r="K45" s="138" t="s">
        <v>618</v>
      </c>
      <c r="L45" s="138" t="s">
        <v>618</v>
      </c>
      <c r="M45" s="138" t="s">
        <v>618</v>
      </c>
      <c r="N45" s="138" t="s">
        <v>618</v>
      </c>
      <c r="O45" s="138" t="s">
        <v>618</v>
      </c>
      <c r="P45" s="138" t="s">
        <v>618</v>
      </c>
      <c r="Q45" s="138" t="s">
        <v>618</v>
      </c>
      <c r="R45" s="138" t="s">
        <v>618</v>
      </c>
      <c r="S45" s="138" t="s">
        <v>618</v>
      </c>
    </row>
    <row r="46" spans="1:19" customFormat="1" x14ac:dyDescent="0.15">
      <c r="A46" s="27"/>
      <c r="B46" s="46"/>
      <c r="C46" s="109" t="s">
        <v>465</v>
      </c>
      <c r="D46" t="s">
        <v>464</v>
      </c>
      <c r="F46" s="104">
        <v>1</v>
      </c>
      <c r="G46" s="28"/>
      <c r="H46" t="s">
        <v>466</v>
      </c>
      <c r="I46" s="138" t="s">
        <v>618</v>
      </c>
      <c r="J46" s="138" t="s">
        <v>618</v>
      </c>
      <c r="K46" s="138" t="s">
        <v>618</v>
      </c>
      <c r="L46" s="138" t="s">
        <v>618</v>
      </c>
      <c r="M46" s="138" t="s">
        <v>618</v>
      </c>
      <c r="N46" s="138" t="s">
        <v>618</v>
      </c>
      <c r="O46" s="138" t="s">
        <v>618</v>
      </c>
      <c r="P46" s="138" t="s">
        <v>618</v>
      </c>
      <c r="Q46" s="138" t="s">
        <v>618</v>
      </c>
      <c r="R46" s="138" t="s">
        <v>618</v>
      </c>
      <c r="S46" s="138" t="s">
        <v>618</v>
      </c>
    </row>
    <row r="47" spans="1:19" customFormat="1" x14ac:dyDescent="0.15">
      <c r="A47" s="27"/>
      <c r="B47" s="46"/>
      <c r="C47" s="109" t="s">
        <v>467</v>
      </c>
      <c r="D47" t="s">
        <v>469</v>
      </c>
      <c r="F47" s="104">
        <v>2</v>
      </c>
      <c r="G47" s="28"/>
      <c r="H47" t="s">
        <v>468</v>
      </c>
      <c r="I47" s="138" t="s">
        <v>618</v>
      </c>
      <c r="J47" s="138" t="s">
        <v>618</v>
      </c>
      <c r="K47" s="138" t="s">
        <v>618</v>
      </c>
      <c r="L47" s="138" t="s">
        <v>618</v>
      </c>
      <c r="M47" s="138" t="s">
        <v>618</v>
      </c>
      <c r="N47" s="138" t="s">
        <v>618</v>
      </c>
      <c r="O47" s="138" t="s">
        <v>618</v>
      </c>
      <c r="P47" s="138" t="s">
        <v>618</v>
      </c>
      <c r="Q47" s="138" t="s">
        <v>618</v>
      </c>
      <c r="R47" s="138" t="s">
        <v>618</v>
      </c>
      <c r="S47" s="138" t="s">
        <v>618</v>
      </c>
    </row>
    <row r="48" spans="1:19" customFormat="1" x14ac:dyDescent="0.15">
      <c r="A48" s="27"/>
      <c r="B48" s="46"/>
      <c r="C48" s="109" t="s">
        <v>470</v>
      </c>
      <c r="D48" t="s">
        <v>472</v>
      </c>
      <c r="F48" s="104">
        <v>1</v>
      </c>
      <c r="G48" s="28"/>
      <c r="H48" t="s">
        <v>471</v>
      </c>
      <c r="I48" s="138" t="s">
        <v>618</v>
      </c>
      <c r="J48" s="138" t="s">
        <v>618</v>
      </c>
      <c r="K48" s="138" t="s">
        <v>618</v>
      </c>
      <c r="L48" s="138" t="s">
        <v>618</v>
      </c>
      <c r="M48" s="138" t="s">
        <v>618</v>
      </c>
      <c r="N48" s="138" t="s">
        <v>618</v>
      </c>
      <c r="O48" s="138" t="s">
        <v>618</v>
      </c>
      <c r="P48" s="138" t="s">
        <v>618</v>
      </c>
      <c r="Q48" s="138" t="s">
        <v>618</v>
      </c>
      <c r="R48" s="138" t="s">
        <v>618</v>
      </c>
      <c r="S48" s="138" t="s">
        <v>618</v>
      </c>
    </row>
    <row r="49" spans="1:19" customFormat="1" x14ac:dyDescent="0.15">
      <c r="A49" s="27"/>
      <c r="B49" s="46"/>
      <c r="C49" s="109" t="s">
        <v>473</v>
      </c>
      <c r="D49" t="s">
        <v>469</v>
      </c>
      <c r="F49" s="104">
        <v>1</v>
      </c>
      <c r="G49" s="28"/>
      <c r="H49" t="s">
        <v>474</v>
      </c>
      <c r="I49" s="138" t="s">
        <v>618</v>
      </c>
      <c r="J49" s="138" t="s">
        <v>618</v>
      </c>
      <c r="K49" s="138" t="s">
        <v>618</v>
      </c>
      <c r="L49" s="138" t="s">
        <v>618</v>
      </c>
      <c r="M49" s="138" t="s">
        <v>618</v>
      </c>
      <c r="N49" s="138" t="s">
        <v>618</v>
      </c>
      <c r="O49" s="138" t="s">
        <v>618</v>
      </c>
      <c r="P49" s="138" t="s">
        <v>618</v>
      </c>
      <c r="Q49" s="138" t="s">
        <v>618</v>
      </c>
      <c r="R49" s="138" t="s">
        <v>618</v>
      </c>
      <c r="S49" s="138" t="s">
        <v>618</v>
      </c>
    </row>
    <row r="50" spans="1:19" customFormat="1" x14ac:dyDescent="0.15">
      <c r="A50" s="27"/>
      <c r="B50" s="46"/>
      <c r="C50" s="109" t="s">
        <v>475</v>
      </c>
      <c r="D50" t="s">
        <v>476</v>
      </c>
      <c r="F50" s="104">
        <v>2</v>
      </c>
      <c r="G50" s="28"/>
      <c r="H50" t="s">
        <v>468</v>
      </c>
      <c r="I50" s="138" t="s">
        <v>618</v>
      </c>
      <c r="J50" s="138" t="s">
        <v>618</v>
      </c>
      <c r="K50" s="138" t="s">
        <v>618</v>
      </c>
      <c r="L50" s="138" t="s">
        <v>618</v>
      </c>
      <c r="M50" s="138" t="s">
        <v>618</v>
      </c>
      <c r="N50" s="138" t="s">
        <v>618</v>
      </c>
      <c r="O50" s="138" t="s">
        <v>618</v>
      </c>
      <c r="P50" s="138" t="s">
        <v>618</v>
      </c>
      <c r="Q50" s="138" t="s">
        <v>618</v>
      </c>
      <c r="R50" s="138" t="s">
        <v>618</v>
      </c>
      <c r="S50" s="138" t="s">
        <v>618</v>
      </c>
    </row>
    <row r="51" spans="1:19" customFormat="1" x14ac:dyDescent="0.15">
      <c r="A51" s="27"/>
      <c r="B51" s="46"/>
      <c r="C51" s="109" t="s">
        <v>477</v>
      </c>
      <c r="D51" t="s">
        <v>479</v>
      </c>
      <c r="F51" s="104">
        <v>2</v>
      </c>
      <c r="G51" s="28"/>
      <c r="H51" t="s">
        <v>478</v>
      </c>
      <c r="I51" s="138" t="s">
        <v>618</v>
      </c>
      <c r="J51" s="138" t="s">
        <v>618</v>
      </c>
      <c r="K51" s="138" t="s">
        <v>618</v>
      </c>
      <c r="L51" s="138" t="s">
        <v>618</v>
      </c>
      <c r="M51" s="138" t="s">
        <v>618</v>
      </c>
      <c r="N51" s="138" t="s">
        <v>618</v>
      </c>
      <c r="O51" s="138" t="s">
        <v>618</v>
      </c>
      <c r="P51" s="138" t="s">
        <v>618</v>
      </c>
      <c r="Q51" s="138" t="s">
        <v>618</v>
      </c>
      <c r="R51" s="138" t="s">
        <v>618</v>
      </c>
      <c r="S51" s="138" t="s">
        <v>618</v>
      </c>
    </row>
    <row r="52" spans="1:19" customFormat="1" x14ac:dyDescent="0.15">
      <c r="A52" s="27"/>
      <c r="B52" s="46"/>
      <c r="C52" s="109" t="s">
        <v>480</v>
      </c>
      <c r="D52" t="s">
        <v>482</v>
      </c>
      <c r="F52" s="104">
        <v>1</v>
      </c>
      <c r="G52" s="28"/>
      <c r="H52" t="s">
        <v>481</v>
      </c>
      <c r="I52" s="138" t="s">
        <v>618</v>
      </c>
      <c r="J52" s="138" t="s">
        <v>618</v>
      </c>
      <c r="K52" s="138" t="s">
        <v>618</v>
      </c>
      <c r="L52" s="138" t="s">
        <v>618</v>
      </c>
      <c r="M52" s="138" t="s">
        <v>618</v>
      </c>
      <c r="N52" s="138" t="s">
        <v>618</v>
      </c>
      <c r="O52" s="138" t="s">
        <v>618</v>
      </c>
      <c r="P52" s="138" t="s">
        <v>618</v>
      </c>
      <c r="Q52" s="138" t="s">
        <v>618</v>
      </c>
      <c r="R52" s="138" t="s">
        <v>618</v>
      </c>
      <c r="S52" s="138" t="s">
        <v>618</v>
      </c>
    </row>
    <row r="53" spans="1:19" customFormat="1" x14ac:dyDescent="0.15">
      <c r="A53" s="27"/>
      <c r="B53" s="46"/>
      <c r="C53" s="109" t="s">
        <v>483</v>
      </c>
      <c r="D53" t="s">
        <v>485</v>
      </c>
      <c r="F53" s="104">
        <v>1</v>
      </c>
      <c r="G53" s="28"/>
      <c r="H53" t="s">
        <v>484</v>
      </c>
      <c r="I53" s="138" t="s">
        <v>618</v>
      </c>
      <c r="J53" s="138" t="s">
        <v>618</v>
      </c>
      <c r="K53" s="138" t="s">
        <v>618</v>
      </c>
      <c r="L53" s="138" t="s">
        <v>618</v>
      </c>
      <c r="M53" s="138" t="s">
        <v>618</v>
      </c>
      <c r="N53" s="138" t="s">
        <v>618</v>
      </c>
      <c r="O53" s="138" t="s">
        <v>618</v>
      </c>
      <c r="P53" s="138" t="s">
        <v>618</v>
      </c>
      <c r="Q53" s="138" t="s">
        <v>618</v>
      </c>
      <c r="R53" s="138" t="s">
        <v>618</v>
      </c>
      <c r="S53" s="138" t="s">
        <v>618</v>
      </c>
    </row>
    <row r="54" spans="1:19" s="22" customFormat="1" x14ac:dyDescent="0.15">
      <c r="A54" s="142" t="s">
        <v>636</v>
      </c>
      <c r="B54" s="143"/>
      <c r="C54" s="134"/>
      <c r="D54"/>
      <c r="E54" s="87"/>
      <c r="F54" s="83"/>
      <c r="G54" s="55"/>
      <c r="H54" s="89"/>
      <c r="I54" s="135"/>
      <c r="J54" s="26"/>
    </row>
    <row r="55" spans="1:19" ht="17" x14ac:dyDescent="0.15">
      <c r="B55" s="46"/>
      <c r="C55" s="105" t="s">
        <v>300</v>
      </c>
      <c r="D55" s="68"/>
      <c r="L55" s="27">
        <f>IF(K55&gt;F55,0,F55-K55)</f>
        <v>0</v>
      </c>
      <c r="M55" s="27">
        <f>K55+L55</f>
        <v>0</v>
      </c>
      <c r="N55" s="27">
        <f>M55-F55</f>
        <v>0</v>
      </c>
      <c r="O55" s="27">
        <f>(4*F55)-N55</f>
        <v>0</v>
      </c>
    </row>
    <row r="56" spans="1:19" ht="17" x14ac:dyDescent="0.15">
      <c r="B56" s="46"/>
      <c r="C56" s="105" t="s">
        <v>301</v>
      </c>
      <c r="D56" s="68"/>
      <c r="L56" s="27">
        <f>IF(K56&gt;F56,0,F56-K56)</f>
        <v>0</v>
      </c>
      <c r="M56" s="27">
        <f>K56+L56</f>
        <v>0</v>
      </c>
      <c r="N56" s="27">
        <f>M56-F56</f>
        <v>0</v>
      </c>
      <c r="O56" s="27">
        <f>(4*F56)-N56</f>
        <v>0</v>
      </c>
    </row>
    <row r="57" spans="1:19" ht="17" x14ac:dyDescent="0.15">
      <c r="B57" s="46"/>
      <c r="C57" s="105" t="s">
        <v>302</v>
      </c>
      <c r="D57" s="68"/>
      <c r="L57" s="27">
        <f>IF(K57&gt;F57,0,F57-K57)</f>
        <v>0</v>
      </c>
      <c r="M57" s="27">
        <f>K57+L57</f>
        <v>0</v>
      </c>
      <c r="N57" s="27">
        <f>M57-F57</f>
        <v>0</v>
      </c>
      <c r="O57" s="27">
        <f>(4*F57)-N57</f>
        <v>0</v>
      </c>
    </row>
    <row r="58" spans="1:19" ht="17" x14ac:dyDescent="0.15">
      <c r="B58" s="46"/>
      <c r="C58" s="106" t="s">
        <v>367</v>
      </c>
      <c r="D58" s="68"/>
    </row>
    <row r="59" spans="1:19" ht="17" x14ac:dyDescent="0.15">
      <c r="B59" s="46"/>
      <c r="C59" s="106" t="s">
        <v>368</v>
      </c>
      <c r="D59" s="68"/>
    </row>
    <row r="60" spans="1:19" ht="17" x14ac:dyDescent="0.15">
      <c r="B60" s="46"/>
      <c r="C60" s="106" t="s">
        <v>363</v>
      </c>
      <c r="D60" s="68"/>
    </row>
    <row r="61" spans="1:19" ht="34" x14ac:dyDescent="0.15">
      <c r="B61" s="46"/>
      <c r="C61" s="106" t="s">
        <v>362</v>
      </c>
      <c r="D61" s="68"/>
    </row>
    <row r="62" spans="1:19" ht="17" x14ac:dyDescent="0.15">
      <c r="B62" s="46"/>
      <c r="C62" s="106" t="s">
        <v>361</v>
      </c>
      <c r="D62" s="68"/>
    </row>
    <row r="63" spans="1:19" ht="17" x14ac:dyDescent="0.15">
      <c r="B63" s="46"/>
      <c r="C63" s="106" t="s">
        <v>364</v>
      </c>
      <c r="D63" s="68"/>
    </row>
    <row r="64" spans="1:19" s="38" customFormat="1" ht="17" x14ac:dyDescent="0.15">
      <c r="B64" s="46"/>
      <c r="C64" s="73" t="s">
        <v>365</v>
      </c>
      <c r="F64" s="84"/>
      <c r="I64" s="81"/>
      <c r="S64" s="39"/>
    </row>
    <row r="65" spans="1:19" s="38" customFormat="1" ht="17" x14ac:dyDescent="0.15">
      <c r="B65" s="46"/>
      <c r="C65" s="73" t="s">
        <v>366</v>
      </c>
      <c r="F65" s="84"/>
      <c r="I65" s="81"/>
      <c r="S65" s="39"/>
    </row>
    <row r="66" spans="1:19" s="38" customFormat="1" ht="17" x14ac:dyDescent="0.15">
      <c r="B66" s="46"/>
      <c r="C66" s="92" t="s">
        <v>550</v>
      </c>
      <c r="F66" s="84"/>
      <c r="I66" s="81"/>
      <c r="S66" s="39"/>
    </row>
    <row r="67" spans="1:19" customFormat="1" x14ac:dyDescent="0.15">
      <c r="A67" s="86" t="s">
        <v>557</v>
      </c>
      <c r="B67" s="88"/>
      <c r="C67" s="109"/>
      <c r="F67" s="104"/>
      <c r="G67" s="28"/>
      <c r="I67" s="112"/>
    </row>
    <row r="68" spans="1:19" customFormat="1" x14ac:dyDescent="0.15">
      <c r="A68" s="27"/>
      <c r="B68" s="69"/>
      <c r="C68" s="110" t="s">
        <v>410</v>
      </c>
      <c r="D68" t="s">
        <v>409</v>
      </c>
      <c r="E68" t="s">
        <v>250</v>
      </c>
      <c r="F68" s="104">
        <v>1</v>
      </c>
      <c r="G68" s="28"/>
      <c r="H68" t="s">
        <v>411</v>
      </c>
      <c r="I68" s="111" t="s">
        <v>568</v>
      </c>
      <c r="J68" s="26" t="s">
        <v>377</v>
      </c>
    </row>
    <row r="69" spans="1:19" customFormat="1" ht="17" x14ac:dyDescent="0.15">
      <c r="A69" s="27"/>
      <c r="B69" s="162" t="s">
        <v>683</v>
      </c>
      <c r="C69" s="109" t="s">
        <v>429</v>
      </c>
      <c r="D69" t="s">
        <v>432</v>
      </c>
      <c r="E69" t="s">
        <v>431</v>
      </c>
      <c r="F69" s="104">
        <v>1</v>
      </c>
      <c r="G69" s="28"/>
      <c r="H69" t="s">
        <v>430</v>
      </c>
      <c r="I69" s="111" t="s">
        <v>560</v>
      </c>
      <c r="J69" s="26" t="s">
        <v>377</v>
      </c>
      <c r="K69">
        <v>0</v>
      </c>
      <c r="L69">
        <v>1</v>
      </c>
    </row>
    <row r="70" spans="1:19" customFormat="1" ht="28" x14ac:dyDescent="0.15">
      <c r="A70" s="27"/>
      <c r="B70" s="162" t="s">
        <v>694</v>
      </c>
      <c r="C70" s="109" t="s">
        <v>444</v>
      </c>
      <c r="D70" s="26" t="s">
        <v>620</v>
      </c>
      <c r="E70" s="91" t="s">
        <v>671</v>
      </c>
      <c r="F70" s="104">
        <v>1</v>
      </c>
      <c r="G70" s="28"/>
      <c r="I70" s="111" t="s">
        <v>672</v>
      </c>
      <c r="J70" s="26"/>
    </row>
    <row r="71" spans="1:19" customFormat="1" ht="42" x14ac:dyDescent="0.15">
      <c r="A71" s="27"/>
      <c r="B71" s="162" t="s">
        <v>694</v>
      </c>
      <c r="C71" s="109" t="s">
        <v>444</v>
      </c>
      <c r="D71" s="26" t="s">
        <v>620</v>
      </c>
      <c r="E71" s="91" t="s">
        <v>669</v>
      </c>
      <c r="F71" s="104">
        <v>1</v>
      </c>
      <c r="G71" s="28"/>
      <c r="I71" s="113" t="s">
        <v>667</v>
      </c>
    </row>
    <row r="72" spans="1:19" customFormat="1" ht="42" x14ac:dyDescent="0.15">
      <c r="A72" s="27"/>
      <c r="B72" s="162" t="s">
        <v>694</v>
      </c>
      <c r="C72" s="109" t="s">
        <v>444</v>
      </c>
      <c r="D72" s="26" t="s">
        <v>620</v>
      </c>
      <c r="E72" s="91" t="s">
        <v>670</v>
      </c>
      <c r="F72" s="104">
        <v>1</v>
      </c>
      <c r="G72" s="28"/>
      <c r="I72" s="113" t="s">
        <v>668</v>
      </c>
    </row>
    <row r="73" spans="1:19" customFormat="1" x14ac:dyDescent="0.15">
      <c r="A73" s="27"/>
      <c r="B73" s="46"/>
      <c r="C73" s="110" t="s">
        <v>441</v>
      </c>
      <c r="D73" t="s">
        <v>259</v>
      </c>
      <c r="F73" s="104">
        <v>2</v>
      </c>
      <c r="G73" s="28"/>
      <c r="H73" s="26" t="s">
        <v>260</v>
      </c>
      <c r="I73" s="113" t="s">
        <v>571</v>
      </c>
      <c r="J73" s="26" t="s">
        <v>377</v>
      </c>
      <c r="K73">
        <v>0</v>
      </c>
      <c r="L73">
        <v>0</v>
      </c>
    </row>
    <row r="74" spans="1:19" customFormat="1" x14ac:dyDescent="0.15">
      <c r="A74" s="27"/>
      <c r="B74" s="46"/>
      <c r="C74" s="110" t="s">
        <v>441</v>
      </c>
      <c r="D74" s="26" t="s">
        <v>640</v>
      </c>
      <c r="E74" s="26" t="s">
        <v>638</v>
      </c>
      <c r="F74" s="104">
        <v>4</v>
      </c>
      <c r="G74" s="28"/>
      <c r="H74" s="26"/>
      <c r="I74" s="113"/>
      <c r="J74" s="26" t="s">
        <v>377</v>
      </c>
      <c r="K74">
        <v>0</v>
      </c>
      <c r="L74">
        <v>0</v>
      </c>
    </row>
    <row r="75" spans="1:19" customFormat="1" ht="17" x14ac:dyDescent="0.15">
      <c r="A75" s="27"/>
      <c r="B75" s="46"/>
      <c r="C75" s="109" t="s">
        <v>446</v>
      </c>
      <c r="D75" t="s">
        <v>447</v>
      </c>
      <c r="E75" s="87" t="s">
        <v>588</v>
      </c>
      <c r="F75" s="104">
        <v>1</v>
      </c>
      <c r="G75" s="28"/>
      <c r="H75" s="26" t="s">
        <v>573</v>
      </c>
      <c r="I75" s="113" t="s">
        <v>574</v>
      </c>
      <c r="J75" s="26" t="s">
        <v>377</v>
      </c>
      <c r="K75">
        <v>0</v>
      </c>
      <c r="L75">
        <v>0</v>
      </c>
    </row>
    <row r="76" spans="1:19" s="22" customFormat="1" ht="17" x14ac:dyDescent="0.15">
      <c r="A76" s="81"/>
      <c r="B76" s="46"/>
      <c r="C76" s="134" t="s">
        <v>446</v>
      </c>
      <c r="D76" t="s">
        <v>447</v>
      </c>
      <c r="E76" s="87" t="s">
        <v>588</v>
      </c>
      <c r="F76" s="83">
        <v>1</v>
      </c>
      <c r="G76" s="55" t="s">
        <v>197</v>
      </c>
      <c r="H76" s="89" t="s">
        <v>586</v>
      </c>
      <c r="I76" s="135" t="s">
        <v>585</v>
      </c>
      <c r="J76" s="26" t="s">
        <v>377</v>
      </c>
      <c r="K76" s="22">
        <v>0</v>
      </c>
      <c r="L76" s="22">
        <v>0</v>
      </c>
    </row>
    <row r="77" spans="1:19" s="22" customFormat="1" ht="17" x14ac:dyDescent="0.15">
      <c r="A77" s="81"/>
      <c r="B77" s="46"/>
      <c r="C77" s="134" t="s">
        <v>446</v>
      </c>
      <c r="D77"/>
      <c r="E77" s="159" t="s">
        <v>699</v>
      </c>
      <c r="F77" s="83">
        <v>2</v>
      </c>
      <c r="G77" s="55"/>
      <c r="H77" s="89"/>
      <c r="I77" s="135" t="s">
        <v>698</v>
      </c>
      <c r="J77" s="26"/>
    </row>
    <row r="78" spans="1:19" x14ac:dyDescent="0.15">
      <c r="B78" s="46"/>
      <c r="C78" s="109" t="s">
        <v>530</v>
      </c>
      <c r="D78" t="s">
        <v>532</v>
      </c>
      <c r="E78" t="s">
        <v>533</v>
      </c>
      <c r="F78" s="104">
        <v>1</v>
      </c>
      <c r="H78" t="s">
        <v>531</v>
      </c>
      <c r="I78" s="112"/>
      <c r="J78" s="26" t="s">
        <v>377</v>
      </c>
    </row>
    <row r="79" spans="1:19" s="38" customFormat="1" ht="24" x14ac:dyDescent="0.15">
      <c r="A79" s="99" t="s">
        <v>400</v>
      </c>
      <c r="B79" s="158"/>
      <c r="C79" s="100"/>
      <c r="D79" s="100"/>
      <c r="F79" s="84"/>
      <c r="I79" s="81"/>
      <c r="S79" s="39"/>
    </row>
    <row r="80" spans="1:19" customFormat="1" ht="17" x14ac:dyDescent="0.15">
      <c r="A80" s="27"/>
      <c r="B80" s="162" t="s">
        <v>683</v>
      </c>
      <c r="C80" s="110" t="s">
        <v>441</v>
      </c>
      <c r="D80" s="26" t="s">
        <v>639</v>
      </c>
      <c r="E80" s="26" t="s">
        <v>637</v>
      </c>
      <c r="F80" s="104">
        <v>2</v>
      </c>
      <c r="G80" s="28"/>
      <c r="H80" s="26" t="s">
        <v>642</v>
      </c>
      <c r="I80" s="113" t="s">
        <v>641</v>
      </c>
    </row>
    <row r="81" spans="1:21" customFormat="1" ht="17" x14ac:dyDescent="0.15">
      <c r="A81" s="27"/>
      <c r="B81" s="162" t="s">
        <v>683</v>
      </c>
      <c r="C81" s="109" t="s">
        <v>446</v>
      </c>
      <c r="D81" s="26" t="s">
        <v>257</v>
      </c>
      <c r="E81" s="87" t="s">
        <v>576</v>
      </c>
      <c r="F81" s="104">
        <v>1</v>
      </c>
      <c r="G81" s="28"/>
      <c r="H81" s="26" t="s">
        <v>258</v>
      </c>
      <c r="I81" s="113" t="s">
        <v>572</v>
      </c>
    </row>
    <row r="82" spans="1:21" s="81" customFormat="1" ht="22" x14ac:dyDescent="0.15">
      <c r="B82" s="162" t="s">
        <v>683</v>
      </c>
      <c r="C82" s="107" t="s">
        <v>673</v>
      </c>
      <c r="D82" s="66"/>
      <c r="E82" s="82"/>
      <c r="F82" s="83"/>
      <c r="G82" s="55"/>
      <c r="H82" s="82"/>
      <c r="I82" s="82"/>
      <c r="L82" s="38"/>
      <c r="N82" s="38"/>
      <c r="O82" s="38"/>
      <c r="P82" s="38"/>
      <c r="Q82" s="38"/>
      <c r="R82" s="38"/>
      <c r="S82" s="38"/>
    </row>
    <row r="83" spans="1:21" s="81" customFormat="1" ht="21" x14ac:dyDescent="0.15">
      <c r="B83" s="162" t="s">
        <v>687</v>
      </c>
      <c r="C83" s="107"/>
      <c r="D83" s="66"/>
      <c r="E83" s="155" t="s">
        <v>685</v>
      </c>
      <c r="F83" s="83">
        <v>1</v>
      </c>
      <c r="G83" s="147" t="s">
        <v>197</v>
      </c>
      <c r="H83" s="82"/>
      <c r="I83" s="148" t="s">
        <v>684</v>
      </c>
      <c r="L83" s="38"/>
      <c r="N83" s="38"/>
      <c r="O83" s="38"/>
      <c r="P83" s="38"/>
      <c r="Q83" s="38"/>
      <c r="R83" s="38"/>
      <c r="S83" s="38"/>
    </row>
    <row r="84" spans="1:21" ht="17" x14ac:dyDescent="0.15">
      <c r="B84" s="162" t="s">
        <v>683</v>
      </c>
      <c r="C84" s="67"/>
      <c r="D84" s="66"/>
      <c r="E84" s="145" t="s">
        <v>674</v>
      </c>
      <c r="F84" s="62">
        <v>4</v>
      </c>
      <c r="G84" s="28" t="s">
        <v>197</v>
      </c>
    </row>
    <row r="85" spans="1:21" s="117" customFormat="1" ht="24" x14ac:dyDescent="0.15">
      <c r="A85" s="115"/>
      <c r="B85" s="160"/>
      <c r="C85" s="116" t="s">
        <v>578</v>
      </c>
      <c r="E85" s="118"/>
      <c r="F85" s="119"/>
      <c r="H85" s="120"/>
      <c r="I85" s="121"/>
      <c r="J85" s="118"/>
      <c r="S85" s="122"/>
    </row>
    <row r="86" spans="1:21" s="123" customFormat="1" ht="17" x14ac:dyDescent="0.15">
      <c r="A86" s="127" t="s">
        <v>266</v>
      </c>
      <c r="B86" s="167" t="s">
        <v>683</v>
      </c>
      <c r="C86" s="117"/>
      <c r="D86" s="124" t="s">
        <v>352</v>
      </c>
      <c r="E86" s="127" t="s">
        <v>596</v>
      </c>
      <c r="F86" s="125">
        <v>1</v>
      </c>
      <c r="G86" s="126" t="s">
        <v>197</v>
      </c>
      <c r="H86" s="124" t="s">
        <v>360</v>
      </c>
      <c r="I86" s="128" t="s">
        <v>593</v>
      </c>
      <c r="K86" s="123">
        <v>1</v>
      </c>
      <c r="L86" s="117">
        <v>1</v>
      </c>
      <c r="M86" s="123">
        <f>K86+L86</f>
        <v>2</v>
      </c>
      <c r="N86" s="117"/>
      <c r="O86" s="117"/>
      <c r="P86" s="117"/>
      <c r="Q86" s="117">
        <v>21.88</v>
      </c>
      <c r="R86" s="117">
        <v>21.88</v>
      </c>
      <c r="S86" s="117">
        <v>21.88</v>
      </c>
      <c r="T86" s="123" t="s">
        <v>261</v>
      </c>
      <c r="U86" s="123" t="s">
        <v>249</v>
      </c>
    </row>
    <row r="87" spans="1:21" s="123" customFormat="1" ht="21" x14ac:dyDescent="0.15">
      <c r="A87" s="127" t="s">
        <v>582</v>
      </c>
      <c r="B87" s="167" t="s">
        <v>683</v>
      </c>
      <c r="C87" s="116"/>
      <c r="D87" s="127" t="s">
        <v>592</v>
      </c>
      <c r="E87" s="127" t="s">
        <v>575</v>
      </c>
      <c r="F87" s="125">
        <v>1</v>
      </c>
      <c r="G87" s="133" t="s">
        <v>197</v>
      </c>
      <c r="H87" s="127"/>
      <c r="I87" s="128" t="s">
        <v>590</v>
      </c>
      <c r="K87" s="123">
        <v>0</v>
      </c>
      <c r="L87" s="117"/>
      <c r="N87" s="117"/>
      <c r="O87" s="117"/>
      <c r="P87" s="117"/>
      <c r="Q87" s="117"/>
      <c r="R87" s="117"/>
      <c r="S87" s="117"/>
    </row>
    <row r="88" spans="1:21" s="123" customFormat="1" ht="17" x14ac:dyDescent="0.15">
      <c r="A88" s="127" t="s">
        <v>583</v>
      </c>
      <c r="B88" s="167" t="s">
        <v>683</v>
      </c>
      <c r="C88" s="117"/>
      <c r="D88" s="127" t="s">
        <v>357</v>
      </c>
      <c r="E88" s="127" t="s">
        <v>577</v>
      </c>
      <c r="F88" s="125">
        <v>1</v>
      </c>
      <c r="G88" s="126" t="s">
        <v>197</v>
      </c>
      <c r="H88" s="127" t="s">
        <v>358</v>
      </c>
      <c r="I88" s="128" t="s">
        <v>581</v>
      </c>
      <c r="K88" s="123">
        <v>0</v>
      </c>
      <c r="L88" s="117">
        <v>2</v>
      </c>
      <c r="M88" s="123">
        <f>K88+L88</f>
        <v>2</v>
      </c>
      <c r="N88" s="117"/>
      <c r="O88" s="117"/>
      <c r="P88" s="117"/>
      <c r="Q88" s="117"/>
      <c r="R88" s="117"/>
      <c r="S88" s="117"/>
    </row>
    <row r="89" spans="1:21" s="123" customFormat="1" ht="44" x14ac:dyDescent="0.15">
      <c r="B89" s="117"/>
      <c r="C89" s="116" t="s">
        <v>645</v>
      </c>
      <c r="D89" s="127"/>
      <c r="E89" s="127"/>
      <c r="F89" s="125"/>
      <c r="G89" s="126"/>
      <c r="H89" s="127"/>
      <c r="I89" s="128"/>
      <c r="L89" s="117"/>
      <c r="N89" s="117"/>
      <c r="O89" s="117"/>
      <c r="P89" s="117"/>
      <c r="Q89" s="117"/>
      <c r="R89" s="117"/>
      <c r="S89" s="117"/>
    </row>
    <row r="90" spans="1:21" s="123" customFormat="1" ht="17" x14ac:dyDescent="0.15">
      <c r="A90" s="127" t="s">
        <v>582</v>
      </c>
      <c r="B90" s="133"/>
      <c r="C90" s="117"/>
      <c r="D90" s="127" t="s">
        <v>591</v>
      </c>
      <c r="E90" s="127" t="s">
        <v>575</v>
      </c>
      <c r="F90" s="125">
        <v>2</v>
      </c>
      <c r="G90" s="126" t="s">
        <v>197</v>
      </c>
      <c r="H90" s="124" t="s">
        <v>359</v>
      </c>
      <c r="I90" s="128" t="s">
        <v>589</v>
      </c>
      <c r="K90" s="123">
        <v>0</v>
      </c>
      <c r="L90" s="117">
        <v>2</v>
      </c>
      <c r="M90" s="123">
        <f>K90+L90</f>
        <v>2</v>
      </c>
      <c r="N90" s="117"/>
      <c r="O90" s="117"/>
      <c r="P90" s="117"/>
      <c r="Q90" s="117"/>
      <c r="R90" s="117"/>
      <c r="S90" s="117"/>
    </row>
    <row r="91" spans="1:21" s="132" customFormat="1" ht="17" x14ac:dyDescent="0.15">
      <c r="A91" s="127" t="s">
        <v>583</v>
      </c>
      <c r="B91" s="133"/>
      <c r="C91" s="129" t="s">
        <v>584</v>
      </c>
      <c r="D91" s="127" t="s">
        <v>579</v>
      </c>
      <c r="E91" s="133" t="s">
        <v>580</v>
      </c>
      <c r="F91" s="125">
        <v>1</v>
      </c>
      <c r="G91" s="126" t="s">
        <v>197</v>
      </c>
      <c r="H91" s="130" t="s">
        <v>573</v>
      </c>
      <c r="I91" s="131" t="s">
        <v>574</v>
      </c>
    </row>
    <row r="92" spans="1:21" s="132" customFormat="1" ht="17" x14ac:dyDescent="0.15">
      <c r="A92" s="127" t="s">
        <v>583</v>
      </c>
      <c r="B92" s="133"/>
      <c r="C92" s="129" t="s">
        <v>584</v>
      </c>
      <c r="D92" s="127" t="s">
        <v>579</v>
      </c>
      <c r="E92" s="133" t="s">
        <v>587</v>
      </c>
      <c r="F92" s="125">
        <v>1</v>
      </c>
      <c r="G92" s="126" t="s">
        <v>197</v>
      </c>
      <c r="H92" s="127" t="s">
        <v>586</v>
      </c>
      <c r="I92" s="131" t="s">
        <v>585</v>
      </c>
    </row>
    <row r="93" spans="1:21" s="81" customFormat="1" ht="22" x14ac:dyDescent="0.15">
      <c r="B93" s="38"/>
      <c r="C93" s="107" t="s">
        <v>374</v>
      </c>
      <c r="D93" s="66"/>
      <c r="E93" s="82"/>
      <c r="F93" s="83"/>
      <c r="G93" s="55"/>
      <c r="H93" s="82"/>
      <c r="I93" s="82"/>
      <c r="L93" s="38"/>
      <c r="N93" s="38"/>
      <c r="O93" s="38"/>
      <c r="P93" s="38"/>
      <c r="Q93" s="38"/>
      <c r="R93" s="38"/>
      <c r="S93" s="38"/>
    </row>
    <row r="94" spans="1:21" ht="17" x14ac:dyDescent="0.15">
      <c r="C94" s="67"/>
      <c r="D94" s="66"/>
      <c r="E94" s="67" t="s">
        <v>303</v>
      </c>
      <c r="F94" s="62">
        <v>1</v>
      </c>
      <c r="G94" s="28" t="s">
        <v>197</v>
      </c>
    </row>
    <row r="95" spans="1:21" s="81" customFormat="1" ht="22" x14ac:dyDescent="0.15">
      <c r="B95" s="38"/>
      <c r="C95" s="107" t="s">
        <v>375</v>
      </c>
      <c r="D95" s="82"/>
      <c r="E95" s="82"/>
      <c r="F95" s="83"/>
      <c r="G95" s="55"/>
      <c r="H95" s="82"/>
      <c r="I95" s="82"/>
      <c r="L95" s="38"/>
      <c r="N95" s="38"/>
      <c r="O95" s="38"/>
      <c r="P95" s="38"/>
      <c r="Q95" s="38"/>
      <c r="R95" s="38"/>
      <c r="S95" s="38"/>
    </row>
    <row r="96" spans="1:21" x14ac:dyDescent="0.15">
      <c r="C96" s="67"/>
      <c r="D96" s="86" t="s">
        <v>387</v>
      </c>
      <c r="E96" s="67"/>
    </row>
    <row r="97" spans="1:19" s="81" customFormat="1" ht="22" x14ac:dyDescent="0.15">
      <c r="B97" s="38"/>
      <c r="C97" s="107" t="s">
        <v>711</v>
      </c>
      <c r="D97" s="82"/>
      <c r="E97" s="82"/>
      <c r="F97" s="83"/>
      <c r="G97" s="55"/>
      <c r="H97" s="82"/>
      <c r="I97" s="82"/>
      <c r="L97" s="38"/>
      <c r="N97" s="38"/>
      <c r="O97" s="38"/>
      <c r="P97" s="38"/>
      <c r="Q97" s="38"/>
      <c r="R97" s="38"/>
      <c r="S97" s="38"/>
    </row>
    <row r="98" spans="1:19" x14ac:dyDescent="0.15">
      <c r="C98" s="67"/>
      <c r="D98" s="175" t="s">
        <v>712</v>
      </c>
      <c r="E98" s="67"/>
    </row>
    <row r="99" spans="1:19" x14ac:dyDescent="0.15">
      <c r="C99" s="67"/>
      <c r="D99" s="176" t="s">
        <v>713</v>
      </c>
      <c r="E99" s="67"/>
    </row>
    <row r="100" spans="1:19" s="81" customFormat="1" ht="22" x14ac:dyDescent="0.15">
      <c r="B100" s="38"/>
      <c r="C100" s="107" t="s">
        <v>714</v>
      </c>
      <c r="D100" s="82"/>
      <c r="E100" s="82"/>
      <c r="F100" s="83"/>
      <c r="G100" s="55"/>
      <c r="H100" s="82"/>
      <c r="I100" s="82"/>
      <c r="L100" s="38"/>
      <c r="N100" s="38"/>
      <c r="O100" s="38"/>
      <c r="P100" s="38"/>
      <c r="Q100" s="38"/>
      <c r="R100" s="38"/>
      <c r="S100" s="38"/>
    </row>
    <row r="101" spans="1:19" x14ac:dyDescent="0.15">
      <c r="C101" s="67"/>
      <c r="D101" s="177" t="s">
        <v>715</v>
      </c>
      <c r="E101" s="67"/>
    </row>
    <row r="102" spans="1:19" x14ac:dyDescent="0.15">
      <c r="C102" s="67"/>
      <c r="D102" s="176"/>
      <c r="E102" s="67"/>
    </row>
    <row r="103" spans="1:19" s="81" customFormat="1" ht="22" x14ac:dyDescent="0.15">
      <c r="B103" s="38"/>
      <c r="C103" s="107" t="s">
        <v>376</v>
      </c>
      <c r="D103" s="82"/>
      <c r="E103" s="82"/>
      <c r="F103" s="83"/>
      <c r="G103" s="55"/>
      <c r="H103" s="82"/>
      <c r="I103" s="82"/>
      <c r="L103" s="38"/>
      <c r="N103" s="38"/>
      <c r="O103" s="38"/>
      <c r="P103" s="38"/>
      <c r="Q103" s="38"/>
      <c r="R103" s="38"/>
      <c r="S103" s="38"/>
    </row>
    <row r="104" spans="1:19" s="35" customFormat="1" ht="17" x14ac:dyDescent="0.2">
      <c r="A104" s="35">
        <v>301</v>
      </c>
      <c r="B104" s="36"/>
      <c r="C104" s="28" t="s">
        <v>281</v>
      </c>
      <c r="E104" s="36" t="s">
        <v>282</v>
      </c>
      <c r="F104" s="37">
        <v>1</v>
      </c>
      <c r="G104" s="28" t="s">
        <v>197</v>
      </c>
      <c r="H104" s="36"/>
      <c r="I104" s="35" t="s">
        <v>283</v>
      </c>
      <c r="J104" s="35" t="s">
        <v>200</v>
      </c>
      <c r="K104" s="35">
        <v>1</v>
      </c>
      <c r="L104" s="35">
        <f>IF(K104&gt;F104,0,F104-K104)</f>
        <v>0</v>
      </c>
      <c r="M104" s="35">
        <f>K104+L104</f>
        <v>1</v>
      </c>
      <c r="N104" s="35">
        <f>M104-F104</f>
        <v>0</v>
      </c>
      <c r="O104" s="35">
        <f>(4*F104)-N104</f>
        <v>4</v>
      </c>
      <c r="Q104" s="28"/>
      <c r="R104" s="28"/>
      <c r="S104" s="28"/>
    </row>
    <row r="105" spans="1:19" s="38" customFormat="1" ht="17" x14ac:dyDescent="0.2">
      <c r="A105" s="38">
        <v>302</v>
      </c>
      <c r="C105" s="28" t="s">
        <v>281</v>
      </c>
      <c r="D105" s="35"/>
      <c r="E105" s="42" t="s">
        <v>285</v>
      </c>
      <c r="F105" s="37">
        <v>1</v>
      </c>
      <c r="G105" s="28" t="s">
        <v>197</v>
      </c>
      <c r="I105" s="81"/>
      <c r="J105" s="35" t="s">
        <v>200</v>
      </c>
      <c r="S105" s="39"/>
    </row>
    <row r="106" spans="1:19" s="38" customFormat="1" ht="17" x14ac:dyDescent="0.2">
      <c r="A106" s="35">
        <v>303</v>
      </c>
      <c r="B106" s="36"/>
      <c r="C106" s="28" t="s">
        <v>281</v>
      </c>
      <c r="D106" s="35"/>
      <c r="E106" s="42" t="s">
        <v>286</v>
      </c>
      <c r="F106" s="37">
        <v>1</v>
      </c>
      <c r="G106" s="28" t="s">
        <v>197</v>
      </c>
      <c r="I106" s="81"/>
      <c r="J106" s="35" t="s">
        <v>200</v>
      </c>
      <c r="S106" s="39"/>
    </row>
    <row r="107" spans="1:19" s="92" customFormat="1" ht="17" x14ac:dyDescent="0.2">
      <c r="A107" s="92">
        <v>304</v>
      </c>
      <c r="C107" s="87" t="s">
        <v>281</v>
      </c>
      <c r="D107" s="93"/>
      <c r="E107" s="92" t="s">
        <v>287</v>
      </c>
      <c r="F107" s="94">
        <v>1</v>
      </c>
      <c r="G107" s="87" t="s">
        <v>197</v>
      </c>
      <c r="I107" s="89"/>
      <c r="J107" s="93" t="s">
        <v>200</v>
      </c>
      <c r="S107" s="95"/>
    </row>
    <row r="108" spans="1:19" s="38" customFormat="1" ht="17" x14ac:dyDescent="0.2">
      <c r="A108" s="35">
        <v>305</v>
      </c>
      <c r="B108" s="36"/>
      <c r="C108" s="28" t="s">
        <v>281</v>
      </c>
      <c r="D108" s="35"/>
      <c r="E108" s="42" t="s">
        <v>288</v>
      </c>
      <c r="F108" s="37">
        <v>1</v>
      </c>
      <c r="G108" s="28" t="s">
        <v>197</v>
      </c>
      <c r="I108" s="81"/>
      <c r="J108" s="35" t="s">
        <v>200</v>
      </c>
      <c r="K108" s="40"/>
      <c r="L108" s="40"/>
      <c r="R108" s="41"/>
      <c r="S108" s="39"/>
    </row>
    <row r="109" spans="1:19" s="92" customFormat="1" ht="17" x14ac:dyDescent="0.2">
      <c r="A109" s="92">
        <v>306</v>
      </c>
      <c r="C109" s="87" t="s">
        <v>281</v>
      </c>
      <c r="D109" s="93"/>
      <c r="E109" s="92" t="s">
        <v>290</v>
      </c>
      <c r="F109" s="94">
        <v>1</v>
      </c>
      <c r="G109" s="87" t="s">
        <v>197</v>
      </c>
      <c r="I109" s="89"/>
      <c r="J109" s="93" t="s">
        <v>200</v>
      </c>
      <c r="K109" s="96"/>
      <c r="L109" s="96"/>
      <c r="R109" s="97"/>
      <c r="S109" s="95"/>
    </row>
    <row r="110" spans="1:19" s="92" customFormat="1" ht="17" x14ac:dyDescent="0.2">
      <c r="A110" s="93">
        <v>307</v>
      </c>
      <c r="B110" s="161"/>
      <c r="C110" s="87" t="s">
        <v>281</v>
      </c>
      <c r="D110" s="93"/>
      <c r="E110" s="92" t="s">
        <v>291</v>
      </c>
      <c r="F110" s="94">
        <v>1</v>
      </c>
      <c r="G110" s="87" t="s">
        <v>197</v>
      </c>
      <c r="I110" s="89"/>
      <c r="J110" s="93" t="s">
        <v>200</v>
      </c>
      <c r="S110" s="95"/>
    </row>
    <row r="111" spans="1:19" s="38" customFormat="1" ht="17" x14ac:dyDescent="0.2">
      <c r="A111" s="38">
        <v>308</v>
      </c>
      <c r="C111" s="28" t="s">
        <v>281</v>
      </c>
      <c r="D111" s="93" t="s">
        <v>294</v>
      </c>
      <c r="E111" s="42" t="s">
        <v>289</v>
      </c>
      <c r="F111" s="37">
        <v>1</v>
      </c>
      <c r="G111" s="28" t="s">
        <v>197</v>
      </c>
      <c r="I111" s="114" t="s">
        <v>294</v>
      </c>
      <c r="J111" s="35" t="s">
        <v>200</v>
      </c>
      <c r="K111" s="38">
        <v>4</v>
      </c>
      <c r="L111" s="38">
        <v>0</v>
      </c>
      <c r="M111" s="35">
        <f>K111+L111</f>
        <v>4</v>
      </c>
      <c r="N111" s="35">
        <f>M111-F111</f>
        <v>3</v>
      </c>
      <c r="O111" s="35">
        <f>(4*F111)-N111</f>
        <v>1</v>
      </c>
      <c r="Q111" s="38">
        <v>20</v>
      </c>
      <c r="R111" s="38">
        <v>16</v>
      </c>
      <c r="S111" s="39"/>
    </row>
    <row r="112" spans="1:19" s="38" customFormat="1" ht="17" x14ac:dyDescent="0.2">
      <c r="A112" s="35">
        <v>309</v>
      </c>
      <c r="B112" s="36"/>
      <c r="C112" s="28" t="s">
        <v>281</v>
      </c>
      <c r="D112" s="35"/>
      <c r="E112" s="42" t="s">
        <v>292</v>
      </c>
      <c r="F112" s="37">
        <v>1</v>
      </c>
      <c r="G112" s="28" t="s">
        <v>197</v>
      </c>
      <c r="H112" s="43" t="s">
        <v>296</v>
      </c>
      <c r="I112" s="81"/>
      <c r="J112" s="35" t="s">
        <v>200</v>
      </c>
      <c r="S112" s="39"/>
    </row>
    <row r="113" spans="1:19" s="38" customFormat="1" ht="17" x14ac:dyDescent="0.2">
      <c r="A113" s="38">
        <v>310</v>
      </c>
      <c r="C113" s="28" t="s">
        <v>281</v>
      </c>
      <c r="D113" s="35"/>
      <c r="E113" s="42" t="s">
        <v>293</v>
      </c>
      <c r="F113" s="37">
        <v>1</v>
      </c>
      <c r="G113" s="28" t="s">
        <v>197</v>
      </c>
      <c r="H113" s="43" t="s">
        <v>296</v>
      </c>
      <c r="I113" s="81"/>
      <c r="J113" s="35" t="s">
        <v>200</v>
      </c>
      <c r="S113" s="39"/>
    </row>
    <row r="114" spans="1:19" s="38" customFormat="1" ht="17" x14ac:dyDescent="0.2">
      <c r="A114" s="38">
        <v>311</v>
      </c>
      <c r="C114" s="28" t="s">
        <v>281</v>
      </c>
      <c r="D114" s="35"/>
      <c r="E114" s="43" t="s">
        <v>295</v>
      </c>
      <c r="F114" s="84"/>
      <c r="H114" s="43" t="s">
        <v>297</v>
      </c>
      <c r="I114" s="81"/>
      <c r="J114" s="43" t="s">
        <v>200</v>
      </c>
      <c r="S114" s="39"/>
    </row>
    <row r="115" spans="1:19" s="38" customFormat="1" ht="17" x14ac:dyDescent="0.2">
      <c r="A115" s="38">
        <v>312</v>
      </c>
      <c r="C115" s="28" t="s">
        <v>281</v>
      </c>
      <c r="D115" s="35"/>
      <c r="E115" s="43" t="s">
        <v>298</v>
      </c>
      <c r="F115" s="37">
        <v>1</v>
      </c>
      <c r="G115" s="43" t="s">
        <v>197</v>
      </c>
      <c r="H115" s="43" t="s">
        <v>299</v>
      </c>
      <c r="I115" s="81"/>
      <c r="J115" s="43" t="s">
        <v>200</v>
      </c>
      <c r="S115" s="39"/>
    </row>
    <row r="116" spans="1:19" x14ac:dyDescent="0.15">
      <c r="C116" s="28"/>
    </row>
    <row r="117" spans="1:19" x14ac:dyDescent="0.15">
      <c r="C117" s="28"/>
    </row>
    <row r="118" spans="1:19" x14ac:dyDescent="0.15">
      <c r="C118" s="28"/>
    </row>
    <row r="119" spans="1:19" x14ac:dyDescent="0.15">
      <c r="C119" s="28"/>
    </row>
    <row r="120" spans="1:19" x14ac:dyDescent="0.15">
      <c r="C120" s="28"/>
    </row>
    <row r="121" spans="1:19" x14ac:dyDescent="0.15">
      <c r="C121" s="28"/>
    </row>
    <row r="122" spans="1:19" x14ac:dyDescent="0.15">
      <c r="C122" s="28"/>
    </row>
    <row r="123" spans="1:19" x14ac:dyDescent="0.15">
      <c r="C123" s="28"/>
    </row>
    <row r="124" spans="1:19" x14ac:dyDescent="0.15">
      <c r="C124" s="28"/>
    </row>
    <row r="125" spans="1:19" x14ac:dyDescent="0.15">
      <c r="C125" s="28"/>
    </row>
    <row r="126" spans="1:19" x14ac:dyDescent="0.15">
      <c r="C126" s="28"/>
    </row>
    <row r="127" spans="1:19" x14ac:dyDescent="0.15">
      <c r="C127" s="28"/>
    </row>
  </sheetData>
  <mergeCells count="1">
    <mergeCell ref="Q7:S7"/>
  </mergeCells>
  <phoneticPr fontId="27" type="noConversion"/>
  <hyperlinks>
    <hyperlink ref="I21" r:id="rId1" xr:uid="{B3564F39-BDFC-024B-80FC-3B84D3B19B84}"/>
    <hyperlink ref="I19" r:id="rId2" xr:uid="{441A81FD-7638-214B-A580-55099579328C}"/>
    <hyperlink ref="I69" r:id="rId3" xr:uid="{A2EAFEEE-277F-C94D-BE13-096BC666E042}"/>
    <hyperlink ref="I20" r:id="rId4" xr:uid="{9512419F-9FD8-DE49-B8E8-15F04F2D8C4E}"/>
    <hyperlink ref="I16" r:id="rId5" xr:uid="{FEB952F9-A808-124E-A68E-B97647941AB6}"/>
    <hyperlink ref="I24" r:id="rId6" xr:uid="{484FA34B-DD1F-4247-AA50-74C9F90A7470}"/>
    <hyperlink ref="I25" r:id="rId7" xr:uid="{9CCB5340-0AF0-4B4E-B53C-BD4ED61D48F7}"/>
    <hyperlink ref="I14" r:id="rId8" xr:uid="{4DDAF198-0DB4-A445-84C6-C5B81F0E0AE5}"/>
    <hyperlink ref="I15" r:id="rId9" xr:uid="{42AF74D9-2AB3-234A-8B75-5EEA3CB64E2B}"/>
    <hyperlink ref="I13" r:id="rId10" xr:uid="{A6981C13-5249-8643-A41C-B2B2100F79D1}"/>
    <hyperlink ref="I17" r:id="rId11" xr:uid="{484B6B63-AA78-7743-BBB3-CFC6FCB12C15}"/>
    <hyperlink ref="I18" r:id="rId12" xr:uid="{CD594B1E-E3AA-0943-A29A-C9163BA37E99}"/>
    <hyperlink ref="I73" r:id="rId13" xr:uid="{C1CC8B14-BBCA-4D40-9FF8-7DD9D4696CC5}"/>
    <hyperlink ref="I81" r:id="rId14" xr:uid="{4D54B049-208C-EB4E-84D2-41A2F08DF86C}"/>
    <hyperlink ref="I75" r:id="rId15" xr:uid="{54012B0E-4E17-1344-80E3-3A670B34649A}"/>
    <hyperlink ref="I91" r:id="rId16" xr:uid="{F426B9DF-2D8C-6B44-894D-BDCD1F63FD09}"/>
    <hyperlink ref="I88" r:id="rId17" xr:uid="{2776FBA9-9985-9E4B-9FB5-4B066FF0ED50}"/>
    <hyperlink ref="I92" r:id="rId18" xr:uid="{A8CE4F90-1BAF-1447-9A14-F563F16A701F}"/>
    <hyperlink ref="I76" r:id="rId19" xr:uid="{5FA56FEC-ABF3-D042-8227-2FF115EE568D}"/>
    <hyperlink ref="I90" r:id="rId20" xr:uid="{913EBDAF-6D52-7F42-9D9E-2E61FE9C1502}"/>
    <hyperlink ref="I87" r:id="rId21" xr:uid="{F903274A-513B-A64B-848E-306B1EEC7E1C}"/>
    <hyperlink ref="I86" r:id="rId22" xr:uid="{1D3329C3-5719-9943-AF92-B402BC871D52}"/>
    <hyperlink ref="I22" r:id="rId23" xr:uid="{13958584-2A2A-734F-A90A-B2A4875219D6}"/>
    <hyperlink ref="I23" r:id="rId24" xr:uid="{F5C45803-8299-174A-B095-B21036B0A8AF}"/>
    <hyperlink ref="I26" r:id="rId25" xr:uid="{B37F0916-A681-C94F-9417-EA6AD4DCE2F5}"/>
    <hyperlink ref="I27" r:id="rId26" xr:uid="{B5AD4FCD-3A33-E049-B98E-30C31CDDD8CE}"/>
    <hyperlink ref="I32" r:id="rId27" display="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" xr:uid="{C89B3AE8-2F75-9E4F-8557-F499D5E5DF2C}"/>
    <hyperlink ref="I35" r:id="rId28" xr:uid="{3A3F234B-DA89-DC4E-A019-191BEF80621C}"/>
    <hyperlink ref="I30" r:id="rId29" xr:uid="{2C06ADAF-6244-234C-82AE-DB6C9F2BC33B}"/>
    <hyperlink ref="I28" r:id="rId30" xr:uid="{BBA4BA88-0911-4741-AF80-19328FF5D413}"/>
    <hyperlink ref="I37" r:id="rId31" xr:uid="{F0C40ABB-1307-424D-AE97-974B5F1532AD}"/>
    <hyperlink ref="I38" r:id="rId32" xr:uid="{BC943498-AC83-6E4B-8676-F69B559D7C59}"/>
    <hyperlink ref="I39" r:id="rId33" xr:uid="{247056C5-13A1-C842-AE97-9C2AC1934F85}"/>
    <hyperlink ref="I40" r:id="rId34" xr:uid="{7BAF4CE9-9A25-4243-9C54-73411A4EC804}"/>
    <hyperlink ref="I41" r:id="rId35" xr:uid="{AA0EFC18-CD46-1947-957F-08534C7F8E72}"/>
    <hyperlink ref="I80" r:id="rId36" xr:uid="{28ED6A70-D746-9040-95B2-9CA2B4DBBAC4}"/>
    <hyperlink ref="I71" r:id="rId37" xr:uid="{9746EEC6-8B11-2E4B-BAF8-32614C10BC2F}"/>
    <hyperlink ref="I72" r:id="rId38" xr:uid="{C0B1E6B5-726E-7E44-BB2F-97BB560A17AC}"/>
    <hyperlink ref="I68" r:id="rId39" xr:uid="{F0DAC8EB-D183-DD47-A3FB-3112A5C042FE}"/>
    <hyperlink ref="I36" r:id="rId40" xr:uid="{39F9DEDE-42F9-B944-8686-DF9330F03276}"/>
    <hyperlink ref="I83" r:id="rId41" xr:uid="{2DB7EDC1-5C1D-294D-B1FD-D1E9A1868E4E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BFB5-E21A-7B4B-815F-748A526FD280}">
  <dimension ref="A1:U77"/>
  <sheetViews>
    <sheetView topLeftCell="A38" zoomScale="125" workbookViewId="0">
      <selection activeCell="C61" sqref="C61"/>
    </sheetView>
  </sheetViews>
  <sheetFormatPr baseColWidth="10" defaultRowHeight="16" x14ac:dyDescent="0.15"/>
  <cols>
    <col min="1" max="1" width="12" style="28" customWidth="1"/>
    <col min="2" max="2" width="10.83203125" style="28"/>
    <col min="3" max="3" width="15.6640625" style="28" customWidth="1"/>
    <col min="4" max="4" width="20.1640625" style="28" customWidth="1"/>
    <col min="5" max="5" width="21.33203125" style="28" customWidth="1"/>
    <col min="6" max="6" width="40.5" style="28" customWidth="1"/>
    <col min="7" max="7" width="12.1640625" style="28" bestFit="1" customWidth="1"/>
    <col min="8" max="8" width="5.83203125" style="28" customWidth="1"/>
    <col min="9" max="9" width="22.83203125" style="28" customWidth="1"/>
    <col min="10" max="11" width="28.5" style="28" customWidth="1"/>
    <col min="12" max="12" width="9.6640625" style="28" customWidth="1"/>
    <col min="13" max="13" width="28" style="28" customWidth="1"/>
    <col min="14" max="15" width="18.5" style="28" customWidth="1"/>
    <col min="16" max="16" width="28.33203125" style="28" customWidth="1"/>
    <col min="17" max="17" width="16.33203125" style="28" customWidth="1"/>
    <col min="18" max="18" width="5.83203125" style="28" customWidth="1"/>
    <col min="19" max="19" width="16.33203125" style="28" customWidth="1"/>
    <col min="20" max="20" width="10.83203125" style="28"/>
    <col min="21" max="21" width="9.1640625" style="28" customWidth="1"/>
    <col min="22" max="16384" width="10.83203125" style="28"/>
  </cols>
  <sheetData>
    <row r="1" spans="1:21" x14ac:dyDescent="0.15">
      <c r="A1" s="27" t="s">
        <v>171</v>
      </c>
      <c r="B1" s="27"/>
    </row>
    <row r="2" spans="1:21" x14ac:dyDescent="0.15">
      <c r="A2" s="86" t="s">
        <v>379</v>
      </c>
      <c r="B2" s="86"/>
    </row>
    <row r="3" spans="1:21" x14ac:dyDescent="0.15">
      <c r="A3" s="194" t="s">
        <v>743</v>
      </c>
      <c r="B3" s="27"/>
      <c r="E3" s="27"/>
      <c r="S3" s="207" t="s">
        <v>172</v>
      </c>
      <c r="T3" s="207"/>
      <c r="U3" s="207"/>
    </row>
    <row r="4" spans="1:21" ht="51" x14ac:dyDescent="0.15">
      <c r="A4" s="29"/>
      <c r="B4" s="29"/>
      <c r="C4" s="29"/>
      <c r="D4" s="27"/>
      <c r="E4" s="27"/>
      <c r="N4" s="51" t="s">
        <v>332</v>
      </c>
      <c r="O4" s="38" t="s">
        <v>174</v>
      </c>
      <c r="S4" s="31"/>
      <c r="T4" s="31"/>
      <c r="U4" s="31"/>
    </row>
    <row r="5" spans="1:21" ht="34" x14ac:dyDescent="0.15">
      <c r="D5" s="38" t="s">
        <v>175</v>
      </c>
      <c r="E5" s="38"/>
      <c r="G5" s="38"/>
      <c r="H5" s="38"/>
      <c r="I5" s="38"/>
      <c r="M5" s="45" t="s">
        <v>305</v>
      </c>
      <c r="N5" s="38" t="s">
        <v>177</v>
      </c>
      <c r="O5" s="74" t="s">
        <v>369</v>
      </c>
      <c r="P5" s="45" t="s">
        <v>306</v>
      </c>
      <c r="Q5" s="28" t="s">
        <v>180</v>
      </c>
      <c r="S5" s="28" t="s">
        <v>181</v>
      </c>
      <c r="T5" s="28" t="s">
        <v>182</v>
      </c>
      <c r="U5" s="28" t="s">
        <v>183</v>
      </c>
    </row>
    <row r="6" spans="1:21" ht="34" x14ac:dyDescent="0.15">
      <c r="A6" s="179" t="s">
        <v>744</v>
      </c>
      <c r="B6" s="179" t="s">
        <v>823</v>
      </c>
      <c r="C6" s="157" t="s">
        <v>681</v>
      </c>
      <c r="D6" s="38" t="s">
        <v>185</v>
      </c>
      <c r="E6" s="55" t="s">
        <v>3</v>
      </c>
      <c r="F6" s="38" t="s">
        <v>186</v>
      </c>
      <c r="G6" s="38" t="s">
        <v>148</v>
      </c>
      <c r="H6" s="28" t="s">
        <v>187</v>
      </c>
      <c r="I6" s="28" t="s">
        <v>236</v>
      </c>
      <c r="J6" s="179" t="s">
        <v>820</v>
      </c>
      <c r="K6" s="179" t="s">
        <v>821</v>
      </c>
      <c r="L6" s="28" t="s">
        <v>189</v>
      </c>
      <c r="M6" s="45" t="s">
        <v>308</v>
      </c>
      <c r="N6" s="38" t="s">
        <v>191</v>
      </c>
      <c r="O6" s="38" t="s">
        <v>192</v>
      </c>
      <c r="P6" s="28" t="s">
        <v>193</v>
      </c>
      <c r="Q6" s="28" t="s">
        <v>191</v>
      </c>
      <c r="S6" s="28" t="s">
        <v>194</v>
      </c>
      <c r="T6" s="28" t="s">
        <v>195</v>
      </c>
      <c r="U6" s="28" t="s">
        <v>196</v>
      </c>
    </row>
    <row r="7" spans="1:21" s="38" customFormat="1" ht="24" x14ac:dyDescent="0.15">
      <c r="A7" s="115" t="s">
        <v>753</v>
      </c>
      <c r="B7" s="115"/>
      <c r="C7" s="115" t="s">
        <v>764</v>
      </c>
      <c r="D7" s="117"/>
      <c r="E7" s="115"/>
      <c r="F7" s="117"/>
      <c r="G7" s="117"/>
      <c r="H7" s="117"/>
      <c r="I7" s="117"/>
      <c r="U7" s="39"/>
    </row>
    <row r="8" spans="1:21" s="38" customFormat="1" ht="24" x14ac:dyDescent="0.15">
      <c r="A8" s="115" t="s">
        <v>762</v>
      </c>
      <c r="B8" s="117"/>
      <c r="C8" s="115"/>
      <c r="D8" s="115" t="s">
        <v>771</v>
      </c>
      <c r="E8" s="115"/>
      <c r="F8" s="117"/>
      <c r="G8" s="117"/>
      <c r="H8" s="117"/>
      <c r="I8" s="117"/>
      <c r="U8" s="39"/>
    </row>
    <row r="9" spans="1:21" ht="17" x14ac:dyDescent="0.15">
      <c r="A9" s="201" t="s">
        <v>772</v>
      </c>
      <c r="B9" s="117"/>
      <c r="D9" s="46" t="s">
        <v>142</v>
      </c>
      <c r="E9" s="54" t="s">
        <v>336</v>
      </c>
      <c r="F9" s="54" t="s">
        <v>334</v>
      </c>
      <c r="G9" s="46">
        <v>1</v>
      </c>
      <c r="H9" s="46" t="s">
        <v>197</v>
      </c>
      <c r="I9" s="46" t="s">
        <v>142</v>
      </c>
      <c r="J9" s="46" t="s">
        <v>217</v>
      </c>
      <c r="K9" s="179" t="s">
        <v>730</v>
      </c>
      <c r="L9" s="46" t="s">
        <v>200</v>
      </c>
      <c r="M9" s="28">
        <v>0</v>
      </c>
      <c r="N9" s="46">
        <v>10</v>
      </c>
      <c r="P9" s="28">
        <f>O9-G9</f>
        <v>-1</v>
      </c>
      <c r="Q9" s="28">
        <f>(4*G9)-P9</f>
        <v>5</v>
      </c>
      <c r="U9" s="32" t="e">
        <f t="shared" ref="U9:U16" si="0">T9/S9</f>
        <v>#DIV/0!</v>
      </c>
    </row>
    <row r="10" spans="1:21" ht="17" x14ac:dyDescent="0.15">
      <c r="A10" s="201" t="s">
        <v>773</v>
      </c>
      <c r="B10" s="120"/>
      <c r="C10" s="179" t="s">
        <v>724</v>
      </c>
      <c r="D10" s="49" t="s">
        <v>314</v>
      </c>
      <c r="E10" s="195" t="s">
        <v>337</v>
      </c>
      <c r="F10" s="47" t="s">
        <v>309</v>
      </c>
      <c r="G10" s="48">
        <v>4</v>
      </c>
      <c r="H10" s="46" t="s">
        <v>197</v>
      </c>
      <c r="I10" s="46" t="s">
        <v>198</v>
      </c>
      <c r="J10" s="47" t="s">
        <v>199</v>
      </c>
      <c r="K10" s="179" t="s">
        <v>730</v>
      </c>
      <c r="L10" s="46" t="s">
        <v>200</v>
      </c>
      <c r="M10" s="28">
        <v>0</v>
      </c>
      <c r="N10" s="46">
        <f t="shared" ref="N10:N16" si="1">IF(M10&gt;G10,0,G10-M10)</f>
        <v>4</v>
      </c>
      <c r="O10" s="38">
        <v>10</v>
      </c>
      <c r="P10" s="28">
        <f t="shared" ref="P10:P15" si="2">O10-G10</f>
        <v>6</v>
      </c>
      <c r="Q10" s="28">
        <f t="shared" ref="Q10:Q15" si="3">(4*G10)-P10</f>
        <v>10</v>
      </c>
      <c r="U10" s="32" t="e">
        <f t="shared" si="0"/>
        <v>#DIV/0!</v>
      </c>
    </row>
    <row r="11" spans="1:21" ht="34" x14ac:dyDescent="0.15">
      <c r="A11" s="201" t="s">
        <v>774</v>
      </c>
      <c r="B11" s="117"/>
      <c r="C11" s="179" t="s">
        <v>723</v>
      </c>
      <c r="D11" s="50" t="s">
        <v>307</v>
      </c>
      <c r="E11" s="196" t="s">
        <v>337</v>
      </c>
      <c r="F11" s="47" t="s">
        <v>309</v>
      </c>
      <c r="G11" s="46">
        <v>1</v>
      </c>
      <c r="H11" s="46" t="s">
        <v>197</v>
      </c>
      <c r="I11" s="47" t="s">
        <v>304</v>
      </c>
      <c r="J11" s="47" t="s">
        <v>323</v>
      </c>
      <c r="K11" s="179" t="s">
        <v>730</v>
      </c>
      <c r="L11" s="46" t="s">
        <v>200</v>
      </c>
      <c r="M11" s="28">
        <v>0</v>
      </c>
      <c r="N11" s="46">
        <f t="shared" si="1"/>
        <v>1</v>
      </c>
      <c r="O11" s="38">
        <v>1</v>
      </c>
      <c r="P11" s="28">
        <f>O11-G11</f>
        <v>0</v>
      </c>
      <c r="Q11" s="28">
        <f>(4*G11)-P11</f>
        <v>4</v>
      </c>
      <c r="U11" s="32" t="e">
        <f t="shared" si="0"/>
        <v>#DIV/0!</v>
      </c>
    </row>
    <row r="12" spans="1:21" ht="17" x14ac:dyDescent="0.15">
      <c r="A12" s="201" t="s">
        <v>775</v>
      </c>
      <c r="B12" s="117"/>
      <c r="D12" s="47" t="s">
        <v>218</v>
      </c>
      <c r="E12" s="54" t="s">
        <v>338</v>
      </c>
      <c r="F12" s="46" t="s">
        <v>312</v>
      </c>
      <c r="G12" s="46">
        <v>1</v>
      </c>
      <c r="H12" s="46" t="s">
        <v>197</v>
      </c>
      <c r="I12" s="51" t="s">
        <v>221</v>
      </c>
      <c r="J12" s="46" t="s">
        <v>318</v>
      </c>
      <c r="K12" s="179" t="s">
        <v>730</v>
      </c>
      <c r="L12" s="47" t="s">
        <v>200</v>
      </c>
      <c r="M12" s="28">
        <v>0</v>
      </c>
      <c r="N12" s="46">
        <f t="shared" si="1"/>
        <v>1</v>
      </c>
      <c r="O12" s="28">
        <v>1</v>
      </c>
      <c r="P12" s="28">
        <f t="shared" si="2"/>
        <v>0</v>
      </c>
      <c r="Q12" s="28">
        <f t="shared" si="3"/>
        <v>4</v>
      </c>
      <c r="U12" s="32" t="e">
        <f t="shared" si="0"/>
        <v>#DIV/0!</v>
      </c>
    </row>
    <row r="13" spans="1:21" ht="17" x14ac:dyDescent="0.15">
      <c r="A13" s="201" t="s">
        <v>776</v>
      </c>
      <c r="B13" s="117"/>
      <c r="D13" s="47" t="s">
        <v>266</v>
      </c>
      <c r="E13" s="54" t="s">
        <v>338</v>
      </c>
      <c r="F13" s="46" t="s">
        <v>312</v>
      </c>
      <c r="G13" s="46">
        <v>1</v>
      </c>
      <c r="H13" s="46" t="s">
        <v>197</v>
      </c>
      <c r="I13" s="46" t="s">
        <v>222</v>
      </c>
      <c r="J13" s="47" t="s">
        <v>319</v>
      </c>
      <c r="K13" s="179" t="s">
        <v>730</v>
      </c>
      <c r="L13" s="47" t="s">
        <v>200</v>
      </c>
      <c r="M13" s="28">
        <v>0</v>
      </c>
      <c r="N13" s="46">
        <f t="shared" si="1"/>
        <v>1</v>
      </c>
      <c r="O13" s="28">
        <v>1</v>
      </c>
      <c r="P13" s="28">
        <f t="shared" si="2"/>
        <v>0</v>
      </c>
      <c r="Q13" s="28">
        <f t="shared" si="3"/>
        <v>4</v>
      </c>
      <c r="U13" s="32" t="e">
        <f t="shared" si="0"/>
        <v>#DIV/0!</v>
      </c>
    </row>
    <row r="14" spans="1:21" ht="17" x14ac:dyDescent="0.15">
      <c r="A14" s="201" t="s">
        <v>777</v>
      </c>
      <c r="B14" s="117"/>
      <c r="D14" s="47" t="s">
        <v>219</v>
      </c>
      <c r="E14" s="54" t="s">
        <v>338</v>
      </c>
      <c r="F14" s="46" t="s">
        <v>312</v>
      </c>
      <c r="G14" s="46">
        <v>1</v>
      </c>
      <c r="H14" s="46" t="s">
        <v>197</v>
      </c>
      <c r="I14" s="46" t="s">
        <v>223</v>
      </c>
      <c r="J14" s="47" t="s">
        <v>320</v>
      </c>
      <c r="K14" s="179" t="s">
        <v>730</v>
      </c>
      <c r="L14" s="47" t="s">
        <v>200</v>
      </c>
      <c r="M14" s="28">
        <v>0</v>
      </c>
      <c r="N14" s="46">
        <f t="shared" si="1"/>
        <v>1</v>
      </c>
      <c r="O14" s="28">
        <v>1</v>
      </c>
      <c r="P14" s="28">
        <f t="shared" si="2"/>
        <v>0</v>
      </c>
      <c r="Q14" s="28">
        <f t="shared" si="3"/>
        <v>4</v>
      </c>
      <c r="U14" s="32" t="e">
        <f t="shared" si="0"/>
        <v>#DIV/0!</v>
      </c>
    </row>
    <row r="15" spans="1:21" ht="17" x14ac:dyDescent="0.15">
      <c r="A15" s="201" t="s">
        <v>778</v>
      </c>
      <c r="B15" s="117"/>
      <c r="D15" s="47" t="s">
        <v>269</v>
      </c>
      <c r="E15" s="54" t="s">
        <v>338</v>
      </c>
      <c r="F15" s="46" t="s">
        <v>312</v>
      </c>
      <c r="G15" s="46">
        <v>1</v>
      </c>
      <c r="H15" s="46" t="s">
        <v>197</v>
      </c>
      <c r="I15" s="46" t="s">
        <v>224</v>
      </c>
      <c r="J15" s="47" t="s">
        <v>321</v>
      </c>
      <c r="K15" s="179" t="s">
        <v>730</v>
      </c>
      <c r="L15" s="47" t="s">
        <v>200</v>
      </c>
      <c r="M15" s="28">
        <v>0</v>
      </c>
      <c r="N15" s="46">
        <f t="shared" si="1"/>
        <v>1</v>
      </c>
      <c r="O15" s="28">
        <v>1</v>
      </c>
      <c r="P15" s="28">
        <f t="shared" si="2"/>
        <v>0</v>
      </c>
      <c r="Q15" s="28">
        <f t="shared" si="3"/>
        <v>4</v>
      </c>
      <c r="U15" s="32" t="e">
        <f t="shared" si="0"/>
        <v>#DIV/0!</v>
      </c>
    </row>
    <row r="16" spans="1:21" ht="51" x14ac:dyDescent="0.15">
      <c r="A16" s="201" t="s">
        <v>779</v>
      </c>
      <c r="B16" s="117"/>
      <c r="C16" s="174"/>
      <c r="D16" s="47" t="s">
        <v>220</v>
      </c>
      <c r="E16" s="54" t="s">
        <v>339</v>
      </c>
      <c r="F16" s="51" t="s">
        <v>326</v>
      </c>
      <c r="G16" s="46">
        <v>1</v>
      </c>
      <c r="H16" s="46" t="s">
        <v>197</v>
      </c>
      <c r="I16" s="51" t="s">
        <v>327</v>
      </c>
      <c r="J16" s="47" t="s">
        <v>322</v>
      </c>
      <c r="K16" s="208" t="s">
        <v>833</v>
      </c>
      <c r="L16" s="47" t="s">
        <v>200</v>
      </c>
      <c r="M16" s="28">
        <v>0</v>
      </c>
      <c r="N16" s="46">
        <f t="shared" si="1"/>
        <v>1</v>
      </c>
      <c r="O16" s="28">
        <v>1</v>
      </c>
      <c r="P16" s="28">
        <f>O16-G16</f>
        <v>0</v>
      </c>
      <c r="Q16" s="28">
        <f>(4*G16)-P16</f>
        <v>4</v>
      </c>
      <c r="U16" s="32" t="e">
        <f t="shared" si="0"/>
        <v>#DIV/0!</v>
      </c>
    </row>
    <row r="17" spans="1:21" s="38" customFormat="1" ht="24" x14ac:dyDescent="0.15">
      <c r="A17" s="115" t="s">
        <v>765</v>
      </c>
      <c r="B17" s="117"/>
      <c r="C17" s="115"/>
      <c r="D17" s="115" t="s">
        <v>763</v>
      </c>
      <c r="E17" s="115"/>
      <c r="F17" s="117"/>
      <c r="G17" s="117"/>
      <c r="H17" s="117"/>
      <c r="I17" s="117"/>
      <c r="U17" s="39"/>
    </row>
    <row r="18" spans="1:21" ht="85" x14ac:dyDescent="0.15">
      <c r="A18" s="201" t="s">
        <v>780</v>
      </c>
      <c r="B18" s="120"/>
      <c r="C18" s="45"/>
      <c r="D18" s="46" t="s">
        <v>214</v>
      </c>
      <c r="E18" s="143" t="s">
        <v>340</v>
      </c>
      <c r="F18" s="51" t="s">
        <v>333</v>
      </c>
      <c r="G18" s="46">
        <v>2</v>
      </c>
      <c r="H18" s="46" t="s">
        <v>197</v>
      </c>
      <c r="I18" s="47" t="s">
        <v>215</v>
      </c>
      <c r="J18" s="47" t="s">
        <v>317</v>
      </c>
      <c r="K18" s="178" t="s">
        <v>822</v>
      </c>
      <c r="L18" s="46" t="s">
        <v>200</v>
      </c>
      <c r="M18" s="28">
        <v>0</v>
      </c>
      <c r="N18" s="52">
        <f t="shared" ref="N18:N21" si="4">IF(M18&gt;G18,0,G18-M18)</f>
        <v>2</v>
      </c>
      <c r="P18" s="28">
        <f>O18-G18</f>
        <v>-2</v>
      </c>
      <c r="Q18" s="28">
        <f>(4*G18)-P18</f>
        <v>10</v>
      </c>
      <c r="U18" s="32" t="e">
        <f t="shared" ref="U18:U23" si="5">T18/S18</f>
        <v>#DIV/0!</v>
      </c>
    </row>
    <row r="19" spans="1:21" ht="17" x14ac:dyDescent="0.15">
      <c r="A19" s="201" t="s">
        <v>781</v>
      </c>
      <c r="B19" s="117"/>
      <c r="D19" s="46" t="s">
        <v>225</v>
      </c>
      <c r="E19" s="54" t="s">
        <v>342</v>
      </c>
      <c r="F19" s="51" t="s">
        <v>331</v>
      </c>
      <c r="G19" s="46">
        <v>1</v>
      </c>
      <c r="H19" s="46" t="s">
        <v>197</v>
      </c>
      <c r="I19" s="47" t="s">
        <v>226</v>
      </c>
      <c r="J19" s="47" t="s">
        <v>316</v>
      </c>
      <c r="K19" s="47"/>
      <c r="L19" s="51" t="s">
        <v>200</v>
      </c>
      <c r="M19" s="28">
        <v>1</v>
      </c>
      <c r="N19" s="52">
        <f t="shared" si="4"/>
        <v>0</v>
      </c>
      <c r="P19" s="28">
        <f t="shared" ref="P19:P23" si="6">O19-G19</f>
        <v>-1</v>
      </c>
      <c r="Q19" s="28">
        <f t="shared" ref="Q19:Q23" si="7">(4*G19)-P19</f>
        <v>5</v>
      </c>
      <c r="U19" s="32" t="e">
        <f t="shared" si="5"/>
        <v>#DIV/0!</v>
      </c>
    </row>
    <row r="20" spans="1:21" ht="85" x14ac:dyDescent="0.15">
      <c r="A20" s="201" t="s">
        <v>782</v>
      </c>
      <c r="B20" s="117"/>
      <c r="D20" s="46" t="s">
        <v>201</v>
      </c>
      <c r="E20" s="46" t="s">
        <v>140</v>
      </c>
      <c r="F20" s="46" t="s">
        <v>140</v>
      </c>
      <c r="G20" s="46">
        <v>68</v>
      </c>
      <c r="H20" s="46" t="s">
        <v>197</v>
      </c>
      <c r="I20" s="46" t="s">
        <v>202</v>
      </c>
      <c r="J20" s="46" t="s">
        <v>203</v>
      </c>
      <c r="K20" s="46"/>
      <c r="L20" s="46" t="s">
        <v>200</v>
      </c>
      <c r="M20" s="28">
        <v>860</v>
      </c>
      <c r="N20" s="52">
        <f t="shared" si="4"/>
        <v>0</v>
      </c>
      <c r="O20" s="28">
        <f>M20+N20</f>
        <v>860</v>
      </c>
      <c r="P20" s="28">
        <f t="shared" si="6"/>
        <v>792</v>
      </c>
      <c r="Q20" s="28">
        <f t="shared" si="7"/>
        <v>-520</v>
      </c>
      <c r="U20" s="32" t="e">
        <f t="shared" si="5"/>
        <v>#DIV/0!</v>
      </c>
    </row>
    <row r="21" spans="1:21" ht="102" x14ac:dyDescent="0.15">
      <c r="A21" s="201" t="s">
        <v>783</v>
      </c>
      <c r="B21" s="117"/>
      <c r="D21" s="46" t="s">
        <v>204</v>
      </c>
      <c r="E21" s="46" t="s">
        <v>205</v>
      </c>
      <c r="F21" s="46" t="s">
        <v>205</v>
      </c>
      <c r="G21" s="46">
        <v>0.8</v>
      </c>
      <c r="H21" s="46" t="s">
        <v>206</v>
      </c>
      <c r="I21" s="46" t="s">
        <v>207</v>
      </c>
      <c r="J21" s="46" t="s">
        <v>208</v>
      </c>
      <c r="K21" s="46"/>
      <c r="L21" s="46" t="s">
        <v>200</v>
      </c>
      <c r="M21" s="28">
        <v>426.2</v>
      </c>
      <c r="N21" s="52">
        <f t="shared" si="4"/>
        <v>0</v>
      </c>
      <c r="O21" s="28">
        <f>M21+N21</f>
        <v>426.2</v>
      </c>
      <c r="P21" s="28">
        <f t="shared" si="6"/>
        <v>425.4</v>
      </c>
      <c r="Q21" s="28">
        <f t="shared" si="7"/>
        <v>-422.2</v>
      </c>
      <c r="S21" s="28">
        <v>430</v>
      </c>
      <c r="U21" s="32">
        <f t="shared" si="5"/>
        <v>0</v>
      </c>
    </row>
    <row r="22" spans="1:21" ht="85" x14ac:dyDescent="0.15">
      <c r="A22" s="201" t="s">
        <v>784</v>
      </c>
      <c r="B22" s="117"/>
      <c r="D22" s="46" t="s">
        <v>204</v>
      </c>
      <c r="E22" s="46" t="s">
        <v>205</v>
      </c>
      <c r="F22" s="46" t="s">
        <v>205</v>
      </c>
      <c r="G22" s="46">
        <v>0.8</v>
      </c>
      <c r="H22" s="46" t="s">
        <v>206</v>
      </c>
      <c r="I22" s="46" t="s">
        <v>209</v>
      </c>
      <c r="J22" s="46" t="s">
        <v>210</v>
      </c>
      <c r="K22" s="46"/>
      <c r="L22" s="46" t="s">
        <v>200</v>
      </c>
      <c r="M22" s="33">
        <v>100</v>
      </c>
      <c r="N22" s="53">
        <v>0</v>
      </c>
      <c r="O22" s="28">
        <f>M22+N22</f>
        <v>100</v>
      </c>
      <c r="P22" s="28">
        <f t="shared" si="6"/>
        <v>99.2</v>
      </c>
      <c r="Q22" s="28">
        <f t="shared" si="7"/>
        <v>-96</v>
      </c>
      <c r="S22" s="28">
        <v>100</v>
      </c>
      <c r="T22" s="34">
        <v>6.49</v>
      </c>
      <c r="U22" s="32">
        <f t="shared" si="5"/>
        <v>6.4899999999999999E-2</v>
      </c>
    </row>
    <row r="23" spans="1:21" ht="68" x14ac:dyDescent="0.15">
      <c r="A23" s="201" t="s">
        <v>785</v>
      </c>
      <c r="B23" s="117"/>
      <c r="D23" s="46" t="s">
        <v>204</v>
      </c>
      <c r="E23" s="46" t="s">
        <v>211</v>
      </c>
      <c r="F23" s="46" t="s">
        <v>211</v>
      </c>
      <c r="G23" s="46">
        <v>0.75</v>
      </c>
      <c r="H23" s="46" t="s">
        <v>206</v>
      </c>
      <c r="I23" s="46" t="s">
        <v>212</v>
      </c>
      <c r="J23" s="46" t="s">
        <v>213</v>
      </c>
      <c r="K23" s="46"/>
      <c r="L23" s="46" t="s">
        <v>200</v>
      </c>
      <c r="M23" s="33">
        <v>747</v>
      </c>
      <c r="N23" s="53">
        <v>0</v>
      </c>
      <c r="O23" s="33">
        <f>M23+N23</f>
        <v>747</v>
      </c>
      <c r="P23" s="33">
        <f t="shared" si="6"/>
        <v>746.25</v>
      </c>
      <c r="Q23" s="33">
        <f t="shared" si="7"/>
        <v>-743.25</v>
      </c>
      <c r="S23" s="28">
        <v>747</v>
      </c>
      <c r="T23" s="34">
        <f>12.65+3.95+1.18</f>
        <v>17.78</v>
      </c>
      <c r="U23" s="32">
        <f t="shared" si="5"/>
        <v>2.3801874163319948E-2</v>
      </c>
    </row>
    <row r="24" spans="1:21" ht="17" x14ac:dyDescent="0.15">
      <c r="A24" s="201" t="s">
        <v>786</v>
      </c>
      <c r="B24" s="117"/>
      <c r="D24" s="178" t="s">
        <v>742</v>
      </c>
      <c r="E24" s="178" t="s">
        <v>721</v>
      </c>
      <c r="F24" s="178" t="s">
        <v>722</v>
      </c>
      <c r="G24" s="46">
        <v>1</v>
      </c>
      <c r="H24" s="178" t="s">
        <v>197</v>
      </c>
      <c r="I24" s="46"/>
      <c r="J24" s="46"/>
      <c r="K24" s="46"/>
      <c r="L24" s="46"/>
      <c r="M24" s="33"/>
      <c r="N24" s="53"/>
      <c r="O24" s="33"/>
      <c r="P24" s="33"/>
      <c r="Q24" s="33"/>
      <c r="T24" s="34"/>
      <c r="U24" s="32"/>
    </row>
    <row r="25" spans="1:21" ht="17" x14ac:dyDescent="0.15">
      <c r="A25" s="201" t="s">
        <v>787</v>
      </c>
      <c r="B25" s="117"/>
      <c r="D25" s="178" t="s">
        <v>767</v>
      </c>
      <c r="E25" s="178" t="s">
        <v>401</v>
      </c>
      <c r="F25" s="178" t="s">
        <v>732</v>
      </c>
      <c r="G25" s="46">
        <v>2</v>
      </c>
      <c r="H25" s="178" t="s">
        <v>197</v>
      </c>
      <c r="I25" s="46"/>
      <c r="J25" s="46"/>
      <c r="K25" s="46"/>
      <c r="L25" s="46"/>
      <c r="M25" s="33"/>
      <c r="N25" s="53"/>
      <c r="O25" s="33"/>
      <c r="P25" s="33"/>
      <c r="Q25" s="33"/>
      <c r="T25" s="34"/>
      <c r="U25" s="32"/>
    </row>
    <row r="26" spans="1:21" customFormat="1" ht="24" x14ac:dyDescent="0.15">
      <c r="A26" s="115" t="s">
        <v>766</v>
      </c>
      <c r="B26" s="115"/>
      <c r="C26" s="115"/>
      <c r="D26" s="115" t="s">
        <v>768</v>
      </c>
      <c r="E26" s="115"/>
      <c r="F26" s="130"/>
      <c r="G26" s="200"/>
      <c r="H26" s="117"/>
      <c r="I26" s="130"/>
      <c r="J26" s="113"/>
      <c r="K26" s="113"/>
    </row>
    <row r="27" spans="1:21" s="38" customFormat="1" ht="17" x14ac:dyDescent="0.15">
      <c r="A27" s="201" t="s">
        <v>788</v>
      </c>
      <c r="B27" s="117"/>
      <c r="E27" s="193" t="s">
        <v>737</v>
      </c>
      <c r="G27" s="38">
        <v>1</v>
      </c>
      <c r="H27" s="193" t="s">
        <v>197</v>
      </c>
      <c r="M27" s="40"/>
      <c r="N27" s="40"/>
      <c r="O27" s="40"/>
      <c r="P27" s="40"/>
      <c r="Q27" s="40"/>
      <c r="T27" s="41"/>
      <c r="U27" s="39"/>
    </row>
    <row r="28" spans="1:21" s="38" customFormat="1" ht="17" x14ac:dyDescent="0.15">
      <c r="A28" s="201" t="s">
        <v>789</v>
      </c>
      <c r="B28" s="117"/>
      <c r="E28" s="193" t="s">
        <v>733</v>
      </c>
      <c r="G28" s="38">
        <v>1</v>
      </c>
      <c r="H28" s="193" t="s">
        <v>197</v>
      </c>
      <c r="M28" s="40"/>
      <c r="N28" s="40"/>
      <c r="O28" s="40"/>
      <c r="P28" s="40"/>
      <c r="Q28" s="40"/>
      <c r="T28" s="41"/>
      <c r="U28" s="39"/>
    </row>
    <row r="29" spans="1:21" s="38" customFormat="1" ht="17" x14ac:dyDescent="0.15">
      <c r="A29" s="201" t="s">
        <v>790</v>
      </c>
      <c r="B29" s="117"/>
      <c r="E29" s="193" t="s">
        <v>734</v>
      </c>
      <c r="G29" s="38">
        <v>3</v>
      </c>
      <c r="H29" s="193" t="s">
        <v>197</v>
      </c>
      <c r="M29" s="40"/>
      <c r="N29" s="40"/>
      <c r="O29" s="40"/>
      <c r="P29" s="40"/>
      <c r="Q29" s="40"/>
      <c r="T29" s="41"/>
      <c r="U29" s="39"/>
    </row>
    <row r="30" spans="1:21" s="38" customFormat="1" ht="17" x14ac:dyDescent="0.15">
      <c r="A30" s="201" t="s">
        <v>791</v>
      </c>
      <c r="B30" s="117"/>
      <c r="E30" s="193" t="s">
        <v>735</v>
      </c>
      <c r="G30" s="38">
        <v>1</v>
      </c>
      <c r="H30" s="193" t="s">
        <v>197</v>
      </c>
      <c r="M30" s="40"/>
      <c r="N30" s="40"/>
      <c r="O30" s="40"/>
      <c r="P30" s="40"/>
      <c r="Q30" s="40"/>
      <c r="T30" s="41"/>
      <c r="U30" s="39"/>
    </row>
    <row r="31" spans="1:21" s="38" customFormat="1" ht="17" x14ac:dyDescent="0.15">
      <c r="A31" s="201" t="s">
        <v>792</v>
      </c>
      <c r="B31" s="117"/>
      <c r="E31" s="193" t="s">
        <v>736</v>
      </c>
      <c r="G31" s="38">
        <v>1</v>
      </c>
      <c r="H31" s="193" t="s">
        <v>197</v>
      </c>
      <c r="M31" s="40"/>
      <c r="N31" s="40"/>
      <c r="O31" s="40"/>
      <c r="P31" s="40"/>
      <c r="Q31" s="40"/>
      <c r="T31" s="41"/>
      <c r="U31" s="39"/>
    </row>
    <row r="32" spans="1:21" s="38" customFormat="1" ht="17" x14ac:dyDescent="0.15">
      <c r="A32" s="201" t="s">
        <v>793</v>
      </c>
      <c r="B32" s="117"/>
      <c r="E32" s="193" t="s">
        <v>738</v>
      </c>
      <c r="F32" s="193" t="s">
        <v>739</v>
      </c>
      <c r="G32" s="38">
        <v>1</v>
      </c>
      <c r="H32" s="193" t="s">
        <v>197</v>
      </c>
      <c r="M32" s="40"/>
      <c r="N32" s="40"/>
      <c r="O32" s="40"/>
      <c r="P32" s="40"/>
      <c r="Q32" s="40"/>
      <c r="T32" s="41"/>
      <c r="U32" s="39"/>
    </row>
    <row r="33" spans="1:21" s="38" customFormat="1" ht="17" x14ac:dyDescent="0.15">
      <c r="A33" s="201" t="s">
        <v>794</v>
      </c>
      <c r="B33" s="117"/>
      <c r="D33" s="55"/>
      <c r="E33" s="89" t="s">
        <v>549</v>
      </c>
      <c r="M33" s="40"/>
      <c r="N33" s="40"/>
      <c r="O33" s="40"/>
      <c r="P33" s="40"/>
      <c r="Q33" s="40"/>
      <c r="T33" s="41"/>
      <c r="U33" s="39"/>
    </row>
    <row r="34" spans="1:21" s="38" customFormat="1" ht="17" x14ac:dyDescent="0.15">
      <c r="A34" s="201" t="s">
        <v>834</v>
      </c>
      <c r="B34" s="117"/>
      <c r="D34" s="55"/>
      <c r="E34" s="206" t="s">
        <v>828</v>
      </c>
      <c r="M34" s="40"/>
      <c r="N34" s="40"/>
      <c r="O34" s="40"/>
      <c r="P34" s="40"/>
      <c r="Q34" s="40"/>
      <c r="T34" s="41"/>
      <c r="U34" s="39"/>
    </row>
    <row r="35" spans="1:21" s="38" customFormat="1" ht="24" x14ac:dyDescent="0.15">
      <c r="A35" s="115" t="s">
        <v>770</v>
      </c>
      <c r="B35" s="117"/>
      <c r="C35" s="115"/>
      <c r="D35" s="115" t="s">
        <v>769</v>
      </c>
      <c r="E35" s="115"/>
      <c r="F35" s="117"/>
      <c r="G35" s="117"/>
      <c r="H35" s="117"/>
      <c r="I35" s="117"/>
      <c r="U35" s="39"/>
    </row>
    <row r="36" spans="1:21" s="35" customFormat="1" ht="17" x14ac:dyDescent="0.2">
      <c r="A36" s="201" t="s">
        <v>795</v>
      </c>
      <c r="B36" s="191"/>
      <c r="E36" s="192" t="s">
        <v>741</v>
      </c>
      <c r="F36" s="36"/>
      <c r="H36" s="28"/>
      <c r="I36" s="36"/>
      <c r="J36" s="36"/>
      <c r="K36" s="36"/>
      <c r="N36" s="35">
        <f t="shared" ref="N36:N41" si="8">IF(M36&gt;G36,0,G36-M36)</f>
        <v>0</v>
      </c>
      <c r="O36" s="35">
        <f t="shared" ref="O36:O41" si="9">M36+N36</f>
        <v>0</v>
      </c>
      <c r="P36" s="35">
        <f t="shared" ref="P36:P41" si="10">O36-G36</f>
        <v>0</v>
      </c>
      <c r="Q36" s="35">
        <f t="shared" ref="Q36:Q41" si="11">(4*G36)-P36</f>
        <v>0</v>
      </c>
      <c r="S36" s="28"/>
      <c r="T36" s="28"/>
      <c r="U36" s="28"/>
    </row>
    <row r="37" spans="1:21" s="35" customFormat="1" ht="17" x14ac:dyDescent="0.2">
      <c r="A37" s="201" t="s">
        <v>796</v>
      </c>
      <c r="B37" s="191"/>
      <c r="E37" s="192" t="s">
        <v>740</v>
      </c>
      <c r="F37" s="36"/>
      <c r="H37" s="28"/>
      <c r="I37" s="36"/>
      <c r="J37" s="36"/>
      <c r="K37" s="36"/>
      <c r="N37" s="35">
        <f t="shared" si="8"/>
        <v>0</v>
      </c>
      <c r="O37" s="35">
        <f t="shared" si="9"/>
        <v>0</v>
      </c>
      <c r="P37" s="35">
        <f t="shared" si="10"/>
        <v>0</v>
      </c>
      <c r="Q37" s="35">
        <f t="shared" si="11"/>
        <v>0</v>
      </c>
      <c r="S37" s="28"/>
      <c r="T37" s="28"/>
      <c r="U37" s="28"/>
    </row>
    <row r="38" spans="1:21" s="35" customFormat="1" ht="17" x14ac:dyDescent="0.2">
      <c r="A38" s="201" t="s">
        <v>797</v>
      </c>
      <c r="B38" s="191"/>
      <c r="E38" s="192" t="s">
        <v>731</v>
      </c>
      <c r="F38" s="36"/>
      <c r="H38" s="28"/>
      <c r="I38" s="36"/>
      <c r="J38" s="36"/>
      <c r="K38" s="36"/>
      <c r="N38" s="35">
        <f t="shared" si="8"/>
        <v>0</v>
      </c>
      <c r="O38" s="35">
        <f t="shared" si="9"/>
        <v>0</v>
      </c>
      <c r="P38" s="35">
        <f t="shared" si="10"/>
        <v>0</v>
      </c>
      <c r="Q38" s="35">
        <f t="shared" si="11"/>
        <v>0</v>
      </c>
      <c r="S38" s="28"/>
      <c r="T38" s="28"/>
      <c r="U38" s="28"/>
    </row>
    <row r="39" spans="1:21" s="35" customFormat="1" ht="17" x14ac:dyDescent="0.2">
      <c r="A39" s="201" t="s">
        <v>798</v>
      </c>
      <c r="B39" s="191"/>
      <c r="E39" s="44" t="s">
        <v>300</v>
      </c>
      <c r="F39" s="36"/>
      <c r="H39" s="28"/>
      <c r="I39" s="36"/>
      <c r="J39" s="36"/>
      <c r="K39" s="36"/>
      <c r="N39" s="35">
        <f t="shared" si="8"/>
        <v>0</v>
      </c>
      <c r="O39" s="35">
        <f t="shared" si="9"/>
        <v>0</v>
      </c>
      <c r="P39" s="35">
        <f t="shared" si="10"/>
        <v>0</v>
      </c>
      <c r="Q39" s="35">
        <f t="shared" si="11"/>
        <v>0</v>
      </c>
      <c r="S39" s="28"/>
      <c r="T39" s="28"/>
      <c r="U39" s="28"/>
    </row>
    <row r="40" spans="1:21" s="35" customFormat="1" ht="17" x14ac:dyDescent="0.2">
      <c r="A40" s="201" t="s">
        <v>799</v>
      </c>
      <c r="B40" s="191"/>
      <c r="E40" s="44" t="s">
        <v>301</v>
      </c>
      <c r="F40" s="36"/>
      <c r="H40" s="28"/>
      <c r="I40" s="36"/>
      <c r="J40" s="36"/>
      <c r="K40" s="36"/>
      <c r="N40" s="35">
        <f t="shared" si="8"/>
        <v>0</v>
      </c>
      <c r="O40" s="35">
        <f t="shared" si="9"/>
        <v>0</v>
      </c>
      <c r="P40" s="35">
        <f t="shared" si="10"/>
        <v>0</v>
      </c>
      <c r="Q40" s="35">
        <f t="shared" si="11"/>
        <v>0</v>
      </c>
      <c r="S40" s="28"/>
      <c r="T40" s="28"/>
      <c r="U40" s="28"/>
    </row>
    <row r="41" spans="1:21" s="35" customFormat="1" ht="17" x14ac:dyDescent="0.2">
      <c r="A41" s="201" t="s">
        <v>800</v>
      </c>
      <c r="B41" s="191"/>
      <c r="E41" s="44" t="s">
        <v>302</v>
      </c>
      <c r="F41" s="36"/>
      <c r="H41" s="28"/>
      <c r="I41" s="36"/>
      <c r="J41" s="36"/>
      <c r="K41" s="36"/>
      <c r="N41" s="35">
        <f t="shared" si="8"/>
        <v>0</v>
      </c>
      <c r="O41" s="35">
        <f t="shared" si="9"/>
        <v>0</v>
      </c>
      <c r="P41" s="35">
        <f t="shared" si="10"/>
        <v>0</v>
      </c>
      <c r="Q41" s="35">
        <f t="shared" si="11"/>
        <v>0</v>
      </c>
      <c r="S41" s="28"/>
      <c r="T41" s="28"/>
      <c r="U41" s="28"/>
    </row>
    <row r="42" spans="1:21" s="35" customFormat="1" ht="17" x14ac:dyDescent="0.2">
      <c r="A42" s="201" t="s">
        <v>801</v>
      </c>
      <c r="B42" s="191"/>
      <c r="E42" s="60" t="s">
        <v>350</v>
      </c>
      <c r="F42" s="36"/>
      <c r="H42" s="28"/>
      <c r="I42" s="36"/>
      <c r="J42" s="36"/>
      <c r="K42" s="36"/>
      <c r="S42" s="28"/>
      <c r="T42" s="28"/>
      <c r="U42" s="28"/>
    </row>
    <row r="43" spans="1:21" s="35" customFormat="1" ht="17" x14ac:dyDescent="0.2">
      <c r="A43" s="201" t="s">
        <v>802</v>
      </c>
      <c r="B43" s="191"/>
      <c r="E43" s="192" t="s">
        <v>832</v>
      </c>
      <c r="F43" s="36"/>
      <c r="H43" s="28"/>
      <c r="I43" s="36"/>
      <c r="J43" s="36"/>
      <c r="K43" s="36"/>
      <c r="S43" s="28"/>
      <c r="T43" s="28"/>
      <c r="U43" s="28"/>
    </row>
    <row r="44" spans="1:21" s="35" customFormat="1" ht="17" x14ac:dyDescent="0.2">
      <c r="A44" s="201" t="s">
        <v>803</v>
      </c>
      <c r="B44" s="191"/>
      <c r="E44" s="192" t="s">
        <v>830</v>
      </c>
      <c r="F44" s="36"/>
      <c r="H44" s="28"/>
      <c r="I44" s="36"/>
      <c r="J44" s="36"/>
      <c r="K44" s="36"/>
      <c r="S44" s="28"/>
      <c r="T44" s="28"/>
      <c r="U44" s="28"/>
    </row>
    <row r="45" spans="1:21" s="35" customFormat="1" ht="17" x14ac:dyDescent="0.2">
      <c r="A45" s="201" t="s">
        <v>829</v>
      </c>
      <c r="B45" s="191"/>
      <c r="E45" s="60" t="s">
        <v>351</v>
      </c>
      <c r="F45" s="36"/>
      <c r="H45" s="28"/>
      <c r="I45" s="36"/>
      <c r="J45" s="36"/>
      <c r="K45" s="36"/>
      <c r="S45" s="28"/>
      <c r="T45" s="28"/>
      <c r="U45" s="28"/>
    </row>
    <row r="46" spans="1:21" s="35" customFormat="1" ht="17" x14ac:dyDescent="0.2">
      <c r="A46" s="201" t="s">
        <v>831</v>
      </c>
      <c r="B46" s="191"/>
      <c r="E46" s="55" t="s">
        <v>353</v>
      </c>
      <c r="F46" s="36"/>
      <c r="H46" s="28"/>
      <c r="I46" s="36"/>
      <c r="J46" s="36"/>
      <c r="K46" s="36"/>
      <c r="S46" s="28"/>
      <c r="T46" s="28"/>
      <c r="U46" s="28"/>
    </row>
    <row r="47" spans="1:21" s="38" customFormat="1" x14ac:dyDescent="0.15">
      <c r="A47" s="117"/>
      <c r="B47" s="117"/>
      <c r="C47" s="117"/>
      <c r="D47" s="126"/>
      <c r="E47" s="117"/>
      <c r="F47" s="117"/>
      <c r="M47" s="40"/>
      <c r="N47" s="40"/>
      <c r="O47" s="40"/>
      <c r="P47" s="40"/>
      <c r="Q47" s="40"/>
      <c r="T47" s="41"/>
      <c r="U47" s="39"/>
    </row>
    <row r="48" spans="1:21" s="38" customFormat="1" ht="24" x14ac:dyDescent="0.15">
      <c r="A48" s="182" t="s">
        <v>752</v>
      </c>
      <c r="B48" s="182"/>
      <c r="C48" s="182" t="s">
        <v>835</v>
      </c>
      <c r="D48" s="183"/>
      <c r="E48" s="182"/>
      <c r="F48" s="185"/>
      <c r="I48" s="58"/>
      <c r="J48" s="58"/>
      <c r="K48" s="58"/>
      <c r="L48" s="57"/>
      <c r="U48" s="39"/>
    </row>
    <row r="49" spans="1:21" ht="24" x14ac:dyDescent="0.15">
      <c r="A49" s="182" t="s">
        <v>805</v>
      </c>
      <c r="B49" s="182"/>
      <c r="C49" s="182"/>
      <c r="D49" s="182" t="s">
        <v>771</v>
      </c>
      <c r="E49" s="182"/>
      <c r="F49" s="185"/>
    </row>
    <row r="50" spans="1:21" ht="24" x14ac:dyDescent="0.15">
      <c r="A50" s="182" t="s">
        <v>809</v>
      </c>
      <c r="B50" s="182"/>
      <c r="C50" s="182"/>
      <c r="D50" s="182" t="s">
        <v>763</v>
      </c>
      <c r="E50" s="182"/>
      <c r="F50" s="185"/>
    </row>
    <row r="51" spans="1:21" ht="17" x14ac:dyDescent="0.15">
      <c r="A51" s="202" t="s">
        <v>772</v>
      </c>
      <c r="B51" s="183"/>
      <c r="F51" s="139" t="s">
        <v>643</v>
      </c>
      <c r="G51" s="28">
        <v>7</v>
      </c>
      <c r="H51" s="179" t="s">
        <v>197</v>
      </c>
    </row>
    <row r="52" spans="1:21" ht="34" x14ac:dyDescent="0.15">
      <c r="A52" s="202" t="s">
        <v>773</v>
      </c>
      <c r="B52" s="183"/>
      <c r="D52" s="47" t="s">
        <v>310</v>
      </c>
      <c r="E52" s="178" t="s">
        <v>806</v>
      </c>
      <c r="F52" s="51" t="s">
        <v>330</v>
      </c>
      <c r="G52" s="46">
        <v>14</v>
      </c>
      <c r="H52" s="46" t="s">
        <v>197</v>
      </c>
      <c r="I52" s="47" t="s">
        <v>311</v>
      </c>
      <c r="J52" s="47" t="s">
        <v>315</v>
      </c>
      <c r="K52" s="47"/>
      <c r="L52" s="47" t="s">
        <v>216</v>
      </c>
      <c r="M52" s="28">
        <v>0</v>
      </c>
      <c r="N52" s="46">
        <f>IF(M52&gt;G52,0,G52-M52)</f>
        <v>14</v>
      </c>
      <c r="O52" s="28">
        <v>4</v>
      </c>
      <c r="P52" s="28">
        <f>O52-G52</f>
        <v>-10</v>
      </c>
      <c r="Q52" s="28">
        <f>(4*G52)-P52</f>
        <v>66</v>
      </c>
      <c r="U52" s="32" t="e">
        <f>T52/S52</f>
        <v>#DIV/0!</v>
      </c>
    </row>
    <row r="53" spans="1:21" ht="17" x14ac:dyDescent="0.15">
      <c r="A53" s="202" t="s">
        <v>774</v>
      </c>
      <c r="B53" s="184"/>
      <c r="C53" s="45"/>
      <c r="D53" s="49" t="s">
        <v>313</v>
      </c>
      <c r="E53" s="178" t="s">
        <v>806</v>
      </c>
      <c r="F53" s="51" t="s">
        <v>329</v>
      </c>
      <c r="G53" s="48">
        <v>14</v>
      </c>
      <c r="H53" s="46" t="s">
        <v>197</v>
      </c>
      <c r="I53" s="46" t="s">
        <v>198</v>
      </c>
      <c r="J53" s="47" t="s">
        <v>199</v>
      </c>
      <c r="K53" s="47"/>
      <c r="L53" s="47" t="s">
        <v>216</v>
      </c>
      <c r="M53" s="28">
        <v>0</v>
      </c>
      <c r="N53" s="46">
        <f>IF(M53&gt;G53,0,G53-M53)</f>
        <v>14</v>
      </c>
      <c r="O53" s="38">
        <v>0</v>
      </c>
      <c r="P53" s="28">
        <f>O53-G53</f>
        <v>-14</v>
      </c>
      <c r="Q53" s="28">
        <f>(4*G53)-P53</f>
        <v>70</v>
      </c>
      <c r="U53" s="32" t="e">
        <f>T53/S53</f>
        <v>#DIV/0!</v>
      </c>
    </row>
    <row r="54" spans="1:21" ht="17" x14ac:dyDescent="0.15">
      <c r="A54" s="202" t="s">
        <v>775</v>
      </c>
      <c r="B54" s="183"/>
      <c r="F54" s="139" t="s">
        <v>644</v>
      </c>
      <c r="G54" s="28">
        <v>14</v>
      </c>
      <c r="H54" s="179" t="s">
        <v>197</v>
      </c>
    </row>
    <row r="55" spans="1:21" s="46" customFormat="1" ht="34" x14ac:dyDescent="0.15">
      <c r="A55" s="201" t="s">
        <v>804</v>
      </c>
      <c r="B55" s="118"/>
      <c r="C55" s="57"/>
      <c r="D55" s="46" t="s">
        <v>214</v>
      </c>
      <c r="E55" s="54" t="s">
        <v>341</v>
      </c>
      <c r="F55" s="51" t="s">
        <v>328</v>
      </c>
      <c r="G55" s="46">
        <v>4</v>
      </c>
      <c r="H55" s="46" t="s">
        <v>197</v>
      </c>
      <c r="I55" s="47" t="s">
        <v>324</v>
      </c>
      <c r="J55" s="47" t="s">
        <v>325</v>
      </c>
      <c r="K55" s="47"/>
      <c r="L55" s="47" t="s">
        <v>216</v>
      </c>
      <c r="M55" s="46">
        <v>0</v>
      </c>
      <c r="N55" s="46">
        <f>IF(M55&gt;G55,0,G55-M55)</f>
        <v>4</v>
      </c>
      <c r="O55" s="46">
        <v>4</v>
      </c>
      <c r="P55" s="46">
        <f>O55-G55</f>
        <v>0</v>
      </c>
      <c r="Q55" s="46">
        <f>(4*G55)-P55</f>
        <v>16</v>
      </c>
      <c r="U55" s="85"/>
    </row>
    <row r="56" spans="1:21" ht="68" x14ac:dyDescent="0.15">
      <c r="A56" s="183"/>
      <c r="B56" s="183"/>
      <c r="F56" s="88" t="s">
        <v>384</v>
      </c>
    </row>
    <row r="57" spans="1:21" ht="24" x14ac:dyDescent="0.15">
      <c r="A57" s="182" t="s">
        <v>824</v>
      </c>
      <c r="B57" s="182"/>
      <c r="C57" s="182"/>
      <c r="D57" s="182" t="s">
        <v>768</v>
      </c>
      <c r="E57" s="182"/>
      <c r="F57" s="185"/>
    </row>
    <row r="58" spans="1:21" ht="24" x14ac:dyDescent="0.15">
      <c r="A58" s="182" t="s">
        <v>825</v>
      </c>
      <c r="B58" s="182"/>
      <c r="C58" s="182"/>
      <c r="D58" s="182" t="s">
        <v>769</v>
      </c>
      <c r="E58" s="182"/>
      <c r="F58" s="185"/>
    </row>
    <row r="59" spans="1:21" x14ac:dyDescent="0.15">
      <c r="A59" s="183"/>
      <c r="B59" s="183"/>
      <c r="C59" s="183"/>
      <c r="D59" s="183"/>
      <c r="E59" s="183"/>
      <c r="F59" s="183"/>
    </row>
    <row r="60" spans="1:21" s="38" customFormat="1" ht="24" x14ac:dyDescent="0.15">
      <c r="A60" s="188" t="s">
        <v>751</v>
      </c>
      <c r="B60" s="188"/>
      <c r="C60" s="188" t="s">
        <v>837</v>
      </c>
      <c r="D60" s="181"/>
      <c r="E60" s="181"/>
      <c r="F60" s="181"/>
      <c r="U60" s="39"/>
    </row>
    <row r="61" spans="1:21" s="38" customFormat="1" ht="24" x14ac:dyDescent="0.15">
      <c r="A61" s="188" t="s">
        <v>807</v>
      </c>
      <c r="B61" s="188"/>
      <c r="C61" s="180"/>
      <c r="D61" s="188" t="s">
        <v>771</v>
      </c>
      <c r="E61" s="188"/>
      <c r="F61" s="181"/>
      <c r="U61" s="39"/>
    </row>
    <row r="62" spans="1:21" s="38" customFormat="1" ht="17" x14ac:dyDescent="0.15">
      <c r="A62" s="203" t="s">
        <v>810</v>
      </c>
      <c r="B62" s="189"/>
      <c r="C62" s="58"/>
      <c r="D62" s="152" t="s">
        <v>314</v>
      </c>
      <c r="E62" s="152" t="s">
        <v>337</v>
      </c>
      <c r="F62" s="58" t="s">
        <v>309</v>
      </c>
      <c r="G62" s="153">
        <v>4</v>
      </c>
      <c r="H62" s="38" t="s">
        <v>197</v>
      </c>
      <c r="I62" s="38" t="s">
        <v>198</v>
      </c>
      <c r="J62" s="58" t="s">
        <v>199</v>
      </c>
      <c r="K62" s="58"/>
      <c r="L62" s="38" t="s">
        <v>200</v>
      </c>
      <c r="M62" s="38">
        <v>0</v>
      </c>
      <c r="N62" s="38">
        <f t="shared" ref="N62:N68" si="12">IF(M62&gt;G62,0,G62-M62)</f>
        <v>4</v>
      </c>
      <c r="O62" s="38">
        <v>10</v>
      </c>
      <c r="P62" s="38">
        <f t="shared" ref="P62" si="13">O62-G62</f>
        <v>6</v>
      </c>
      <c r="Q62" s="38">
        <f t="shared" ref="Q62" si="14">(4*G62)-P62</f>
        <v>10</v>
      </c>
      <c r="U62" s="39" t="e">
        <f t="shared" ref="U62:U68" si="15">T62/S62</f>
        <v>#DIV/0!</v>
      </c>
    </row>
    <row r="63" spans="1:21" s="38" customFormat="1" ht="17" x14ac:dyDescent="0.15">
      <c r="A63" s="203" t="s">
        <v>811</v>
      </c>
      <c r="B63" s="190"/>
      <c r="D63" s="154" t="s">
        <v>307</v>
      </c>
      <c r="E63" s="154" t="s">
        <v>337</v>
      </c>
      <c r="F63" s="58" t="s">
        <v>309</v>
      </c>
      <c r="G63" s="38">
        <v>1</v>
      </c>
      <c r="H63" s="38" t="s">
        <v>197</v>
      </c>
      <c r="I63" s="58" t="s">
        <v>304</v>
      </c>
      <c r="J63" s="58" t="s">
        <v>323</v>
      </c>
      <c r="K63" s="58"/>
      <c r="L63" s="38" t="s">
        <v>200</v>
      </c>
      <c r="M63" s="38">
        <v>0</v>
      </c>
      <c r="N63" s="38">
        <f t="shared" si="12"/>
        <v>1</v>
      </c>
      <c r="O63" s="38">
        <v>1</v>
      </c>
      <c r="P63" s="38">
        <f>O63-G63</f>
        <v>0</v>
      </c>
      <c r="Q63" s="38">
        <f>(4*G63)-P63</f>
        <v>4</v>
      </c>
      <c r="U63" s="39" t="e">
        <f t="shared" si="15"/>
        <v>#DIV/0!</v>
      </c>
    </row>
    <row r="64" spans="1:21" s="38" customFormat="1" ht="17" x14ac:dyDescent="0.15">
      <c r="A64" s="203" t="s">
        <v>812</v>
      </c>
      <c r="B64" s="190"/>
      <c r="D64" s="58" t="s">
        <v>218</v>
      </c>
      <c r="E64" s="55" t="s">
        <v>338</v>
      </c>
      <c r="F64" s="38" t="s">
        <v>312</v>
      </c>
      <c r="G64" s="38">
        <v>1</v>
      </c>
      <c r="H64" s="38" t="s">
        <v>197</v>
      </c>
      <c r="I64" s="57" t="s">
        <v>221</v>
      </c>
      <c r="J64" s="38" t="s">
        <v>318</v>
      </c>
      <c r="L64" s="58" t="s">
        <v>200</v>
      </c>
      <c r="M64" s="38">
        <v>0</v>
      </c>
      <c r="N64" s="38">
        <f t="shared" si="12"/>
        <v>1</v>
      </c>
      <c r="O64" s="38">
        <v>1</v>
      </c>
      <c r="P64" s="38">
        <f t="shared" ref="P64:P67" si="16">O64-G64</f>
        <v>0</v>
      </c>
      <c r="Q64" s="38">
        <f t="shared" ref="Q64:Q67" si="17">(4*G64)-P64</f>
        <v>4</v>
      </c>
      <c r="U64" s="39" t="e">
        <f t="shared" si="15"/>
        <v>#DIV/0!</v>
      </c>
    </row>
    <row r="65" spans="1:21" s="38" customFormat="1" ht="17" x14ac:dyDescent="0.15">
      <c r="A65" s="203" t="s">
        <v>813</v>
      </c>
      <c r="B65" s="190"/>
      <c r="D65" s="58" t="s">
        <v>266</v>
      </c>
      <c r="E65" s="55" t="s">
        <v>338</v>
      </c>
      <c r="F65" s="38" t="s">
        <v>312</v>
      </c>
      <c r="G65" s="38">
        <v>1</v>
      </c>
      <c r="H65" s="38" t="s">
        <v>197</v>
      </c>
      <c r="I65" s="38" t="s">
        <v>222</v>
      </c>
      <c r="J65" s="58" t="s">
        <v>319</v>
      </c>
      <c r="K65" s="58"/>
      <c r="L65" s="58" t="s">
        <v>200</v>
      </c>
      <c r="M65" s="38">
        <v>0</v>
      </c>
      <c r="N65" s="38">
        <f t="shared" si="12"/>
        <v>1</v>
      </c>
      <c r="O65" s="38">
        <v>1</v>
      </c>
      <c r="P65" s="38">
        <f t="shared" si="16"/>
        <v>0</v>
      </c>
      <c r="Q65" s="38">
        <f t="shared" si="17"/>
        <v>4</v>
      </c>
      <c r="U65" s="39" t="e">
        <f t="shared" si="15"/>
        <v>#DIV/0!</v>
      </c>
    </row>
    <row r="66" spans="1:21" s="38" customFormat="1" ht="17" x14ac:dyDescent="0.15">
      <c r="A66" s="203" t="s">
        <v>814</v>
      </c>
      <c r="B66" s="190"/>
      <c r="D66" s="58" t="s">
        <v>219</v>
      </c>
      <c r="E66" s="55" t="s">
        <v>338</v>
      </c>
      <c r="F66" s="38" t="s">
        <v>312</v>
      </c>
      <c r="G66" s="38">
        <v>1</v>
      </c>
      <c r="H66" s="38" t="s">
        <v>197</v>
      </c>
      <c r="I66" s="38" t="s">
        <v>223</v>
      </c>
      <c r="J66" s="58" t="s">
        <v>320</v>
      </c>
      <c r="K66" s="58"/>
      <c r="L66" s="58" t="s">
        <v>200</v>
      </c>
      <c r="M66" s="38">
        <v>0</v>
      </c>
      <c r="N66" s="38">
        <f t="shared" si="12"/>
        <v>1</v>
      </c>
      <c r="O66" s="38">
        <v>1</v>
      </c>
      <c r="P66" s="38">
        <f t="shared" si="16"/>
        <v>0</v>
      </c>
      <c r="Q66" s="38">
        <f t="shared" si="17"/>
        <v>4</v>
      </c>
      <c r="U66" s="39" t="e">
        <f t="shared" si="15"/>
        <v>#DIV/0!</v>
      </c>
    </row>
    <row r="67" spans="1:21" s="38" customFormat="1" ht="17" x14ac:dyDescent="0.15">
      <c r="A67" s="203" t="s">
        <v>815</v>
      </c>
      <c r="B67" s="190"/>
      <c r="D67" s="58" t="s">
        <v>269</v>
      </c>
      <c r="E67" s="55" t="s">
        <v>338</v>
      </c>
      <c r="F67" s="38" t="s">
        <v>312</v>
      </c>
      <c r="G67" s="38">
        <v>1</v>
      </c>
      <c r="H67" s="38" t="s">
        <v>197</v>
      </c>
      <c r="I67" s="38" t="s">
        <v>224</v>
      </c>
      <c r="J67" s="58" t="s">
        <v>321</v>
      </c>
      <c r="K67" s="58"/>
      <c r="L67" s="58" t="s">
        <v>200</v>
      </c>
      <c r="M67" s="38">
        <v>0</v>
      </c>
      <c r="N67" s="38">
        <f t="shared" si="12"/>
        <v>1</v>
      </c>
      <c r="O67" s="38">
        <v>1</v>
      </c>
      <c r="P67" s="38">
        <f t="shared" si="16"/>
        <v>0</v>
      </c>
      <c r="Q67" s="38">
        <f t="shared" si="17"/>
        <v>4</v>
      </c>
      <c r="U67" s="39" t="e">
        <f t="shared" si="15"/>
        <v>#DIV/0!</v>
      </c>
    </row>
    <row r="68" spans="1:21" s="38" customFormat="1" ht="17" customHeight="1" x14ac:dyDescent="0.15">
      <c r="A68" s="203" t="s">
        <v>816</v>
      </c>
      <c r="B68" s="190"/>
      <c r="D68" s="58" t="s">
        <v>220</v>
      </c>
      <c r="E68" s="55" t="s">
        <v>339</v>
      </c>
      <c r="F68" s="57" t="s">
        <v>326</v>
      </c>
      <c r="G68" s="38">
        <v>1</v>
      </c>
      <c r="H68" s="38" t="s">
        <v>197</v>
      </c>
      <c r="I68" s="57" t="s">
        <v>327</v>
      </c>
      <c r="J68" s="58" t="s">
        <v>322</v>
      </c>
      <c r="K68" s="58"/>
      <c r="L68" s="58" t="s">
        <v>200</v>
      </c>
      <c r="M68" s="38">
        <v>0</v>
      </c>
      <c r="N68" s="38">
        <f t="shared" si="12"/>
        <v>1</v>
      </c>
      <c r="O68" s="38">
        <v>1</v>
      </c>
      <c r="P68" s="38">
        <f>O68-G68</f>
        <v>0</v>
      </c>
      <c r="Q68" s="38">
        <f>(4*G68)-P68</f>
        <v>4</v>
      </c>
      <c r="U68" s="39" t="e">
        <f t="shared" si="15"/>
        <v>#DIV/0!</v>
      </c>
    </row>
    <row r="69" spans="1:21" s="38" customFormat="1" ht="24" x14ac:dyDescent="0.15">
      <c r="A69" s="188" t="s">
        <v>808</v>
      </c>
      <c r="B69" s="188"/>
      <c r="C69" s="180"/>
      <c r="D69" s="188" t="s">
        <v>763</v>
      </c>
      <c r="E69" s="188"/>
      <c r="F69" s="181"/>
      <c r="U69" s="39"/>
    </row>
    <row r="70" spans="1:21" s="35" customFormat="1" ht="17" x14ac:dyDescent="0.2">
      <c r="A70" s="204" t="s">
        <v>817</v>
      </c>
      <c r="B70" s="186"/>
      <c r="D70" s="149" t="s">
        <v>675</v>
      </c>
      <c r="E70" s="149" t="s">
        <v>678</v>
      </c>
      <c r="F70" s="151" t="s">
        <v>680</v>
      </c>
      <c r="G70" s="35">
        <v>0</v>
      </c>
      <c r="H70" s="150" t="s">
        <v>197</v>
      </c>
      <c r="I70" s="36"/>
      <c r="J70" s="36"/>
      <c r="K70" s="36"/>
      <c r="N70" s="35">
        <f t="shared" ref="N70" si="18">IF(M70&gt;G70,0,G70-M70)</f>
        <v>0</v>
      </c>
      <c r="O70" s="35">
        <f>M70+N70</f>
        <v>0</v>
      </c>
      <c r="P70" s="35">
        <f>O70-G70</f>
        <v>0</v>
      </c>
      <c r="Q70" s="35">
        <f>(4*G70)-P70</f>
        <v>0</v>
      </c>
      <c r="S70" s="28"/>
      <c r="T70" s="28"/>
      <c r="U70" s="28"/>
    </row>
    <row r="71" spans="1:21" s="35" customFormat="1" ht="17" x14ac:dyDescent="0.2">
      <c r="A71" s="204" t="s">
        <v>818</v>
      </c>
      <c r="B71" s="186"/>
      <c r="D71" s="149" t="s">
        <v>679</v>
      </c>
      <c r="E71" s="149" t="s">
        <v>676</v>
      </c>
      <c r="F71" s="151" t="s">
        <v>680</v>
      </c>
      <c r="G71" s="35">
        <v>0</v>
      </c>
      <c r="H71" s="150" t="s">
        <v>197</v>
      </c>
      <c r="I71" s="36"/>
      <c r="J71" s="36"/>
      <c r="K71" s="36"/>
      <c r="N71" s="35">
        <f>IF(M71&gt;G71,0,G71-M71)</f>
        <v>0</v>
      </c>
      <c r="O71" s="35">
        <f>M71+N71</f>
        <v>0</v>
      </c>
      <c r="P71" s="35">
        <f>O71-G71</f>
        <v>0</v>
      </c>
      <c r="Q71" s="35">
        <f>(4*G71)-P71</f>
        <v>0</v>
      </c>
      <c r="S71" s="28"/>
      <c r="T71" s="28"/>
      <c r="U71" s="28"/>
    </row>
    <row r="72" spans="1:21" s="35" customFormat="1" ht="17" x14ac:dyDescent="0.2">
      <c r="A72" s="204" t="s">
        <v>819</v>
      </c>
      <c r="B72" s="186"/>
      <c r="D72" s="149" t="s">
        <v>225</v>
      </c>
      <c r="E72" s="149" t="s">
        <v>677</v>
      </c>
      <c r="F72" s="151" t="s">
        <v>680</v>
      </c>
      <c r="G72" s="35">
        <v>0</v>
      </c>
      <c r="H72" s="150" t="s">
        <v>197</v>
      </c>
      <c r="I72" s="36"/>
      <c r="J72" s="36"/>
      <c r="K72" s="36"/>
      <c r="N72" s="35">
        <f>IF(M72&gt;G72,0,G72-M72)</f>
        <v>0</v>
      </c>
      <c r="O72" s="35">
        <f>M72+N72</f>
        <v>0</v>
      </c>
      <c r="P72" s="35">
        <f>O72-G72</f>
        <v>0</v>
      </c>
      <c r="Q72" s="35">
        <f>(4*G72)-P72</f>
        <v>0</v>
      </c>
      <c r="S72" s="28"/>
      <c r="T72" s="28"/>
      <c r="U72" s="28"/>
    </row>
    <row r="73" spans="1:21" ht="24" x14ac:dyDescent="0.15">
      <c r="A73" s="188" t="s">
        <v>826</v>
      </c>
      <c r="B73" s="188"/>
      <c r="C73" s="188"/>
      <c r="D73" s="188" t="s">
        <v>768</v>
      </c>
      <c r="E73" s="188"/>
      <c r="F73" s="205"/>
    </row>
    <row r="74" spans="1:21" ht="24" x14ac:dyDescent="0.15">
      <c r="A74" s="188" t="s">
        <v>827</v>
      </c>
      <c r="B74" s="188"/>
      <c r="C74" s="188"/>
      <c r="D74" s="188" t="s">
        <v>769</v>
      </c>
      <c r="E74" s="188"/>
      <c r="F74" s="205"/>
    </row>
    <row r="75" spans="1:21" s="35" customFormat="1" x14ac:dyDescent="0.2">
      <c r="A75" s="186"/>
      <c r="B75" s="186"/>
      <c r="C75" s="186"/>
      <c r="D75" s="186"/>
      <c r="E75" s="186"/>
      <c r="F75" s="187"/>
      <c r="H75" s="28"/>
      <c r="I75" s="36"/>
      <c r="J75" s="36"/>
      <c r="K75" s="36"/>
      <c r="N75" s="35">
        <f>IF(M75&gt;G75,0,G75-M75)</f>
        <v>0</v>
      </c>
      <c r="S75" s="28"/>
      <c r="T75" s="28"/>
      <c r="U75" s="28"/>
    </row>
    <row r="76" spans="1:21" s="35" customFormat="1" x14ac:dyDescent="0.2">
      <c r="D76" s="60"/>
      <c r="E76" s="44"/>
      <c r="F76" s="36"/>
      <c r="H76" s="28"/>
      <c r="I76" s="36"/>
      <c r="J76" s="36"/>
      <c r="K76" s="36"/>
      <c r="S76" s="28"/>
      <c r="T76" s="28"/>
      <c r="U76" s="28"/>
    </row>
    <row r="77" spans="1:21" s="38" customFormat="1" ht="17" customHeight="1" x14ac:dyDescent="0.15">
      <c r="D77" s="55"/>
      <c r="E77" s="55"/>
      <c r="F77" s="57"/>
      <c r="I77" s="57"/>
      <c r="J77" s="58"/>
      <c r="K77" s="58"/>
      <c r="L77" s="58"/>
      <c r="U77" s="39"/>
    </row>
  </sheetData>
  <autoFilter ref="B6:Q64" xr:uid="{00000000-0009-0000-0000-000000000000}">
    <sortState xmlns:xlrd2="http://schemas.microsoft.com/office/spreadsheetml/2017/richdata2" ref="B7:Q64">
      <sortCondition ref="D6:D64"/>
    </sortState>
  </autoFilter>
  <mergeCells count="1">
    <mergeCell ref="S3:U3"/>
  </mergeCells>
  <phoneticPr fontId="3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0416-D374-C841-832D-DB1142BA15CE}">
  <dimension ref="A1:S77"/>
  <sheetViews>
    <sheetView topLeftCell="A46" zoomScale="125" workbookViewId="0">
      <selection activeCell="C78" sqref="C78"/>
    </sheetView>
  </sheetViews>
  <sheetFormatPr baseColWidth="10" defaultRowHeight="16" x14ac:dyDescent="0.15"/>
  <cols>
    <col min="1" max="1" width="10.83203125" style="28"/>
    <col min="2" max="2" width="18.1640625" style="28" customWidth="1"/>
    <col min="3" max="3" width="17" style="28" customWidth="1"/>
    <col min="4" max="4" width="39.5" style="28" customWidth="1"/>
    <col min="5" max="5" width="39.6640625" style="28" customWidth="1"/>
    <col min="6" max="6" width="12.1640625" style="28" bestFit="1" customWidth="1"/>
    <col min="7" max="7" width="5.83203125" style="28" customWidth="1"/>
    <col min="8" max="8" width="23.6640625" style="28" customWidth="1"/>
    <col min="9" max="9" width="28.5" style="28" customWidth="1"/>
    <col min="10" max="10" width="9.6640625" style="28" customWidth="1"/>
    <col min="11" max="11" width="28" style="28" customWidth="1"/>
    <col min="12" max="13" width="18.5" style="28" customWidth="1"/>
    <col min="14" max="14" width="28.33203125" style="28" customWidth="1"/>
    <col min="15" max="15" width="16.33203125" style="28" customWidth="1"/>
    <col min="16" max="16" width="5.83203125" style="28" customWidth="1"/>
    <col min="17" max="17" width="16.33203125" style="28" customWidth="1"/>
    <col min="18" max="18" width="10.83203125" style="28"/>
    <col min="19" max="19" width="9.1640625" style="28" customWidth="1"/>
    <col min="20" max="16384" width="10.83203125" style="28"/>
  </cols>
  <sheetData>
    <row r="1" spans="1:19" x14ac:dyDescent="0.15">
      <c r="A1" s="27"/>
    </row>
    <row r="2" spans="1:19" x14ac:dyDescent="0.15">
      <c r="A2" s="27"/>
    </row>
    <row r="3" spans="1:19" x14ac:dyDescent="0.15">
      <c r="A3" s="29"/>
      <c r="B3" s="29"/>
      <c r="C3" s="27"/>
      <c r="D3" s="27"/>
      <c r="Q3" s="207" t="s">
        <v>172</v>
      </c>
      <c r="R3" s="207"/>
      <c r="S3" s="207"/>
    </row>
    <row r="4" spans="1:19" ht="17" x14ac:dyDescent="0.15">
      <c r="A4" s="29"/>
      <c r="B4" s="29"/>
      <c r="C4" s="27"/>
      <c r="D4" s="27"/>
      <c r="L4" s="30" t="s">
        <v>173</v>
      </c>
      <c r="M4" s="30" t="s">
        <v>174</v>
      </c>
      <c r="Q4" s="72"/>
      <c r="R4" s="72"/>
      <c r="S4" s="72"/>
    </row>
    <row r="5" spans="1:19" s="38" customFormat="1" ht="34" x14ac:dyDescent="0.15">
      <c r="K5" s="38" t="s">
        <v>176</v>
      </c>
      <c r="L5" s="38" t="s">
        <v>177</v>
      </c>
      <c r="M5" s="38" t="s">
        <v>178</v>
      </c>
      <c r="N5" s="38" t="s">
        <v>179</v>
      </c>
      <c r="O5" s="38" t="s">
        <v>180</v>
      </c>
      <c r="Q5" s="38" t="s">
        <v>181</v>
      </c>
      <c r="R5" s="38" t="s">
        <v>182</v>
      </c>
      <c r="S5" s="38" t="s">
        <v>183</v>
      </c>
    </row>
    <row r="6" spans="1:19" ht="34" x14ac:dyDescent="0.15">
      <c r="A6" s="28" t="s">
        <v>184</v>
      </c>
      <c r="B6" s="159" t="s">
        <v>681</v>
      </c>
      <c r="C6" s="28" t="s">
        <v>185</v>
      </c>
      <c r="D6" s="59" t="s">
        <v>3</v>
      </c>
      <c r="E6" s="28" t="s">
        <v>186</v>
      </c>
      <c r="F6" s="28" t="s">
        <v>148</v>
      </c>
      <c r="G6" s="28" t="s">
        <v>187</v>
      </c>
      <c r="H6" s="28" t="s">
        <v>236</v>
      </c>
      <c r="I6" s="28" t="s">
        <v>188</v>
      </c>
      <c r="J6" s="28" t="s">
        <v>189</v>
      </c>
      <c r="K6" s="28" t="s">
        <v>190</v>
      </c>
      <c r="L6" s="38" t="s">
        <v>191</v>
      </c>
      <c r="M6" s="38" t="s">
        <v>192</v>
      </c>
      <c r="N6" s="28" t="s">
        <v>193</v>
      </c>
      <c r="O6" s="28" t="s">
        <v>191</v>
      </c>
      <c r="Q6" s="28" t="s">
        <v>194</v>
      </c>
      <c r="R6" s="28" t="s">
        <v>195</v>
      </c>
      <c r="S6" s="28" t="s">
        <v>196</v>
      </c>
    </row>
    <row r="7" spans="1:19" s="38" customFormat="1" ht="24" x14ac:dyDescent="0.15">
      <c r="A7" s="56" t="s">
        <v>335</v>
      </c>
      <c r="B7" s="164"/>
      <c r="E7" s="57"/>
      <c r="H7" s="58"/>
      <c r="I7" s="58"/>
      <c r="J7" s="57"/>
      <c r="S7" s="39"/>
    </row>
    <row r="8" spans="1:19" s="38" customFormat="1" ht="24" x14ac:dyDescent="0.15">
      <c r="A8" s="56"/>
      <c r="B8" s="163"/>
      <c r="C8" s="80" t="s">
        <v>646</v>
      </c>
      <c r="E8" s="57"/>
      <c r="H8" s="58"/>
      <c r="I8" s="58"/>
      <c r="J8" s="57"/>
      <c r="S8" s="39"/>
    </row>
    <row r="9" spans="1:19" s="63" customFormat="1" ht="102" x14ac:dyDescent="0.15">
      <c r="B9" s="46"/>
      <c r="D9" s="79" t="s">
        <v>372</v>
      </c>
      <c r="E9" s="78" t="s">
        <v>343</v>
      </c>
      <c r="F9" s="64"/>
      <c r="G9" s="30"/>
      <c r="H9" s="79" t="s">
        <v>373</v>
      </c>
      <c r="I9" s="144" t="s">
        <v>344</v>
      </c>
      <c r="J9" s="77" t="s">
        <v>216</v>
      </c>
      <c r="K9" s="63">
        <v>0</v>
      </c>
      <c r="L9" s="63">
        <v>1</v>
      </c>
      <c r="M9" s="63">
        <v>2</v>
      </c>
      <c r="Q9" s="30"/>
      <c r="R9" s="30"/>
      <c r="S9" s="30"/>
    </row>
    <row r="10" spans="1:19" s="27" customFormat="1" ht="21" x14ac:dyDescent="0.15">
      <c r="B10" s="46"/>
      <c r="C10" s="80" t="s">
        <v>649</v>
      </c>
      <c r="F10" s="62"/>
      <c r="G10" s="28"/>
      <c r="H10" s="75"/>
      <c r="I10" s="75"/>
      <c r="L10" s="28"/>
      <c r="M10" s="28"/>
      <c r="N10" s="28"/>
      <c r="O10" s="28"/>
      <c r="P10" s="28"/>
      <c r="Q10" s="28"/>
      <c r="R10" s="28"/>
      <c r="S10" s="28"/>
    </row>
    <row r="11" spans="1:19" s="27" customFormat="1" ht="17" x14ac:dyDescent="0.15">
      <c r="B11" s="46"/>
      <c r="D11" s="70" t="s">
        <v>349</v>
      </c>
      <c r="E11" s="61" t="s">
        <v>347</v>
      </c>
      <c r="F11" s="65">
        <v>2</v>
      </c>
      <c r="G11" s="61" t="s">
        <v>197</v>
      </c>
      <c r="H11" s="28"/>
      <c r="I11" s="28"/>
      <c r="Q11" s="28"/>
      <c r="R11" s="28"/>
      <c r="S11" s="28"/>
    </row>
    <row r="12" spans="1:19" s="27" customFormat="1" ht="17" x14ac:dyDescent="0.15">
      <c r="B12" s="46"/>
      <c r="D12" s="70" t="s">
        <v>349</v>
      </c>
      <c r="E12" s="61" t="s">
        <v>348</v>
      </c>
      <c r="F12" s="65">
        <v>1</v>
      </c>
      <c r="G12" s="61" t="s">
        <v>197</v>
      </c>
      <c r="H12" s="28"/>
      <c r="I12" s="28"/>
      <c r="Q12" s="28"/>
      <c r="R12" s="28"/>
      <c r="S12" s="28"/>
    </row>
    <row r="13" spans="1:19" s="27" customFormat="1" ht="17" x14ac:dyDescent="0.15">
      <c r="B13" s="46"/>
      <c r="D13" s="70" t="s">
        <v>349</v>
      </c>
      <c r="E13" s="61" t="s">
        <v>345</v>
      </c>
      <c r="F13" s="65">
        <v>1</v>
      </c>
      <c r="G13" s="61" t="s">
        <v>197</v>
      </c>
      <c r="H13" s="28"/>
      <c r="I13" s="28"/>
      <c r="Q13" s="28"/>
      <c r="R13" s="28"/>
      <c r="S13" s="28"/>
    </row>
    <row r="14" spans="1:19" s="27" customFormat="1" ht="17" x14ac:dyDescent="0.15">
      <c r="B14" s="46"/>
      <c r="D14" s="70" t="s">
        <v>349</v>
      </c>
      <c r="E14" s="61" t="s">
        <v>346</v>
      </c>
      <c r="F14" s="65">
        <v>1</v>
      </c>
      <c r="G14" s="61" t="s">
        <v>197</v>
      </c>
      <c r="H14" s="28"/>
      <c r="I14" s="28"/>
      <c r="Q14" s="28"/>
      <c r="R14" s="28"/>
      <c r="S14" s="28"/>
    </row>
    <row r="15" spans="1:19" s="27" customFormat="1" ht="21" x14ac:dyDescent="0.15">
      <c r="B15" s="46"/>
      <c r="C15" s="80" t="s">
        <v>649</v>
      </c>
      <c r="E15" s="28"/>
      <c r="F15" s="62"/>
      <c r="G15" s="28"/>
      <c r="H15" s="28"/>
      <c r="I15" s="76"/>
      <c r="Q15" s="28"/>
      <c r="R15" s="28"/>
      <c r="S15" s="28"/>
    </row>
    <row r="16" spans="1:19" s="63" customFormat="1" ht="34" x14ac:dyDescent="0.15">
      <c r="B16" s="166" t="s">
        <v>683</v>
      </c>
      <c r="D16" s="165" t="s">
        <v>354</v>
      </c>
      <c r="E16" s="166" t="s">
        <v>706</v>
      </c>
      <c r="F16" s="64">
        <v>2</v>
      </c>
      <c r="G16" s="78" t="s">
        <v>197</v>
      </c>
      <c r="H16" s="78" t="s">
        <v>356</v>
      </c>
      <c r="I16" s="144" t="s">
        <v>355</v>
      </c>
      <c r="K16" s="63">
        <v>1</v>
      </c>
      <c r="L16" s="63">
        <v>1</v>
      </c>
      <c r="M16" s="63">
        <v>2</v>
      </c>
      <c r="Q16" s="30"/>
      <c r="R16" s="30"/>
      <c r="S16" s="30"/>
    </row>
    <row r="17" spans="1:19" s="81" customFormat="1" ht="21" x14ac:dyDescent="0.15">
      <c r="B17" s="46"/>
      <c r="C17" s="80" t="s">
        <v>540</v>
      </c>
      <c r="D17" s="82"/>
      <c r="E17" s="55"/>
      <c r="F17" s="83"/>
      <c r="G17" s="55"/>
      <c r="H17" s="55"/>
      <c r="I17" s="55"/>
      <c r="Q17" s="38"/>
      <c r="R17" s="38"/>
      <c r="S17" s="38"/>
    </row>
    <row r="18" spans="1:19" s="27" customFormat="1" ht="17" x14ac:dyDescent="0.15">
      <c r="B18" s="46"/>
      <c r="C18" s="71"/>
      <c r="D18" s="146" t="s">
        <v>650</v>
      </c>
      <c r="E18" s="28"/>
      <c r="F18" s="62">
        <v>1</v>
      </c>
      <c r="G18" s="76" t="s">
        <v>197</v>
      </c>
      <c r="H18" s="27" t="s">
        <v>652</v>
      </c>
      <c r="I18" s="146" t="s">
        <v>651</v>
      </c>
      <c r="J18" s="146" t="s">
        <v>377</v>
      </c>
      <c r="K18" s="27">
        <v>0</v>
      </c>
      <c r="L18" s="38">
        <f>IF(K18&gt;F18,0,F18-K18)</f>
        <v>1</v>
      </c>
      <c r="M18" s="28">
        <f>K18+L18</f>
        <v>1</v>
      </c>
      <c r="N18" s="28">
        <f>M18-F18</f>
        <v>0</v>
      </c>
      <c r="O18" s="28">
        <f>(4*F18)-N18</f>
        <v>4</v>
      </c>
      <c r="P18" s="28"/>
      <c r="Q18" s="28"/>
      <c r="R18" s="28"/>
      <c r="S18" s="28"/>
    </row>
    <row r="19" spans="1:19" s="27" customFormat="1" ht="17" x14ac:dyDescent="0.15">
      <c r="B19" s="46"/>
      <c r="D19" s="86" t="s">
        <v>542</v>
      </c>
      <c r="E19" s="28"/>
      <c r="F19" s="27">
        <v>1</v>
      </c>
      <c r="G19" s="76" t="s">
        <v>197</v>
      </c>
      <c r="H19" s="87" t="s">
        <v>541</v>
      </c>
      <c r="I19" s="28"/>
      <c r="J19" s="146" t="s">
        <v>377</v>
      </c>
      <c r="K19" s="27">
        <v>3</v>
      </c>
      <c r="Q19" s="28"/>
      <c r="R19" s="28"/>
      <c r="S19" s="28"/>
    </row>
    <row r="20" spans="1:19" s="27" customFormat="1" ht="17" x14ac:dyDescent="0.15">
      <c r="B20" s="46"/>
      <c r="D20" s="86" t="s">
        <v>555</v>
      </c>
      <c r="E20" s="28"/>
      <c r="F20" s="27">
        <v>1</v>
      </c>
      <c r="G20" s="76" t="s">
        <v>197</v>
      </c>
      <c r="H20" s="87" t="s">
        <v>390</v>
      </c>
      <c r="I20" s="111" t="s">
        <v>655</v>
      </c>
      <c r="J20" s="146" t="s">
        <v>377</v>
      </c>
      <c r="K20" s="27">
        <v>0</v>
      </c>
      <c r="Q20" s="28"/>
      <c r="R20" s="28"/>
      <c r="S20" s="28"/>
    </row>
    <row r="21" spans="1:19" s="27" customFormat="1" ht="17" x14ac:dyDescent="0.15">
      <c r="B21" s="46"/>
      <c r="D21" s="146" t="s">
        <v>653</v>
      </c>
      <c r="E21" s="28"/>
      <c r="F21" s="27">
        <v>1</v>
      </c>
      <c r="G21" s="76" t="s">
        <v>197</v>
      </c>
      <c r="H21" s="87" t="s">
        <v>390</v>
      </c>
      <c r="I21" s="111" t="s">
        <v>654</v>
      </c>
      <c r="J21" s="146" t="s">
        <v>377</v>
      </c>
      <c r="K21" s="27">
        <v>0</v>
      </c>
      <c r="Q21" s="28"/>
      <c r="R21" s="28"/>
      <c r="S21" s="28"/>
    </row>
    <row r="22" spans="1:19" s="27" customFormat="1" ht="17" x14ac:dyDescent="0.15">
      <c r="B22" s="46"/>
      <c r="D22" s="146" t="s">
        <v>648</v>
      </c>
      <c r="E22" s="28"/>
      <c r="F22" s="27">
        <v>1</v>
      </c>
      <c r="G22" s="76" t="s">
        <v>197</v>
      </c>
      <c r="H22" s="87" t="s">
        <v>389</v>
      </c>
      <c r="I22" s="111" t="s">
        <v>647</v>
      </c>
      <c r="J22" s="146" t="s">
        <v>377</v>
      </c>
      <c r="K22" s="27">
        <v>1</v>
      </c>
      <c r="Q22" s="28"/>
      <c r="R22" s="28"/>
      <c r="S22" s="28"/>
    </row>
    <row r="23" spans="1:19" s="27" customFormat="1" ht="17" x14ac:dyDescent="0.15">
      <c r="B23" s="46"/>
      <c r="C23" s="156" t="s">
        <v>697</v>
      </c>
      <c r="D23" s="156" t="s">
        <v>703</v>
      </c>
      <c r="E23" s="28"/>
      <c r="F23" s="27">
        <v>1</v>
      </c>
      <c r="G23" s="76" t="s">
        <v>197</v>
      </c>
      <c r="H23" s="87" t="s">
        <v>390</v>
      </c>
      <c r="I23" s="111" t="s">
        <v>656</v>
      </c>
      <c r="J23" s="146" t="s">
        <v>377</v>
      </c>
      <c r="Q23" s="28"/>
      <c r="R23" s="28"/>
      <c r="S23" s="28"/>
    </row>
    <row r="24" spans="1:19" s="27" customFormat="1" ht="17" x14ac:dyDescent="0.15">
      <c r="B24" s="46"/>
      <c r="C24" s="156" t="s">
        <v>696</v>
      </c>
      <c r="D24" s="156" t="s">
        <v>695</v>
      </c>
      <c r="E24" s="159" t="s">
        <v>702</v>
      </c>
      <c r="F24" s="27">
        <v>2</v>
      </c>
      <c r="G24" s="159" t="s">
        <v>197</v>
      </c>
      <c r="H24" s="87"/>
      <c r="I24" s="111" t="s">
        <v>701</v>
      </c>
      <c r="J24" s="146"/>
      <c r="Q24" s="28"/>
      <c r="R24" s="28"/>
      <c r="S24" s="28"/>
    </row>
    <row r="25" spans="1:19" s="27" customFormat="1" x14ac:dyDescent="0.15">
      <c r="B25" s="46"/>
      <c r="D25" s="75" t="s">
        <v>370</v>
      </c>
      <c r="E25" s="28"/>
      <c r="G25" s="28"/>
      <c r="H25" s="28"/>
      <c r="I25" s="28"/>
      <c r="J25" s="146" t="s">
        <v>377</v>
      </c>
      <c r="Q25" s="28"/>
      <c r="R25" s="28"/>
      <c r="S25" s="28"/>
    </row>
    <row r="26" spans="1:19" s="27" customFormat="1" x14ac:dyDescent="0.15">
      <c r="B26" s="46"/>
      <c r="D26" s="75" t="s">
        <v>371</v>
      </c>
      <c r="E26" s="28"/>
      <c r="G26" s="28"/>
      <c r="H26" s="28"/>
      <c r="I26" s="28"/>
      <c r="J26" s="146" t="s">
        <v>377</v>
      </c>
      <c r="Q26" s="28"/>
      <c r="R26" s="28"/>
      <c r="S26" s="28"/>
    </row>
    <row r="27" spans="1:19" s="27" customFormat="1" ht="68" x14ac:dyDescent="0.15">
      <c r="B27" s="46"/>
      <c r="C27" s="171" t="s">
        <v>225</v>
      </c>
      <c r="D27" s="86" t="s">
        <v>543</v>
      </c>
      <c r="E27" s="28"/>
      <c r="F27" s="27">
        <v>1</v>
      </c>
      <c r="G27" s="28"/>
      <c r="H27" s="87" t="s">
        <v>544</v>
      </c>
      <c r="I27" s="28" t="s">
        <v>615</v>
      </c>
      <c r="J27" s="146" t="s">
        <v>377</v>
      </c>
      <c r="Q27" s="28"/>
      <c r="R27" s="28"/>
      <c r="S27" s="28"/>
    </row>
    <row r="28" spans="1:19" s="27" customFormat="1" ht="17" x14ac:dyDescent="0.15">
      <c r="B28" s="46"/>
      <c r="D28" s="86" t="s">
        <v>545</v>
      </c>
      <c r="E28" s="28"/>
      <c r="G28" s="28"/>
      <c r="H28" s="87" t="s">
        <v>393</v>
      </c>
      <c r="I28" s="28"/>
      <c r="J28" s="146" t="s">
        <v>377</v>
      </c>
      <c r="Q28" s="28"/>
      <c r="R28" s="28"/>
      <c r="S28" s="28"/>
    </row>
    <row r="29" spans="1:19" x14ac:dyDescent="0.15">
      <c r="B29" s="46"/>
    </row>
    <row r="30" spans="1:19" ht="21" x14ac:dyDescent="0.15">
      <c r="B30" s="46"/>
      <c r="C30" s="101" t="s">
        <v>534</v>
      </c>
    </row>
    <row r="31" spans="1:19" customFormat="1" x14ac:dyDescent="0.15">
      <c r="A31" s="27"/>
      <c r="B31" s="46"/>
      <c r="C31" s="109" t="s">
        <v>402</v>
      </c>
      <c r="D31" s="26" t="s">
        <v>619</v>
      </c>
      <c r="E31" t="s">
        <v>404</v>
      </c>
      <c r="F31" s="104">
        <v>1</v>
      </c>
      <c r="G31" s="28"/>
      <c r="H31" t="s">
        <v>403</v>
      </c>
      <c r="I31" s="111" t="s">
        <v>624</v>
      </c>
      <c r="J31" s="26" t="s">
        <v>377</v>
      </c>
    </row>
    <row r="32" spans="1:19" customFormat="1" x14ac:dyDescent="0.15">
      <c r="A32" s="86"/>
      <c r="B32" s="88"/>
      <c r="C32" s="110" t="s">
        <v>621</v>
      </c>
      <c r="E32" s="26" t="s">
        <v>622</v>
      </c>
      <c r="F32" s="104">
        <v>1</v>
      </c>
      <c r="G32" s="28"/>
      <c r="I32" s="113" t="s">
        <v>623</v>
      </c>
      <c r="J32" s="26" t="s">
        <v>377</v>
      </c>
    </row>
    <row r="33" spans="1:19" s="27" customFormat="1" x14ac:dyDescent="0.15">
      <c r="B33" s="46"/>
      <c r="D33" s="86" t="s">
        <v>381</v>
      </c>
      <c r="E33" s="28"/>
      <c r="F33" s="27">
        <v>1</v>
      </c>
      <c r="G33" s="28"/>
      <c r="H33" s="28"/>
      <c r="I33" s="111" t="s">
        <v>625</v>
      </c>
      <c r="J33" s="138" t="s">
        <v>377</v>
      </c>
      <c r="Q33" s="28"/>
      <c r="R33" s="28"/>
      <c r="S33" s="28"/>
    </row>
    <row r="34" spans="1:19" x14ac:dyDescent="0.15">
      <c r="B34" s="46"/>
    </row>
    <row r="35" spans="1:19" ht="22" x14ac:dyDescent="0.15">
      <c r="B35" s="46"/>
      <c r="C35" s="102" t="s">
        <v>535</v>
      </c>
    </row>
    <row r="36" spans="1:19" ht="17" x14ac:dyDescent="0.15">
      <c r="B36" s="46"/>
      <c r="D36" s="87" t="s">
        <v>536</v>
      </c>
    </row>
    <row r="37" spans="1:19" ht="17" x14ac:dyDescent="0.15">
      <c r="B37" s="46"/>
      <c r="D37" s="87" t="s">
        <v>537</v>
      </c>
    </row>
    <row r="38" spans="1:19" ht="17" x14ac:dyDescent="0.15">
      <c r="B38" s="46"/>
      <c r="D38" s="87" t="s">
        <v>538</v>
      </c>
    </row>
    <row r="39" spans="1:19" x14ac:dyDescent="0.15">
      <c r="B39" s="46"/>
    </row>
    <row r="40" spans="1:19" ht="21" x14ac:dyDescent="0.15">
      <c r="B40" s="46"/>
      <c r="C40" s="101" t="s">
        <v>539</v>
      </c>
    </row>
    <row r="41" spans="1:19" ht="17" x14ac:dyDescent="0.15">
      <c r="B41" s="46"/>
      <c r="D41" s="145" t="s">
        <v>659</v>
      </c>
      <c r="F41" s="28">
        <v>1</v>
      </c>
      <c r="I41" s="111" t="s">
        <v>657</v>
      </c>
    </row>
    <row r="42" spans="1:19" ht="17" x14ac:dyDescent="0.15">
      <c r="B42" s="46"/>
      <c r="D42" s="145" t="s">
        <v>664</v>
      </c>
      <c r="F42" s="28">
        <v>1</v>
      </c>
      <c r="I42" s="111"/>
    </row>
    <row r="43" spans="1:19" ht="17" x14ac:dyDescent="0.15">
      <c r="B43" s="46"/>
      <c r="D43" s="145" t="s">
        <v>665</v>
      </c>
      <c r="F43" s="28">
        <v>1</v>
      </c>
      <c r="I43" s="111" t="s">
        <v>663</v>
      </c>
    </row>
    <row r="44" spans="1:19" customFormat="1" ht="17" x14ac:dyDescent="0.15">
      <c r="A44" s="27"/>
      <c r="B44" s="162" t="s">
        <v>683</v>
      </c>
      <c r="C44" s="109" t="s">
        <v>515</v>
      </c>
      <c r="D44" t="s">
        <v>517</v>
      </c>
      <c r="E44" s="28"/>
      <c r="F44" s="104">
        <v>1</v>
      </c>
      <c r="G44" s="28"/>
      <c r="H44" t="s">
        <v>516</v>
      </c>
      <c r="I44" s="113" t="s">
        <v>658</v>
      </c>
      <c r="J44" s="26" t="s">
        <v>377</v>
      </c>
    </row>
    <row r="45" spans="1:19" x14ac:dyDescent="0.15">
      <c r="B45" s="46"/>
      <c r="D45" s="87"/>
    </row>
    <row r="46" spans="1:19" x14ac:dyDescent="0.15">
      <c r="B46" s="46"/>
    </row>
    <row r="47" spans="1:19" ht="21" x14ac:dyDescent="0.15">
      <c r="B47" s="46"/>
      <c r="C47" s="101" t="s">
        <v>546</v>
      </c>
    </row>
    <row r="48" spans="1:19" ht="28" x14ac:dyDescent="0.15">
      <c r="B48" s="46"/>
      <c r="D48" s="87" t="s">
        <v>547</v>
      </c>
      <c r="H48" s="87" t="s">
        <v>389</v>
      </c>
      <c r="I48" s="103" t="s">
        <v>548</v>
      </c>
    </row>
    <row r="49" spans="1:10" x14ac:dyDescent="0.15">
      <c r="B49" s="46"/>
    </row>
    <row r="50" spans="1:10" ht="21" x14ac:dyDescent="0.15">
      <c r="B50" s="46"/>
      <c r="C50" s="101" t="s">
        <v>552</v>
      </c>
    </row>
    <row r="51" spans="1:10" ht="17" x14ac:dyDescent="0.15">
      <c r="B51" s="46"/>
      <c r="D51" s="87" t="s">
        <v>551</v>
      </c>
    </row>
    <row r="52" spans="1:10" x14ac:dyDescent="0.15">
      <c r="B52" s="46"/>
    </row>
    <row r="53" spans="1:10" ht="21" x14ac:dyDescent="0.15">
      <c r="B53" s="46"/>
      <c r="C53" s="101" t="s">
        <v>553</v>
      </c>
    </row>
    <row r="54" spans="1:10" ht="21" x14ac:dyDescent="0.15">
      <c r="B54" s="46"/>
      <c r="C54" s="101"/>
    </row>
    <row r="55" spans="1:10" x14ac:dyDescent="0.15">
      <c r="B55" s="46"/>
    </row>
    <row r="56" spans="1:10" ht="21" x14ac:dyDescent="0.15">
      <c r="B56" s="46"/>
      <c r="C56" s="101" t="s">
        <v>554</v>
      </c>
    </row>
    <row r="57" spans="1:10" x14ac:dyDescent="0.15">
      <c r="B57" s="46"/>
    </row>
    <row r="58" spans="1:10" x14ac:dyDescent="0.15">
      <c r="B58" s="46"/>
    </row>
    <row r="59" spans="1:10" ht="21" x14ac:dyDescent="0.15">
      <c r="B59" s="46"/>
      <c r="C59" s="101" t="s">
        <v>660</v>
      </c>
    </row>
    <row r="60" spans="1:10" customFormat="1" x14ac:dyDescent="0.15">
      <c r="A60" s="27"/>
      <c r="B60" s="46"/>
      <c r="C60" s="109" t="s">
        <v>508</v>
      </c>
      <c r="D60" s="26" t="s">
        <v>510</v>
      </c>
      <c r="E60" s="26" t="s">
        <v>610</v>
      </c>
      <c r="F60" s="104">
        <v>1</v>
      </c>
      <c r="G60" s="28"/>
      <c r="H60" s="26" t="s">
        <v>509</v>
      </c>
      <c r="I60" s="113" t="s">
        <v>611</v>
      </c>
      <c r="J60" s="26" t="s">
        <v>377</v>
      </c>
    </row>
    <row r="61" spans="1:10" customFormat="1" x14ac:dyDescent="0.15">
      <c r="A61" s="27"/>
      <c r="B61" s="46"/>
      <c r="C61" s="110" t="s">
        <v>661</v>
      </c>
      <c r="D61" s="26" t="s">
        <v>662</v>
      </c>
      <c r="E61" s="26"/>
      <c r="F61" s="104">
        <v>0</v>
      </c>
      <c r="G61" s="28"/>
      <c r="H61" s="26"/>
      <c r="I61" s="113"/>
      <c r="J61" s="26"/>
    </row>
    <row r="62" spans="1:10" x14ac:dyDescent="0.15">
      <c r="B62" s="46"/>
    </row>
    <row r="63" spans="1:10" customFormat="1" ht="15" customHeight="1" x14ac:dyDescent="0.15">
      <c r="A63" s="156" t="s">
        <v>237</v>
      </c>
      <c r="B63" s="162"/>
      <c r="C63" s="109"/>
      <c r="F63" s="104"/>
      <c r="G63" s="28"/>
      <c r="I63" s="112"/>
    </row>
    <row r="64" spans="1:10" ht="34" x14ac:dyDescent="0.15">
      <c r="B64" s="46"/>
      <c r="C64" s="159" t="s">
        <v>700</v>
      </c>
      <c r="D64" s="26" t="s">
        <v>639</v>
      </c>
      <c r="E64" s="26" t="s">
        <v>637</v>
      </c>
      <c r="F64" s="104">
        <v>2</v>
      </c>
      <c r="H64" s="26" t="s">
        <v>642</v>
      </c>
      <c r="I64" s="113" t="s">
        <v>641</v>
      </c>
    </row>
    <row r="65" spans="1:10" customFormat="1" ht="17" x14ac:dyDescent="0.15">
      <c r="A65" s="27"/>
      <c r="B65" s="46"/>
      <c r="C65" s="109" t="s">
        <v>437</v>
      </c>
      <c r="D65" t="s">
        <v>255</v>
      </c>
      <c r="E65" s="139" t="s">
        <v>626</v>
      </c>
      <c r="F65" s="104">
        <v>1</v>
      </c>
      <c r="G65" s="28"/>
      <c r="H65" t="s">
        <v>256</v>
      </c>
      <c r="I65" s="112"/>
      <c r="J65" s="26" t="s">
        <v>377</v>
      </c>
    </row>
    <row r="66" spans="1:10" customFormat="1" ht="17" x14ac:dyDescent="0.15">
      <c r="A66" s="27"/>
      <c r="B66" s="46"/>
      <c r="C66" s="109" t="s">
        <v>438</v>
      </c>
      <c r="D66" t="s">
        <v>440</v>
      </c>
      <c r="E66" s="140" t="s">
        <v>627</v>
      </c>
      <c r="F66" s="104">
        <v>1</v>
      </c>
      <c r="G66" s="28"/>
      <c r="H66" t="s">
        <v>439</v>
      </c>
      <c r="I66" s="112"/>
      <c r="J66" s="26" t="s">
        <v>377</v>
      </c>
    </row>
    <row r="67" spans="1:10" customFormat="1" ht="17" x14ac:dyDescent="0.15">
      <c r="A67" s="27"/>
      <c r="B67" s="46"/>
      <c r="C67" s="109" t="s">
        <v>442</v>
      </c>
      <c r="D67" t="s">
        <v>255</v>
      </c>
      <c r="E67" s="140" t="s">
        <v>628</v>
      </c>
      <c r="F67" s="104">
        <v>3</v>
      </c>
      <c r="G67" s="28"/>
      <c r="H67" t="s">
        <v>443</v>
      </c>
      <c r="I67" s="112"/>
      <c r="J67" s="26" t="s">
        <v>377</v>
      </c>
    </row>
    <row r="68" spans="1:10" customFormat="1" ht="17" x14ac:dyDescent="0.15">
      <c r="A68" s="27"/>
      <c r="B68" s="46"/>
      <c r="C68" s="109" t="s">
        <v>448</v>
      </c>
      <c r="D68" t="s">
        <v>450</v>
      </c>
      <c r="E68" s="140" t="s">
        <v>629</v>
      </c>
      <c r="F68" s="104">
        <v>1</v>
      </c>
      <c r="G68" s="28"/>
      <c r="H68" t="s">
        <v>449</v>
      </c>
      <c r="I68" s="112"/>
      <c r="J68" s="26" t="s">
        <v>377</v>
      </c>
    </row>
    <row r="69" spans="1:10" customFormat="1" ht="17" x14ac:dyDescent="0.15">
      <c r="A69" s="27"/>
      <c r="B69" s="46"/>
      <c r="C69" s="109" t="s">
        <v>451</v>
      </c>
      <c r="D69" t="s">
        <v>450</v>
      </c>
      <c r="E69" s="140" t="s">
        <v>630</v>
      </c>
      <c r="F69" s="104">
        <v>1</v>
      </c>
      <c r="G69" s="28"/>
      <c r="H69" t="s">
        <v>452</v>
      </c>
      <c r="I69" s="112"/>
      <c r="J69" s="26" t="s">
        <v>377</v>
      </c>
    </row>
    <row r="70" spans="1:10" customFormat="1" ht="17" x14ac:dyDescent="0.15">
      <c r="A70" s="27"/>
      <c r="B70" s="46"/>
      <c r="C70" s="109" t="s">
        <v>453</v>
      </c>
      <c r="D70" t="s">
        <v>455</v>
      </c>
      <c r="E70" s="140" t="s">
        <v>631</v>
      </c>
      <c r="F70" s="104">
        <v>1</v>
      </c>
      <c r="G70" s="28"/>
      <c r="H70" t="s">
        <v>454</v>
      </c>
      <c r="I70" s="112"/>
      <c r="J70" s="26" t="s">
        <v>377</v>
      </c>
    </row>
    <row r="71" spans="1:10" customFormat="1" ht="17" x14ac:dyDescent="0.15">
      <c r="A71" s="27"/>
      <c r="B71" s="46"/>
      <c r="C71" s="109" t="s">
        <v>456</v>
      </c>
      <c r="D71" t="s">
        <v>450</v>
      </c>
      <c r="E71" s="140" t="s">
        <v>632</v>
      </c>
      <c r="F71" s="104">
        <v>1</v>
      </c>
      <c r="G71" s="28"/>
      <c r="H71" t="s">
        <v>457</v>
      </c>
      <c r="I71" s="112"/>
      <c r="J71" s="26" t="s">
        <v>377</v>
      </c>
    </row>
    <row r="72" spans="1:10" customFormat="1" ht="17" x14ac:dyDescent="0.15">
      <c r="A72" s="27"/>
      <c r="B72" s="46"/>
      <c r="C72" s="109" t="s">
        <v>458</v>
      </c>
      <c r="D72" t="s">
        <v>450</v>
      </c>
      <c r="E72" s="141" t="s">
        <v>633</v>
      </c>
      <c r="F72" s="104">
        <v>1</v>
      </c>
      <c r="G72" s="28"/>
      <c r="H72" t="s">
        <v>459</v>
      </c>
      <c r="I72" s="112"/>
      <c r="J72" s="26" t="s">
        <v>377</v>
      </c>
    </row>
    <row r="73" spans="1:10" customFormat="1" ht="17" x14ac:dyDescent="0.15">
      <c r="A73" s="27"/>
      <c r="B73" s="46"/>
      <c r="C73" s="109" t="s">
        <v>460</v>
      </c>
      <c r="D73" t="s">
        <v>450</v>
      </c>
      <c r="E73" s="141" t="s">
        <v>634</v>
      </c>
      <c r="F73" s="104">
        <v>1</v>
      </c>
      <c r="G73" s="28"/>
      <c r="H73" t="s">
        <v>461</v>
      </c>
      <c r="I73" s="112"/>
      <c r="J73" s="26" t="s">
        <v>377</v>
      </c>
    </row>
    <row r="74" spans="1:10" customFormat="1" x14ac:dyDescent="0.15">
      <c r="A74" s="27"/>
      <c r="B74" s="46"/>
      <c r="C74" s="109" t="s">
        <v>520</v>
      </c>
      <c r="D74" t="s">
        <v>522</v>
      </c>
      <c r="F74" s="104">
        <v>2</v>
      </c>
      <c r="G74" s="28"/>
      <c r="H74" t="s">
        <v>521</v>
      </c>
      <c r="I74" s="112"/>
      <c r="J74" s="26" t="s">
        <v>377</v>
      </c>
    </row>
    <row r="75" spans="1:10" customFormat="1" x14ac:dyDescent="0.15">
      <c r="A75" s="27"/>
      <c r="B75" s="46"/>
      <c r="C75" s="109" t="s">
        <v>524</v>
      </c>
      <c r="D75" t="s">
        <v>526</v>
      </c>
      <c r="E75" s="26" t="s">
        <v>616</v>
      </c>
      <c r="F75" s="104">
        <v>1</v>
      </c>
      <c r="G75" s="28"/>
      <c r="H75" t="s">
        <v>525</v>
      </c>
      <c r="I75" s="112"/>
      <c r="J75" s="26" t="s">
        <v>377</v>
      </c>
    </row>
    <row r="76" spans="1:10" customFormat="1" ht="34" x14ac:dyDescent="0.15">
      <c r="A76" s="27"/>
      <c r="B76" s="162" t="s">
        <v>705</v>
      </c>
      <c r="C76" s="109" t="s">
        <v>529</v>
      </c>
      <c r="D76" t="s">
        <v>274</v>
      </c>
      <c r="E76" s="26" t="s">
        <v>704</v>
      </c>
      <c r="F76" s="104">
        <v>1</v>
      </c>
      <c r="G76" s="28"/>
      <c r="H76" t="s">
        <v>275</v>
      </c>
      <c r="I76" s="112"/>
      <c r="J76" s="26" t="s">
        <v>377</v>
      </c>
    </row>
    <row r="77" spans="1:10" customFormat="1" x14ac:dyDescent="0.15">
      <c r="A77" s="27"/>
      <c r="B77" s="28"/>
      <c r="C77" s="28"/>
      <c r="D77" s="28"/>
      <c r="E77" s="28"/>
      <c r="F77" s="28"/>
      <c r="G77" s="28"/>
      <c r="H77" s="28"/>
      <c r="I77" s="28"/>
      <c r="J77" s="28"/>
    </row>
  </sheetData>
  <autoFilter ref="A6:O6" xr:uid="{00000000-0009-0000-0000-000000000000}">
    <sortState xmlns:xlrd2="http://schemas.microsoft.com/office/spreadsheetml/2017/richdata2" ref="A6:O7">
      <sortCondition ref="C6"/>
    </sortState>
  </autoFilter>
  <mergeCells count="1">
    <mergeCell ref="Q3:S3"/>
  </mergeCells>
  <hyperlinks>
    <hyperlink ref="I48" r:id="rId1" xr:uid="{E754BE64-8752-C745-BFF9-9A53AB3A2F0E}"/>
    <hyperlink ref="I33" r:id="rId2" xr:uid="{611CC402-5DA1-574B-80FC-4C8614EF427D}"/>
    <hyperlink ref="I32" r:id="rId3" xr:uid="{17F46990-A3CF-0B4A-BE75-6C176C4A274B}"/>
    <hyperlink ref="I31" r:id="rId4" xr:uid="{08E36568-0C60-2345-B1DE-8AD19223FF1F}"/>
    <hyperlink ref="I60" r:id="rId5" xr:uid="{131639AC-63C1-174F-9D9C-42743B00E72E}"/>
    <hyperlink ref="I22" r:id="rId6" xr:uid="{F552AF9D-E064-8D43-A5DE-71219516B326}"/>
    <hyperlink ref="I21" r:id="rId7" xr:uid="{9E2CB0F2-7161-C445-8C52-E7DE026352A5}"/>
    <hyperlink ref="I23" r:id="rId8" xr:uid="{31F511B4-0A02-6A4D-8D13-38BD11687CA3}"/>
    <hyperlink ref="I41" r:id="rId9" xr:uid="{884683D3-DCF7-6044-A15C-C5EB3348800A}"/>
    <hyperlink ref="I44" r:id="rId10" xr:uid="{A0DA5728-D9F0-C84F-AD11-9CFB5DBD610F}"/>
    <hyperlink ref="I43" r:id="rId11" xr:uid="{2E79709E-48F4-3849-B83D-62DE9B1506DF}"/>
    <hyperlink ref="I64" r:id="rId12" xr:uid="{79A6EE89-A651-EF4F-BBE1-A9B09E640862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zoomScale="120" zoomScaleNormal="120" workbookViewId="0">
      <selection activeCell="F33" sqref="F33:Q33"/>
    </sheetView>
  </sheetViews>
  <sheetFormatPr baseColWidth="10" defaultColWidth="8.83203125" defaultRowHeight="12.75" customHeight="1" x14ac:dyDescent="0.15"/>
  <cols>
    <col min="1" max="1" width="13.1640625" customWidth="1"/>
    <col min="2" max="2" width="22.5" bestFit="1" customWidth="1"/>
    <col min="3" max="4" width="8.83203125" customWidth="1"/>
    <col min="5" max="5" width="35.83203125" bestFit="1" customWidth="1"/>
    <col min="6" max="6" width="9.83203125" customWidth="1"/>
    <col min="7" max="7" width="8.6640625" style="1" bestFit="1" customWidth="1"/>
    <col min="8" max="8" width="10.1640625" style="1" bestFit="1" customWidth="1"/>
    <col min="9" max="9" width="8.83203125" customWidth="1"/>
    <col min="10" max="10" width="8.6640625" style="1" bestFit="1" customWidth="1"/>
    <col min="11" max="11" width="10.1640625" style="1" bestFit="1" customWidth="1"/>
    <col min="12" max="12" width="8.83203125" customWidth="1"/>
    <col min="13" max="13" width="8.83203125" style="1" customWidth="1"/>
    <col min="14" max="14" width="10.1640625" style="1" bestFit="1" customWidth="1"/>
    <col min="15" max="15" width="8.83203125" customWidth="1"/>
    <col min="16" max="16" width="8.83203125" style="1" customWidth="1"/>
    <col min="17" max="17" width="11.1640625" style="1" bestFit="1" customWidth="1"/>
  </cols>
  <sheetData>
    <row r="1" spans="1:17" ht="12.75" customHeight="1" x14ac:dyDescent="0.15">
      <c r="A1" t="s">
        <v>150</v>
      </c>
    </row>
    <row r="2" spans="1:17" ht="12.75" customHeight="1" x14ac:dyDescent="0.15">
      <c r="A2" t="s">
        <v>152</v>
      </c>
    </row>
    <row r="3" spans="1:17" ht="12.75" customHeight="1" x14ac:dyDescent="0.15">
      <c r="A3" t="s">
        <v>153</v>
      </c>
    </row>
    <row r="4" spans="1:17" ht="12.75" customHeight="1" x14ac:dyDescent="0.15">
      <c r="A4" t="s">
        <v>156</v>
      </c>
    </row>
    <row r="6" spans="1:17" ht="12.75" customHeight="1" thickBot="1" x14ac:dyDescent="0.2"/>
    <row r="7" spans="1:17" ht="12.75" customHeight="1" x14ac:dyDescent="0.15">
      <c r="E7" s="6" t="s">
        <v>143</v>
      </c>
      <c r="F7" s="7"/>
      <c r="G7" s="8">
        <f>H57/F8</f>
        <v>87.713366666666673</v>
      </c>
      <c r="H7" s="8"/>
      <c r="I7" s="7"/>
      <c r="J7" s="8">
        <f>K57/I8</f>
        <v>83.26336666666667</v>
      </c>
      <c r="K7" s="8"/>
      <c r="L7" s="7"/>
      <c r="M7" s="8">
        <f>N57/L8</f>
        <v>59.870966666666675</v>
      </c>
      <c r="N7" s="8"/>
      <c r="O7" s="7"/>
      <c r="P7" s="8">
        <f>Q57/O8</f>
        <v>51.887996666666666</v>
      </c>
      <c r="Q7" s="9"/>
    </row>
    <row r="8" spans="1:17" ht="12.75" customHeight="1" thickBot="1" x14ac:dyDescent="0.2">
      <c r="E8" s="10" t="s">
        <v>141</v>
      </c>
      <c r="F8" s="11">
        <v>1</v>
      </c>
      <c r="G8" s="12"/>
      <c r="H8" s="12"/>
      <c r="I8" s="11">
        <v>10</v>
      </c>
      <c r="J8" s="12"/>
      <c r="K8" s="12"/>
      <c r="L8" s="11">
        <v>100</v>
      </c>
      <c r="M8" s="12"/>
      <c r="N8" s="12"/>
      <c r="O8" s="11">
        <v>1000</v>
      </c>
      <c r="P8" s="12"/>
      <c r="Q8" s="13"/>
    </row>
    <row r="9" spans="1:17" ht="12.75" customHeight="1" x14ac:dyDescent="0.15">
      <c r="A9" t="s">
        <v>149</v>
      </c>
      <c r="B9" t="s">
        <v>135</v>
      </c>
      <c r="H9" s="4" t="s">
        <v>134</v>
      </c>
      <c r="K9" s="4" t="s">
        <v>134</v>
      </c>
      <c r="N9" s="4" t="s">
        <v>134</v>
      </c>
      <c r="Q9" s="4" t="s">
        <v>134</v>
      </c>
    </row>
    <row r="10" spans="1:17" ht="13" x14ac:dyDescent="0.15">
      <c r="B10" t="s">
        <v>0</v>
      </c>
      <c r="C10" t="s">
        <v>1</v>
      </c>
      <c r="D10" t="s">
        <v>2</v>
      </c>
      <c r="E10" t="s">
        <v>3</v>
      </c>
      <c r="F10" t="s">
        <v>148</v>
      </c>
      <c r="G10" s="1" t="s">
        <v>4</v>
      </c>
      <c r="I10" t="s">
        <v>148</v>
      </c>
      <c r="J10" s="1" t="s">
        <v>4</v>
      </c>
      <c r="L10" t="s">
        <v>148</v>
      </c>
      <c r="M10" s="1" t="s">
        <v>4</v>
      </c>
      <c r="O10" t="s">
        <v>148</v>
      </c>
      <c r="P10" s="1" t="s">
        <v>4</v>
      </c>
    </row>
    <row r="11" spans="1:17" ht="13" x14ac:dyDescent="0.15">
      <c r="B11" t="s">
        <v>5</v>
      </c>
      <c r="C11" t="s">
        <v>6</v>
      </c>
      <c r="D11" t="s">
        <v>7</v>
      </c>
      <c r="E11" t="s">
        <v>8</v>
      </c>
      <c r="F11">
        <v>10</v>
      </c>
      <c r="G11" s="1" t="s">
        <v>9</v>
      </c>
      <c r="H11" s="1">
        <f>F$8*F11*G11</f>
        <v>0.73499999999999999</v>
      </c>
      <c r="I11">
        <f>F11</f>
        <v>10</v>
      </c>
      <c r="J11" s="1" t="s">
        <v>9</v>
      </c>
      <c r="K11" s="1">
        <f>I$8*I11*J11</f>
        <v>7.35</v>
      </c>
      <c r="L11">
        <f>I11</f>
        <v>10</v>
      </c>
      <c r="M11" s="1" t="s">
        <v>10</v>
      </c>
      <c r="N11" s="1">
        <f>L$8*L11*M11</f>
        <v>30.84</v>
      </c>
      <c r="O11">
        <f>L11</f>
        <v>10</v>
      </c>
      <c r="P11" s="1" t="s">
        <v>10</v>
      </c>
      <c r="Q11" s="1">
        <f>O$8*O11*P11</f>
        <v>308.39999999999998</v>
      </c>
    </row>
    <row r="12" spans="1:17" ht="13" x14ac:dyDescent="0.15">
      <c r="B12" t="s">
        <v>12</v>
      </c>
      <c r="C12" t="s">
        <v>6</v>
      </c>
      <c r="D12" t="s">
        <v>13</v>
      </c>
      <c r="E12" t="s">
        <v>14</v>
      </c>
      <c r="F12">
        <v>11</v>
      </c>
      <c r="G12" s="1" t="s">
        <v>15</v>
      </c>
      <c r="H12" s="1">
        <f t="shared" ref="H12:H46" si="0">F$8*F12*G12</f>
        <v>0.79969999999999997</v>
      </c>
      <c r="I12">
        <f t="shared" ref="I12:I51" si="1">F12</f>
        <v>11</v>
      </c>
      <c r="J12" s="1" t="s">
        <v>15</v>
      </c>
      <c r="K12" s="1">
        <f t="shared" ref="K12:K46" si="2">I$8*I12*J12</f>
        <v>7.9969999999999999</v>
      </c>
      <c r="L12">
        <f t="shared" ref="L12:L51" si="3">I12</f>
        <v>11</v>
      </c>
      <c r="M12" s="1" t="s">
        <v>16</v>
      </c>
      <c r="N12" s="1">
        <f t="shared" ref="N12:N46" si="4">L$8*L12*M12</f>
        <v>33.539000000000001</v>
      </c>
      <c r="O12">
        <f t="shared" ref="O12:O51" si="5">L12</f>
        <v>11</v>
      </c>
      <c r="P12" s="1" t="s">
        <v>16</v>
      </c>
      <c r="Q12" s="1">
        <f t="shared" ref="Q12:Q46" si="6">O$8*O12*P12</f>
        <v>335.39</v>
      </c>
    </row>
    <row r="13" spans="1:17" ht="13" x14ac:dyDescent="0.15">
      <c r="B13" t="s">
        <v>17</v>
      </c>
      <c r="C13" t="s">
        <v>18</v>
      </c>
      <c r="D13" t="s">
        <v>19</v>
      </c>
      <c r="E13" t="s">
        <v>20</v>
      </c>
      <c r="F13">
        <v>1</v>
      </c>
      <c r="G13" s="1" t="s">
        <v>21</v>
      </c>
      <c r="H13" s="1">
        <f t="shared" si="0"/>
        <v>0.28100000000000003</v>
      </c>
      <c r="I13">
        <f t="shared" si="1"/>
        <v>1</v>
      </c>
      <c r="J13" s="1" t="s">
        <v>21</v>
      </c>
      <c r="K13" s="1">
        <f t="shared" si="2"/>
        <v>2.8100000000000005</v>
      </c>
      <c r="L13">
        <f t="shared" si="3"/>
        <v>1</v>
      </c>
      <c r="M13" s="1" t="s">
        <v>22</v>
      </c>
      <c r="N13" s="1">
        <f t="shared" si="4"/>
        <v>17.53</v>
      </c>
      <c r="O13">
        <f t="shared" si="5"/>
        <v>1</v>
      </c>
      <c r="P13" s="1" t="s">
        <v>23</v>
      </c>
      <c r="Q13" s="1">
        <f t="shared" si="6"/>
        <v>92.28</v>
      </c>
    </row>
    <row r="14" spans="1:17" ht="13" x14ac:dyDescent="0.15">
      <c r="B14" t="s">
        <v>24</v>
      </c>
      <c r="C14" t="s">
        <v>25</v>
      </c>
      <c r="D14" t="s">
        <v>26</v>
      </c>
      <c r="E14" t="s">
        <v>27</v>
      </c>
      <c r="F14">
        <v>1</v>
      </c>
      <c r="G14" s="16" t="s">
        <v>28</v>
      </c>
      <c r="H14" s="1">
        <f t="shared" si="0"/>
        <v>0.46300000000000002</v>
      </c>
      <c r="I14">
        <f t="shared" si="1"/>
        <v>1</v>
      </c>
      <c r="J14" s="1" t="s">
        <v>28</v>
      </c>
      <c r="K14" s="1">
        <f t="shared" si="2"/>
        <v>4.63</v>
      </c>
      <c r="L14">
        <f t="shared" si="3"/>
        <v>1</v>
      </c>
      <c r="M14" s="1" t="s">
        <v>29</v>
      </c>
      <c r="N14" s="1">
        <f t="shared" si="4"/>
        <v>38.58</v>
      </c>
      <c r="O14">
        <f t="shared" si="5"/>
        <v>1</v>
      </c>
      <c r="P14" s="1" t="s">
        <v>11</v>
      </c>
      <c r="Q14" s="1">
        <f t="shared" si="6"/>
        <v>0</v>
      </c>
    </row>
    <row r="15" spans="1:17" ht="13" x14ac:dyDescent="0.15">
      <c r="B15" t="s">
        <v>30</v>
      </c>
      <c r="C15" t="s">
        <v>31</v>
      </c>
      <c r="D15" t="s">
        <v>32</v>
      </c>
      <c r="E15" t="s">
        <v>33</v>
      </c>
      <c r="F15">
        <v>1</v>
      </c>
      <c r="G15" s="16" t="s">
        <v>34</v>
      </c>
      <c r="H15" s="1">
        <f t="shared" si="0"/>
        <v>0.30399999999999999</v>
      </c>
      <c r="I15">
        <f t="shared" si="1"/>
        <v>1</v>
      </c>
      <c r="J15" s="1" t="s">
        <v>34</v>
      </c>
      <c r="K15" s="1">
        <f t="shared" si="2"/>
        <v>3.04</v>
      </c>
      <c r="L15">
        <f t="shared" si="3"/>
        <v>1</v>
      </c>
      <c r="M15" s="1" t="s">
        <v>35</v>
      </c>
      <c r="N15" s="1">
        <f t="shared" si="4"/>
        <v>25.27</v>
      </c>
      <c r="O15">
        <f t="shared" si="5"/>
        <v>1</v>
      </c>
      <c r="P15" s="1" t="s">
        <v>36</v>
      </c>
      <c r="Q15" s="1">
        <f t="shared" si="6"/>
        <v>177.84</v>
      </c>
    </row>
    <row r="16" spans="1:17" ht="13" x14ac:dyDescent="0.15">
      <c r="B16" t="s">
        <v>37</v>
      </c>
      <c r="C16" t="s">
        <v>38</v>
      </c>
      <c r="D16" t="s">
        <v>39</v>
      </c>
      <c r="E16" t="s">
        <v>40</v>
      </c>
      <c r="F16">
        <v>4</v>
      </c>
      <c r="G16" s="17" t="s">
        <v>41</v>
      </c>
      <c r="H16" s="1">
        <f t="shared" si="0"/>
        <v>4.0759999999999996</v>
      </c>
      <c r="I16">
        <f t="shared" si="1"/>
        <v>4</v>
      </c>
      <c r="J16" s="1" t="s">
        <v>41</v>
      </c>
      <c r="K16" s="1">
        <f t="shared" si="2"/>
        <v>40.76</v>
      </c>
      <c r="L16">
        <f t="shared" si="3"/>
        <v>4</v>
      </c>
      <c r="M16" s="1" t="s">
        <v>42</v>
      </c>
      <c r="N16" s="1">
        <f t="shared" si="4"/>
        <v>275.88</v>
      </c>
      <c r="O16">
        <f t="shared" si="5"/>
        <v>4</v>
      </c>
      <c r="P16" s="1" t="s">
        <v>43</v>
      </c>
      <c r="Q16" s="1">
        <f t="shared" si="6"/>
        <v>2069.12</v>
      </c>
    </row>
    <row r="17" spans="2:17" ht="13" x14ac:dyDescent="0.15">
      <c r="B17" t="s">
        <v>44</v>
      </c>
      <c r="C17" t="s">
        <v>45</v>
      </c>
      <c r="D17" t="s">
        <v>46</v>
      </c>
      <c r="E17" t="s">
        <v>47</v>
      </c>
      <c r="F17">
        <v>1</v>
      </c>
      <c r="G17" s="16" t="s">
        <v>48</v>
      </c>
      <c r="H17" s="1">
        <f t="shared" si="0"/>
        <v>0.56100000000000005</v>
      </c>
      <c r="I17">
        <f t="shared" si="1"/>
        <v>1</v>
      </c>
      <c r="J17" s="1" t="s">
        <v>48</v>
      </c>
      <c r="K17" s="1">
        <f t="shared" si="2"/>
        <v>5.61</v>
      </c>
      <c r="L17">
        <f t="shared" si="3"/>
        <v>1</v>
      </c>
      <c r="M17" s="1" t="s">
        <v>49</v>
      </c>
      <c r="N17" s="1">
        <f t="shared" si="4"/>
        <v>38.450000000000003</v>
      </c>
      <c r="O17">
        <f t="shared" si="5"/>
        <v>1</v>
      </c>
      <c r="P17" s="1" t="s">
        <v>50</v>
      </c>
      <c r="Q17" s="1">
        <f t="shared" si="6"/>
        <v>304.38</v>
      </c>
    </row>
    <row r="18" spans="2:17" ht="13" x14ac:dyDescent="0.15">
      <c r="B18" t="s">
        <v>51</v>
      </c>
      <c r="C18" t="s">
        <v>52</v>
      </c>
      <c r="D18" t="s">
        <v>53</v>
      </c>
      <c r="E18" t="s">
        <v>54</v>
      </c>
      <c r="F18">
        <v>1</v>
      </c>
      <c r="G18" s="17" t="s">
        <v>55</v>
      </c>
      <c r="H18" s="1">
        <f t="shared" si="0"/>
        <v>1.87</v>
      </c>
      <c r="I18">
        <f t="shared" si="1"/>
        <v>1</v>
      </c>
      <c r="J18" s="1" t="s">
        <v>55</v>
      </c>
      <c r="K18" s="1">
        <f t="shared" si="2"/>
        <v>18.700000000000003</v>
      </c>
      <c r="L18">
        <f t="shared" si="3"/>
        <v>1</v>
      </c>
      <c r="M18" s="1" t="s">
        <v>56</v>
      </c>
      <c r="N18" s="1">
        <f t="shared" si="4"/>
        <v>142.79999999999998</v>
      </c>
      <c r="O18">
        <f t="shared" si="5"/>
        <v>1</v>
      </c>
      <c r="P18" s="1" t="s">
        <v>57</v>
      </c>
      <c r="Q18" s="1">
        <f t="shared" si="6"/>
        <v>952</v>
      </c>
    </row>
    <row r="19" spans="2:17" ht="13" x14ac:dyDescent="0.15">
      <c r="B19" t="s">
        <v>58</v>
      </c>
      <c r="C19" t="s">
        <v>59</v>
      </c>
      <c r="D19" t="s">
        <v>60</v>
      </c>
      <c r="E19" t="s">
        <v>61</v>
      </c>
      <c r="F19">
        <v>0</v>
      </c>
      <c r="G19" s="17" t="s">
        <v>62</v>
      </c>
      <c r="H19" s="1">
        <f t="shared" si="0"/>
        <v>0</v>
      </c>
      <c r="I19">
        <f t="shared" si="1"/>
        <v>0</v>
      </c>
      <c r="J19" s="1" t="s">
        <v>62</v>
      </c>
      <c r="K19" s="1">
        <f t="shared" si="2"/>
        <v>0</v>
      </c>
      <c r="L19">
        <f t="shared" si="3"/>
        <v>0</v>
      </c>
      <c r="M19" s="1" t="s">
        <v>63</v>
      </c>
      <c r="N19" s="1">
        <f t="shared" si="4"/>
        <v>0</v>
      </c>
      <c r="O19">
        <f t="shared" si="5"/>
        <v>0</v>
      </c>
      <c r="P19" s="1" t="s">
        <v>64</v>
      </c>
      <c r="Q19" s="1">
        <f t="shared" si="6"/>
        <v>0</v>
      </c>
    </row>
    <row r="20" spans="2:17" ht="13" x14ac:dyDescent="0.15">
      <c r="B20" t="s">
        <v>65</v>
      </c>
      <c r="C20" t="s">
        <v>66</v>
      </c>
      <c r="D20" t="s">
        <v>67</v>
      </c>
      <c r="E20" t="s">
        <v>68</v>
      </c>
      <c r="F20">
        <v>6</v>
      </c>
      <c r="G20" s="16" t="s">
        <v>69</v>
      </c>
      <c r="H20" s="1">
        <f t="shared" si="0"/>
        <v>0.14939999999999998</v>
      </c>
      <c r="I20">
        <f t="shared" si="1"/>
        <v>6</v>
      </c>
      <c r="J20" s="1" t="s">
        <v>69</v>
      </c>
      <c r="K20" s="1">
        <f t="shared" si="2"/>
        <v>1.494</v>
      </c>
      <c r="L20">
        <f t="shared" si="3"/>
        <v>6</v>
      </c>
      <c r="M20" s="1" t="s">
        <v>70</v>
      </c>
      <c r="N20" s="1">
        <f t="shared" si="4"/>
        <v>6.72</v>
      </c>
      <c r="O20">
        <f t="shared" si="5"/>
        <v>6</v>
      </c>
      <c r="P20" s="1" t="s">
        <v>11</v>
      </c>
      <c r="Q20" s="1">
        <f t="shared" si="6"/>
        <v>0</v>
      </c>
    </row>
    <row r="21" spans="2:17" ht="13" x14ac:dyDescent="0.15">
      <c r="B21" t="s">
        <v>71</v>
      </c>
      <c r="C21" t="s">
        <v>72</v>
      </c>
      <c r="D21" t="s">
        <v>73</v>
      </c>
      <c r="E21" t="s">
        <v>74</v>
      </c>
      <c r="F21">
        <v>2</v>
      </c>
      <c r="G21" s="16" t="s">
        <v>75</v>
      </c>
      <c r="H21" s="1">
        <f t="shared" si="0"/>
        <v>4.2000000000000003E-2</v>
      </c>
      <c r="I21">
        <f t="shared" si="1"/>
        <v>2</v>
      </c>
      <c r="J21" s="1" t="s">
        <v>75</v>
      </c>
      <c r="K21" s="1">
        <f t="shared" si="2"/>
        <v>0.42000000000000004</v>
      </c>
      <c r="L21">
        <f t="shared" si="3"/>
        <v>2</v>
      </c>
      <c r="M21" s="1" t="s">
        <v>76</v>
      </c>
      <c r="N21" s="1">
        <f t="shared" si="4"/>
        <v>1.8859999999999999</v>
      </c>
      <c r="O21">
        <f t="shared" si="5"/>
        <v>2</v>
      </c>
      <c r="P21" s="1" t="s">
        <v>11</v>
      </c>
      <c r="Q21" s="1">
        <f t="shared" si="6"/>
        <v>0</v>
      </c>
    </row>
    <row r="22" spans="2:17" ht="13" x14ac:dyDescent="0.15">
      <c r="B22" t="s">
        <v>77</v>
      </c>
      <c r="C22" t="s">
        <v>72</v>
      </c>
      <c r="D22" t="s">
        <v>78</v>
      </c>
      <c r="E22" t="s">
        <v>79</v>
      </c>
      <c r="F22">
        <v>21</v>
      </c>
      <c r="G22" s="16" t="s">
        <v>80</v>
      </c>
      <c r="H22" s="1">
        <f t="shared" si="0"/>
        <v>0.43259999999999998</v>
      </c>
      <c r="I22">
        <f t="shared" si="1"/>
        <v>21</v>
      </c>
      <c r="J22" s="1" t="s">
        <v>80</v>
      </c>
      <c r="K22" s="1">
        <f t="shared" si="2"/>
        <v>4.3259999999999996</v>
      </c>
      <c r="L22">
        <f t="shared" si="3"/>
        <v>21</v>
      </c>
      <c r="M22" s="1" t="s">
        <v>81</v>
      </c>
      <c r="N22" s="1">
        <f t="shared" si="4"/>
        <v>19.467000000000002</v>
      </c>
      <c r="O22">
        <f t="shared" si="5"/>
        <v>21</v>
      </c>
      <c r="P22" s="1" t="s">
        <v>81</v>
      </c>
      <c r="Q22" s="1">
        <f t="shared" si="6"/>
        <v>194.67000000000002</v>
      </c>
    </row>
    <row r="23" spans="2:17" ht="13" x14ac:dyDescent="0.15">
      <c r="B23" t="s">
        <v>82</v>
      </c>
      <c r="C23" t="s">
        <v>83</v>
      </c>
      <c r="D23" t="s">
        <v>84</v>
      </c>
      <c r="E23" t="s">
        <v>85</v>
      </c>
      <c r="F23">
        <v>3</v>
      </c>
      <c r="G23" s="16" t="s">
        <v>86</v>
      </c>
      <c r="H23" s="1">
        <f t="shared" si="0"/>
        <v>0.21599999999999997</v>
      </c>
      <c r="I23">
        <f t="shared" si="1"/>
        <v>3</v>
      </c>
      <c r="J23" s="1" t="s">
        <v>86</v>
      </c>
      <c r="K23" s="1">
        <f t="shared" si="2"/>
        <v>2.1599999999999997</v>
      </c>
      <c r="L23">
        <f t="shared" si="3"/>
        <v>3</v>
      </c>
      <c r="M23" s="1" t="s">
        <v>87</v>
      </c>
      <c r="N23" s="1">
        <f t="shared" si="4"/>
        <v>8.31</v>
      </c>
      <c r="O23">
        <f t="shared" si="5"/>
        <v>3</v>
      </c>
      <c r="P23" s="1" t="s">
        <v>88</v>
      </c>
      <c r="Q23" s="1">
        <f t="shared" si="6"/>
        <v>36.6</v>
      </c>
    </row>
    <row r="24" spans="2:17" ht="13" x14ac:dyDescent="0.15">
      <c r="B24" t="s">
        <v>89</v>
      </c>
      <c r="C24" t="s">
        <v>72</v>
      </c>
      <c r="D24" t="s">
        <v>90</v>
      </c>
      <c r="E24" t="s">
        <v>91</v>
      </c>
      <c r="F24">
        <v>3</v>
      </c>
      <c r="G24" s="16" t="s">
        <v>92</v>
      </c>
      <c r="H24" s="1">
        <f t="shared" si="0"/>
        <v>0.156</v>
      </c>
      <c r="I24">
        <f t="shared" si="1"/>
        <v>3</v>
      </c>
      <c r="J24" s="1" t="s">
        <v>92</v>
      </c>
      <c r="K24" s="1">
        <f t="shared" si="2"/>
        <v>1.5599999999999998</v>
      </c>
      <c r="L24">
        <f t="shared" si="3"/>
        <v>3</v>
      </c>
      <c r="M24" s="1" t="s">
        <v>75</v>
      </c>
      <c r="N24" s="1">
        <f t="shared" si="4"/>
        <v>6.3000000000000007</v>
      </c>
      <c r="O24">
        <f t="shared" si="5"/>
        <v>3</v>
      </c>
      <c r="P24" s="1" t="s">
        <v>93</v>
      </c>
      <c r="Q24" s="1">
        <f t="shared" si="6"/>
        <v>24.569999999999997</v>
      </c>
    </row>
    <row r="25" spans="2:17" ht="13" x14ac:dyDescent="0.15">
      <c r="B25" t="s">
        <v>94</v>
      </c>
      <c r="C25" t="s">
        <v>72</v>
      </c>
      <c r="D25" t="s">
        <v>95</v>
      </c>
      <c r="E25" t="s">
        <v>96</v>
      </c>
      <c r="F25">
        <v>2</v>
      </c>
      <c r="G25" s="16" t="s">
        <v>92</v>
      </c>
      <c r="H25" s="1">
        <f t="shared" si="0"/>
        <v>0.104</v>
      </c>
      <c r="I25">
        <f t="shared" si="1"/>
        <v>2</v>
      </c>
      <c r="J25" s="1" t="s">
        <v>92</v>
      </c>
      <c r="K25" s="1">
        <f t="shared" si="2"/>
        <v>1.04</v>
      </c>
      <c r="L25">
        <f t="shared" si="3"/>
        <v>2</v>
      </c>
      <c r="M25" s="1" t="s">
        <v>75</v>
      </c>
      <c r="N25" s="1">
        <f t="shared" si="4"/>
        <v>4.2</v>
      </c>
      <c r="O25">
        <f t="shared" si="5"/>
        <v>2</v>
      </c>
      <c r="P25" s="1" t="s">
        <v>76</v>
      </c>
      <c r="Q25" s="1">
        <f t="shared" si="6"/>
        <v>18.86</v>
      </c>
    </row>
    <row r="26" spans="2:17" ht="13" x14ac:dyDescent="0.15">
      <c r="B26" t="s">
        <v>97</v>
      </c>
      <c r="C26" t="s">
        <v>98</v>
      </c>
      <c r="D26" t="s">
        <v>99</v>
      </c>
      <c r="E26" t="s">
        <v>100</v>
      </c>
      <c r="F26">
        <v>5</v>
      </c>
      <c r="G26" s="16" t="s">
        <v>101</v>
      </c>
      <c r="H26" s="1">
        <f t="shared" si="0"/>
        <v>0.21000000000000002</v>
      </c>
      <c r="I26">
        <f t="shared" si="1"/>
        <v>5</v>
      </c>
      <c r="J26" s="1" t="s">
        <v>101</v>
      </c>
      <c r="K26" s="1">
        <f t="shared" si="2"/>
        <v>2.1</v>
      </c>
      <c r="L26">
        <f t="shared" si="3"/>
        <v>5</v>
      </c>
      <c r="M26" s="1" t="s">
        <v>102</v>
      </c>
      <c r="N26" s="1">
        <f t="shared" si="4"/>
        <v>8.5</v>
      </c>
      <c r="O26">
        <f t="shared" si="5"/>
        <v>5</v>
      </c>
      <c r="P26" s="1" t="s">
        <v>11</v>
      </c>
      <c r="Q26" s="1">
        <f t="shared" si="6"/>
        <v>0</v>
      </c>
    </row>
    <row r="27" spans="2:17" ht="13" x14ac:dyDescent="0.15">
      <c r="B27" t="s">
        <v>103</v>
      </c>
      <c r="C27" t="s">
        <v>104</v>
      </c>
      <c r="D27" t="s">
        <v>105</v>
      </c>
      <c r="E27" t="s">
        <v>106</v>
      </c>
      <c r="F27">
        <v>6</v>
      </c>
      <c r="G27" s="17" t="s">
        <v>107</v>
      </c>
      <c r="H27" s="1">
        <f t="shared" si="0"/>
        <v>1.3260000000000001</v>
      </c>
      <c r="I27">
        <f t="shared" si="1"/>
        <v>6</v>
      </c>
      <c r="J27" s="1" t="s">
        <v>107</v>
      </c>
      <c r="K27" s="1">
        <f t="shared" si="2"/>
        <v>13.26</v>
      </c>
      <c r="L27">
        <f t="shared" si="3"/>
        <v>6</v>
      </c>
      <c r="M27" s="1" t="s">
        <v>108</v>
      </c>
      <c r="N27" s="1">
        <f t="shared" si="4"/>
        <v>46.355999999999995</v>
      </c>
      <c r="O27">
        <f t="shared" si="5"/>
        <v>6</v>
      </c>
      <c r="P27" s="1" t="s">
        <v>11</v>
      </c>
      <c r="Q27" s="1">
        <f t="shared" si="6"/>
        <v>0</v>
      </c>
    </row>
    <row r="28" spans="2:17" ht="13" x14ac:dyDescent="0.15">
      <c r="B28" t="s">
        <v>109</v>
      </c>
      <c r="C28" t="s">
        <v>104</v>
      </c>
      <c r="D28" t="s">
        <v>110</v>
      </c>
      <c r="E28" t="s">
        <v>106</v>
      </c>
      <c r="F28">
        <v>6</v>
      </c>
      <c r="G28" s="17" t="s">
        <v>111</v>
      </c>
      <c r="H28" s="1">
        <f t="shared" si="0"/>
        <v>1.1640000000000001</v>
      </c>
      <c r="I28">
        <f t="shared" si="1"/>
        <v>6</v>
      </c>
      <c r="J28" s="1" t="s">
        <v>111</v>
      </c>
      <c r="K28" s="1">
        <f t="shared" si="2"/>
        <v>11.64</v>
      </c>
      <c r="L28">
        <f t="shared" si="3"/>
        <v>6</v>
      </c>
      <c r="M28" s="1" t="s">
        <v>112</v>
      </c>
      <c r="N28" s="1">
        <f t="shared" si="4"/>
        <v>40.572000000000003</v>
      </c>
      <c r="O28">
        <f t="shared" si="5"/>
        <v>6</v>
      </c>
      <c r="P28" s="1" t="s">
        <v>11</v>
      </c>
      <c r="Q28" s="1">
        <f t="shared" si="6"/>
        <v>0</v>
      </c>
    </row>
    <row r="29" spans="2:17" ht="13" x14ac:dyDescent="0.15">
      <c r="B29" t="s">
        <v>113</v>
      </c>
      <c r="C29" t="s">
        <v>114</v>
      </c>
      <c r="D29" t="s">
        <v>115</v>
      </c>
      <c r="E29" t="s">
        <v>116</v>
      </c>
      <c r="F29">
        <v>1</v>
      </c>
      <c r="G29" s="17" t="s">
        <v>117</v>
      </c>
      <c r="H29" s="1">
        <f t="shared" si="0"/>
        <v>0.44800000000000001</v>
      </c>
      <c r="I29">
        <f t="shared" si="1"/>
        <v>1</v>
      </c>
      <c r="J29" s="1" t="s">
        <v>117</v>
      </c>
      <c r="K29" s="1">
        <f t="shared" si="2"/>
        <v>4.4800000000000004</v>
      </c>
      <c r="L29">
        <f t="shared" si="3"/>
        <v>1</v>
      </c>
      <c r="M29" s="1" t="s">
        <v>118</v>
      </c>
      <c r="N29" s="1">
        <f t="shared" si="4"/>
        <v>18.82</v>
      </c>
      <c r="O29">
        <f t="shared" si="5"/>
        <v>1</v>
      </c>
      <c r="P29" s="1" t="s">
        <v>119</v>
      </c>
      <c r="Q29" s="1">
        <f t="shared" si="6"/>
        <v>103.84</v>
      </c>
    </row>
    <row r="30" spans="2:17" ht="13" x14ac:dyDescent="0.15">
      <c r="B30" t="s">
        <v>120</v>
      </c>
      <c r="C30" t="s">
        <v>121</v>
      </c>
      <c r="D30" t="s">
        <v>122</v>
      </c>
      <c r="E30" t="s">
        <v>123</v>
      </c>
      <c r="F30">
        <v>0</v>
      </c>
      <c r="G30" s="16" t="s">
        <v>124</v>
      </c>
      <c r="H30" s="1">
        <f t="shared" si="0"/>
        <v>0</v>
      </c>
      <c r="I30">
        <f t="shared" si="1"/>
        <v>0</v>
      </c>
      <c r="J30" s="1" t="s">
        <v>124</v>
      </c>
      <c r="K30" s="1">
        <f t="shared" si="2"/>
        <v>0</v>
      </c>
      <c r="L30">
        <f t="shared" si="3"/>
        <v>0</v>
      </c>
      <c r="M30" s="1" t="s">
        <v>125</v>
      </c>
      <c r="N30" s="1">
        <f t="shared" si="4"/>
        <v>0</v>
      </c>
      <c r="O30">
        <f t="shared" si="5"/>
        <v>0</v>
      </c>
      <c r="P30" s="1" t="s">
        <v>126</v>
      </c>
      <c r="Q30" s="1">
        <f t="shared" si="6"/>
        <v>0</v>
      </c>
    </row>
    <row r="31" spans="2:17" ht="13" x14ac:dyDescent="0.15">
      <c r="B31" t="s">
        <v>127</v>
      </c>
      <c r="C31" t="s">
        <v>128</v>
      </c>
      <c r="D31" t="s">
        <v>129</v>
      </c>
      <c r="E31" t="s">
        <v>130</v>
      </c>
      <c r="F31">
        <v>1</v>
      </c>
      <c r="G31" s="17" t="s">
        <v>131</v>
      </c>
      <c r="H31" s="1">
        <f t="shared" si="0"/>
        <v>0.83399999999999996</v>
      </c>
      <c r="I31">
        <f t="shared" si="1"/>
        <v>1</v>
      </c>
      <c r="J31" s="1" t="s">
        <v>131</v>
      </c>
      <c r="K31" s="1">
        <f t="shared" si="2"/>
        <v>8.34</v>
      </c>
      <c r="L31">
        <f t="shared" si="3"/>
        <v>1</v>
      </c>
      <c r="M31" s="1" t="s">
        <v>132</v>
      </c>
      <c r="N31" s="1">
        <f t="shared" si="4"/>
        <v>71.91</v>
      </c>
      <c r="O31">
        <f t="shared" si="5"/>
        <v>1</v>
      </c>
      <c r="P31" s="1" t="s">
        <v>133</v>
      </c>
      <c r="Q31" s="1">
        <f t="shared" si="6"/>
        <v>588.38</v>
      </c>
    </row>
    <row r="32" spans="2:17" ht="12.75" customHeight="1" x14ac:dyDescent="0.15">
      <c r="B32" s="2" t="s">
        <v>136</v>
      </c>
      <c r="G32" s="16"/>
    </row>
    <row r="33" spans="1:17" ht="12.75" customHeight="1" x14ac:dyDescent="0.15">
      <c r="B33" s="2"/>
      <c r="E33" s="26" t="s">
        <v>170</v>
      </c>
      <c r="F33">
        <v>1</v>
      </c>
      <c r="G33" s="16">
        <v>0.05</v>
      </c>
      <c r="H33" s="1">
        <f>F$8*F33*G33</f>
        <v>0.05</v>
      </c>
      <c r="I33">
        <f>F33</f>
        <v>1</v>
      </c>
      <c r="J33" s="1">
        <v>0.05</v>
      </c>
      <c r="K33" s="1">
        <f>I$8*I33*J33</f>
        <v>0.5</v>
      </c>
      <c r="L33">
        <f>I33</f>
        <v>1</v>
      </c>
      <c r="M33" s="1">
        <v>0.05</v>
      </c>
      <c r="N33" s="1">
        <f>L$8*L33*M33</f>
        <v>5</v>
      </c>
      <c r="O33">
        <f>L33</f>
        <v>1</v>
      </c>
      <c r="P33" s="1">
        <v>0.05</v>
      </c>
      <c r="Q33" s="1">
        <f>O$8*O33*P33</f>
        <v>50</v>
      </c>
    </row>
    <row r="34" spans="1:17" ht="12.75" customHeight="1" x14ac:dyDescent="0.15">
      <c r="B34" s="2"/>
      <c r="E34" t="s">
        <v>169</v>
      </c>
      <c r="F34">
        <v>1</v>
      </c>
      <c r="G34" s="17">
        <v>1</v>
      </c>
      <c r="H34" s="1">
        <f>F$8*F34*G34</f>
        <v>1</v>
      </c>
      <c r="I34">
        <f>F34</f>
        <v>1</v>
      </c>
      <c r="J34" s="1">
        <v>1</v>
      </c>
      <c r="K34" s="1">
        <f>I$8*I34*J34</f>
        <v>10</v>
      </c>
      <c r="L34">
        <f>I34</f>
        <v>1</v>
      </c>
      <c r="M34" s="1">
        <v>0.75</v>
      </c>
      <c r="N34" s="1">
        <f>L$8*L34*M34</f>
        <v>75</v>
      </c>
      <c r="O34">
        <f>L34</f>
        <v>1</v>
      </c>
      <c r="P34" s="1">
        <v>0.5</v>
      </c>
      <c r="Q34" s="1">
        <f>O$8*O34*P34</f>
        <v>500</v>
      </c>
    </row>
    <row r="35" spans="1:17" ht="12.75" customHeight="1" x14ac:dyDescent="0.15">
      <c r="B35" s="2"/>
      <c r="E35" s="2" t="s">
        <v>146</v>
      </c>
      <c r="F35">
        <v>1</v>
      </c>
      <c r="G35" s="16">
        <v>0.05</v>
      </c>
      <c r="H35" s="1">
        <f t="shared" si="0"/>
        <v>0.05</v>
      </c>
      <c r="I35">
        <f t="shared" si="1"/>
        <v>1</v>
      </c>
      <c r="J35" s="1">
        <v>0.05</v>
      </c>
      <c r="K35" s="1">
        <f t="shared" si="2"/>
        <v>0.5</v>
      </c>
      <c r="L35">
        <f t="shared" si="3"/>
        <v>1</v>
      </c>
      <c r="M35" s="1">
        <v>0.05</v>
      </c>
      <c r="N35" s="1">
        <f t="shared" si="4"/>
        <v>5</v>
      </c>
      <c r="O35">
        <f t="shared" si="5"/>
        <v>1</v>
      </c>
      <c r="P35" s="1">
        <v>0.05</v>
      </c>
      <c r="Q35" s="1">
        <f t="shared" si="6"/>
        <v>50</v>
      </c>
    </row>
    <row r="36" spans="1:17" ht="12.75" customHeight="1" x14ac:dyDescent="0.15">
      <c r="B36" s="2"/>
      <c r="E36" s="2" t="s">
        <v>147</v>
      </c>
      <c r="F36">
        <v>1</v>
      </c>
      <c r="G36" s="17">
        <v>1</v>
      </c>
      <c r="H36" s="1">
        <f t="shared" si="0"/>
        <v>1</v>
      </c>
      <c r="I36">
        <f t="shared" si="1"/>
        <v>1</v>
      </c>
      <c r="J36" s="1">
        <v>0.75</v>
      </c>
      <c r="K36" s="1">
        <f t="shared" si="2"/>
        <v>7.5</v>
      </c>
      <c r="L36">
        <f t="shared" si="3"/>
        <v>1</v>
      </c>
      <c r="M36" s="1">
        <v>0.5</v>
      </c>
      <c r="N36" s="1">
        <f t="shared" si="4"/>
        <v>50</v>
      </c>
      <c r="O36">
        <f t="shared" si="5"/>
        <v>1</v>
      </c>
      <c r="P36" s="1">
        <v>0.25</v>
      </c>
      <c r="Q36" s="1">
        <f t="shared" si="6"/>
        <v>250</v>
      </c>
    </row>
    <row r="37" spans="1:17" ht="12.75" customHeight="1" x14ac:dyDescent="0.15">
      <c r="B37" s="2"/>
      <c r="E37" s="2" t="s">
        <v>155</v>
      </c>
      <c r="G37" s="15"/>
      <c r="J37" s="4"/>
    </row>
    <row r="38" spans="1:17" ht="12.75" customHeight="1" x14ac:dyDescent="0.15">
      <c r="B38" t="s">
        <v>157</v>
      </c>
      <c r="C38" t="s">
        <v>158</v>
      </c>
      <c r="E38" t="s">
        <v>154</v>
      </c>
      <c r="F38">
        <v>1</v>
      </c>
      <c r="G38" s="14">
        <v>2.41</v>
      </c>
      <c r="H38" s="1">
        <f t="shared" si="0"/>
        <v>2.41</v>
      </c>
      <c r="I38">
        <f t="shared" si="1"/>
        <v>1</v>
      </c>
      <c r="J38" s="1">
        <v>2.41</v>
      </c>
      <c r="K38" s="1">
        <f t="shared" si="2"/>
        <v>24.1</v>
      </c>
      <c r="L38">
        <f t="shared" si="3"/>
        <v>1</v>
      </c>
      <c r="M38" s="1">
        <v>2.14</v>
      </c>
      <c r="N38" s="1">
        <f t="shared" si="4"/>
        <v>214</v>
      </c>
      <c r="O38">
        <f t="shared" si="5"/>
        <v>1</v>
      </c>
      <c r="P38" s="1">
        <v>1.27</v>
      </c>
      <c r="Q38" s="1">
        <f t="shared" si="6"/>
        <v>1270</v>
      </c>
    </row>
    <row r="39" spans="1:17" ht="12.75" customHeight="1" x14ac:dyDescent="0.15">
      <c r="E39" t="s">
        <v>137</v>
      </c>
      <c r="F39">
        <v>1</v>
      </c>
      <c r="G39" s="18">
        <v>11.65</v>
      </c>
      <c r="H39" s="1">
        <f t="shared" si="0"/>
        <v>11.65</v>
      </c>
      <c r="I39">
        <f t="shared" si="1"/>
        <v>1</v>
      </c>
      <c r="J39" s="4">
        <v>11.65</v>
      </c>
      <c r="K39" s="1">
        <f t="shared" si="2"/>
        <v>116.5</v>
      </c>
      <c r="L39">
        <f t="shared" si="3"/>
        <v>1</v>
      </c>
      <c r="M39" s="1">
        <v>10</v>
      </c>
      <c r="N39" s="1">
        <f t="shared" si="4"/>
        <v>1000</v>
      </c>
      <c r="O39">
        <f t="shared" si="5"/>
        <v>1</v>
      </c>
      <c r="P39" s="1">
        <v>8</v>
      </c>
      <c r="Q39" s="1">
        <f t="shared" si="6"/>
        <v>8000</v>
      </c>
    </row>
    <row r="40" spans="1:17" ht="12.75" customHeight="1" x14ac:dyDescent="0.15">
      <c r="E40" t="s">
        <v>163</v>
      </c>
      <c r="F40" s="23">
        <v>2</v>
      </c>
      <c r="G40" s="14">
        <v>2.08</v>
      </c>
      <c r="H40" s="24">
        <f>F$8*F40*G40</f>
        <v>4.16</v>
      </c>
      <c r="I40" s="23">
        <f>F40</f>
        <v>2</v>
      </c>
      <c r="J40" s="14">
        <v>2.08</v>
      </c>
      <c r="K40" s="24">
        <f>I$8*I40*J40</f>
        <v>41.6</v>
      </c>
      <c r="L40" s="23">
        <f>I40</f>
        <v>2</v>
      </c>
      <c r="M40" s="24">
        <v>1.5</v>
      </c>
      <c r="N40" s="24">
        <f>L$8*L40*M40</f>
        <v>300</v>
      </c>
      <c r="O40" s="23">
        <f>L40</f>
        <v>2</v>
      </c>
      <c r="P40" s="24">
        <v>1.5</v>
      </c>
      <c r="Q40" s="24">
        <f>O$8*O40*P40</f>
        <v>3000</v>
      </c>
    </row>
    <row r="41" spans="1:17" ht="12.75" customHeight="1" x14ac:dyDescent="0.15">
      <c r="E41" t="s">
        <v>164</v>
      </c>
      <c r="F41" s="23">
        <v>2</v>
      </c>
      <c r="G41" s="14">
        <v>3.65</v>
      </c>
      <c r="H41" s="24">
        <f>F$8*F41*G41</f>
        <v>7.3</v>
      </c>
      <c r="I41" s="23">
        <f>F41</f>
        <v>2</v>
      </c>
      <c r="J41" s="14">
        <v>2.08</v>
      </c>
      <c r="K41" s="24">
        <f>I$8*I41*J41</f>
        <v>41.6</v>
      </c>
      <c r="L41" s="23">
        <f>I41</f>
        <v>2</v>
      </c>
      <c r="M41" s="24">
        <v>2.58</v>
      </c>
      <c r="N41" s="24">
        <f>L$8*L41*M41</f>
        <v>516</v>
      </c>
      <c r="O41" s="23">
        <f>L41</f>
        <v>2</v>
      </c>
      <c r="P41" s="24">
        <v>2.58</v>
      </c>
      <c r="Q41" s="24">
        <f>O$8*O41*P41</f>
        <v>5160</v>
      </c>
    </row>
    <row r="42" spans="1:17" ht="12.75" customHeight="1" x14ac:dyDescent="0.15">
      <c r="E42" t="s">
        <v>138</v>
      </c>
      <c r="F42">
        <v>1</v>
      </c>
      <c r="G42" s="17">
        <v>26.14</v>
      </c>
      <c r="H42" s="1">
        <v>27.2</v>
      </c>
      <c r="I42">
        <f t="shared" si="1"/>
        <v>1</v>
      </c>
      <c r="J42" s="1">
        <v>26.14</v>
      </c>
      <c r="K42" s="1">
        <f t="shared" si="2"/>
        <v>261.39999999999998</v>
      </c>
      <c r="L42">
        <f t="shared" si="3"/>
        <v>1</v>
      </c>
      <c r="M42" s="1">
        <v>16</v>
      </c>
      <c r="N42" s="1">
        <f t="shared" si="4"/>
        <v>1600</v>
      </c>
      <c r="O42">
        <f t="shared" si="5"/>
        <v>1</v>
      </c>
      <c r="P42" s="1">
        <v>16</v>
      </c>
      <c r="Q42" s="1">
        <f t="shared" si="6"/>
        <v>16000</v>
      </c>
    </row>
    <row r="43" spans="1:17" ht="12.75" customHeight="1" x14ac:dyDescent="0.15">
      <c r="E43" t="s">
        <v>139</v>
      </c>
      <c r="F43">
        <v>1</v>
      </c>
      <c r="G43" s="17">
        <v>5</v>
      </c>
      <c r="H43" s="1">
        <f t="shared" si="0"/>
        <v>5</v>
      </c>
      <c r="I43">
        <f t="shared" si="1"/>
        <v>1</v>
      </c>
      <c r="J43" s="1">
        <v>5</v>
      </c>
      <c r="K43" s="1">
        <f t="shared" si="2"/>
        <v>50</v>
      </c>
      <c r="L43">
        <f t="shared" si="3"/>
        <v>1</v>
      </c>
      <c r="M43" s="1">
        <v>4</v>
      </c>
      <c r="N43" s="1">
        <f t="shared" si="4"/>
        <v>400</v>
      </c>
      <c r="O43">
        <f t="shared" si="5"/>
        <v>1</v>
      </c>
      <c r="P43" s="1">
        <v>3</v>
      </c>
      <c r="Q43" s="1">
        <f t="shared" si="6"/>
        <v>3000</v>
      </c>
    </row>
    <row r="44" spans="1:17" ht="12.75" customHeight="1" x14ac:dyDescent="0.15">
      <c r="E44" t="s">
        <v>159</v>
      </c>
      <c r="F44" s="23">
        <v>2</v>
      </c>
      <c r="G44" s="14">
        <v>2.5499999999999998</v>
      </c>
      <c r="H44" s="24">
        <f>F$8*F44*G44</f>
        <v>5.0999999999999996</v>
      </c>
      <c r="I44" s="23">
        <f t="shared" si="1"/>
        <v>2</v>
      </c>
      <c r="J44" s="24">
        <v>2.5499999999999998</v>
      </c>
      <c r="K44" s="24">
        <f t="shared" si="2"/>
        <v>51</v>
      </c>
      <c r="L44" s="23">
        <f t="shared" si="3"/>
        <v>2</v>
      </c>
      <c r="M44" s="24">
        <v>1.85</v>
      </c>
      <c r="N44" s="24">
        <f t="shared" si="4"/>
        <v>370</v>
      </c>
      <c r="O44" s="23">
        <f t="shared" si="5"/>
        <v>2</v>
      </c>
      <c r="P44" s="25">
        <v>1.85</v>
      </c>
      <c r="Q44" s="24">
        <f t="shared" si="6"/>
        <v>3700</v>
      </c>
    </row>
    <row r="45" spans="1:17" ht="12.75" customHeight="1" x14ac:dyDescent="0.15">
      <c r="E45" s="2" t="s">
        <v>160</v>
      </c>
      <c r="F45" s="23">
        <v>2</v>
      </c>
      <c r="G45" s="14">
        <v>2.08</v>
      </c>
      <c r="H45" s="24">
        <f>F$8*F45*G45</f>
        <v>4.16</v>
      </c>
      <c r="I45" s="23">
        <f>F45</f>
        <v>2</v>
      </c>
      <c r="J45" s="24">
        <v>2.08</v>
      </c>
      <c r="K45" s="24">
        <f>I$8*I45*J45</f>
        <v>41.6</v>
      </c>
      <c r="L45" s="23">
        <f>I45</f>
        <v>2</v>
      </c>
      <c r="M45" s="24">
        <v>1.85</v>
      </c>
      <c r="N45" s="24">
        <f>L$8*L45*M45</f>
        <v>370</v>
      </c>
      <c r="O45" s="23">
        <f>L45</f>
        <v>2</v>
      </c>
      <c r="P45" s="25">
        <v>1.85</v>
      </c>
      <c r="Q45" s="24">
        <f>O$8*O45*P45</f>
        <v>3700</v>
      </c>
    </row>
    <row r="46" spans="1:17" ht="12.75" customHeight="1" x14ac:dyDescent="0.15">
      <c r="C46" t="s">
        <v>165</v>
      </c>
      <c r="E46" s="2" t="s">
        <v>142</v>
      </c>
      <c r="F46">
        <v>1</v>
      </c>
      <c r="G46" s="1">
        <v>2</v>
      </c>
      <c r="H46" s="1">
        <f t="shared" si="0"/>
        <v>2</v>
      </c>
      <c r="I46">
        <f t="shared" si="1"/>
        <v>1</v>
      </c>
      <c r="J46" s="1">
        <v>2</v>
      </c>
      <c r="K46" s="1">
        <f t="shared" si="2"/>
        <v>20</v>
      </c>
      <c r="L46">
        <f t="shared" si="3"/>
        <v>1</v>
      </c>
      <c r="M46" s="1">
        <v>1</v>
      </c>
      <c r="N46" s="1">
        <f t="shared" si="4"/>
        <v>100</v>
      </c>
      <c r="O46">
        <f t="shared" si="5"/>
        <v>1</v>
      </c>
      <c r="P46" s="1">
        <v>0.77</v>
      </c>
      <c r="Q46" s="1">
        <f t="shared" si="6"/>
        <v>770</v>
      </c>
    </row>
    <row r="47" spans="1:17" ht="12.75" customHeight="1" x14ac:dyDescent="0.15">
      <c r="E47" s="2"/>
      <c r="F47" s="22" t="s">
        <v>161</v>
      </c>
      <c r="G47" s="16"/>
      <c r="H47" s="16">
        <f>SUM(H11:H46)</f>
        <v>85.2517</v>
      </c>
      <c r="I47" s="22"/>
      <c r="J47" s="16"/>
      <c r="K47" s="16">
        <f>SUM(K11:K46)</f>
        <v>808.01700000000005</v>
      </c>
      <c r="L47" s="22"/>
      <c r="M47" s="16"/>
      <c r="N47" s="16">
        <f>SUM(N11:N46)</f>
        <v>5840.93</v>
      </c>
      <c r="O47" s="22"/>
      <c r="P47" s="16"/>
      <c r="Q47" s="16">
        <f>SUM(Q11:Q46)</f>
        <v>50656.33</v>
      </c>
    </row>
    <row r="48" spans="1:17" ht="12.75" customHeight="1" x14ac:dyDescent="0.15">
      <c r="A48" t="s">
        <v>151</v>
      </c>
      <c r="E48" s="2"/>
      <c r="F48" s="19" t="s">
        <v>162</v>
      </c>
      <c r="G48" s="20"/>
      <c r="H48" s="20">
        <f>H47/F8</f>
        <v>85.2517</v>
      </c>
      <c r="I48" s="19"/>
      <c r="J48" s="20"/>
      <c r="K48" s="20">
        <f>K47/I8</f>
        <v>80.801700000000011</v>
      </c>
      <c r="L48" s="19"/>
      <c r="M48" s="20"/>
      <c r="N48" s="20">
        <f>N47/L8</f>
        <v>58.409300000000002</v>
      </c>
      <c r="O48" s="19"/>
      <c r="P48" s="20"/>
      <c r="Q48" s="20">
        <f>Q47/O8</f>
        <v>50.656330000000004</v>
      </c>
    </row>
    <row r="49" spans="3:17" ht="12.75" customHeight="1" x14ac:dyDescent="0.15">
      <c r="E49" t="s">
        <v>140</v>
      </c>
      <c r="F49">
        <v>64</v>
      </c>
      <c r="G49" s="1">
        <f>5/1000</f>
        <v>5.0000000000000001E-3</v>
      </c>
      <c r="H49" s="1">
        <f t="shared" ref="H49:H54" si="7">F$8*F49*G49</f>
        <v>0.32</v>
      </c>
      <c r="I49">
        <f t="shared" si="1"/>
        <v>64</v>
      </c>
      <c r="J49" s="1">
        <f>5/1000</f>
        <v>5.0000000000000001E-3</v>
      </c>
      <c r="K49" s="1">
        <f>I$8*I49*J49</f>
        <v>3.2</v>
      </c>
      <c r="L49">
        <f t="shared" si="3"/>
        <v>64</v>
      </c>
      <c r="M49" s="1">
        <f>5/1000</f>
        <v>5.0000000000000001E-3</v>
      </c>
      <c r="N49" s="1">
        <f>L$8*L49*M49</f>
        <v>32</v>
      </c>
      <c r="O49">
        <f t="shared" si="5"/>
        <v>64</v>
      </c>
      <c r="P49" s="1">
        <f>5/1000</f>
        <v>5.0000000000000001E-3</v>
      </c>
      <c r="Q49" s="1">
        <f>O$8*O49*P49</f>
        <v>320</v>
      </c>
    </row>
    <row r="50" spans="3:17" ht="12.75" customHeight="1" x14ac:dyDescent="0.15">
      <c r="E50" s="2" t="s">
        <v>144</v>
      </c>
      <c r="F50">
        <v>70</v>
      </c>
      <c r="G50" s="5">
        <f>10/(1400*12)</f>
        <v>5.9523809523809529E-4</v>
      </c>
      <c r="H50" s="1">
        <f t="shared" si="7"/>
        <v>4.1666666666666671E-2</v>
      </c>
      <c r="I50">
        <f t="shared" si="1"/>
        <v>70</v>
      </c>
      <c r="J50" s="5">
        <f>10/(1400*12)</f>
        <v>5.9523809523809529E-4</v>
      </c>
      <c r="K50" s="1">
        <f>I$8*I50*J50</f>
        <v>0.41666666666666669</v>
      </c>
      <c r="L50">
        <f t="shared" si="3"/>
        <v>70</v>
      </c>
      <c r="M50" s="5">
        <f>10/(1400*12)</f>
        <v>5.9523809523809529E-4</v>
      </c>
      <c r="N50" s="1">
        <f>L$8*L50*M50</f>
        <v>4.166666666666667</v>
      </c>
      <c r="O50">
        <f t="shared" si="5"/>
        <v>70</v>
      </c>
      <c r="P50" s="5">
        <f>10/(1400*12)</f>
        <v>5.9523809523809529E-4</v>
      </c>
      <c r="Q50" s="1">
        <f>O$8*O50*P50</f>
        <v>41.666666666666671</v>
      </c>
    </row>
    <row r="51" spans="3:17" ht="12.75" customHeight="1" x14ac:dyDescent="0.15">
      <c r="C51" t="s">
        <v>165</v>
      </c>
      <c r="E51" s="2" t="s">
        <v>142</v>
      </c>
      <c r="F51">
        <v>1</v>
      </c>
      <c r="G51" s="1">
        <v>2</v>
      </c>
      <c r="H51" s="1">
        <f t="shared" si="7"/>
        <v>2</v>
      </c>
      <c r="I51">
        <f t="shared" si="1"/>
        <v>1</v>
      </c>
      <c r="J51" s="1">
        <v>2</v>
      </c>
      <c r="K51" s="1">
        <f>I$8*I51*J51</f>
        <v>20</v>
      </c>
      <c r="L51">
        <f t="shared" si="3"/>
        <v>1</v>
      </c>
      <c r="M51" s="1">
        <v>1</v>
      </c>
      <c r="N51" s="1">
        <f>L$8*L51*M51</f>
        <v>100</v>
      </c>
      <c r="O51">
        <f t="shared" si="5"/>
        <v>1</v>
      </c>
      <c r="P51" s="1">
        <v>0.77</v>
      </c>
      <c r="Q51" s="1">
        <f>O$8*O51*P51</f>
        <v>770</v>
      </c>
    </row>
    <row r="52" spans="3:17" ht="12.75" customHeight="1" x14ac:dyDescent="0.15">
      <c r="E52" s="2" t="s">
        <v>166</v>
      </c>
    </row>
    <row r="53" spans="3:17" ht="12.75" customHeight="1" x14ac:dyDescent="0.15">
      <c r="E53" s="2" t="s">
        <v>167</v>
      </c>
      <c r="F53">
        <v>1</v>
      </c>
      <c r="G53" s="1">
        <v>0.05</v>
      </c>
      <c r="H53" s="1">
        <f t="shared" si="7"/>
        <v>0.05</v>
      </c>
      <c r="I53">
        <f>F53</f>
        <v>1</v>
      </c>
      <c r="J53" s="1">
        <v>0.05</v>
      </c>
      <c r="K53" s="1">
        <f>I$8*I53*J53</f>
        <v>0.5</v>
      </c>
      <c r="L53">
        <f>I53</f>
        <v>1</v>
      </c>
      <c r="M53" s="1">
        <v>0.05</v>
      </c>
      <c r="N53" s="1">
        <f>L$8*L53*M53</f>
        <v>5</v>
      </c>
      <c r="O53">
        <f>L53</f>
        <v>1</v>
      </c>
      <c r="P53" s="1">
        <v>0.05</v>
      </c>
      <c r="Q53" s="1">
        <f>O$8*O53*P53</f>
        <v>50</v>
      </c>
    </row>
    <row r="54" spans="3:17" ht="12.75" customHeight="1" x14ac:dyDescent="0.15">
      <c r="E54" s="2" t="s">
        <v>168</v>
      </c>
      <c r="F54">
        <v>1</v>
      </c>
      <c r="G54" s="1">
        <v>0.05</v>
      </c>
      <c r="H54" s="1">
        <f t="shared" si="7"/>
        <v>0.05</v>
      </c>
      <c r="I54">
        <f>F54</f>
        <v>1</v>
      </c>
      <c r="J54" s="1">
        <v>0.05</v>
      </c>
      <c r="K54" s="1">
        <f>I$8*I54*J54</f>
        <v>0.5</v>
      </c>
      <c r="L54">
        <f>I54</f>
        <v>1</v>
      </c>
      <c r="M54" s="1">
        <v>0.05</v>
      </c>
      <c r="N54" s="1">
        <f>L$8*L54*M54</f>
        <v>5</v>
      </c>
      <c r="O54">
        <f>L54</f>
        <v>1</v>
      </c>
      <c r="P54" s="1">
        <v>0.05</v>
      </c>
      <c r="Q54" s="1">
        <f>O$8*O54*P54</f>
        <v>50</v>
      </c>
    </row>
    <row r="55" spans="3:17" ht="12.75" customHeight="1" x14ac:dyDescent="0.15">
      <c r="E55" s="2"/>
      <c r="F55" s="22" t="s">
        <v>161</v>
      </c>
      <c r="G55" s="16"/>
      <c r="H55" s="16">
        <f>SUM(H49:H54)</f>
        <v>2.4616666666666664</v>
      </c>
      <c r="I55" s="22"/>
      <c r="J55" s="16"/>
      <c r="K55" s="16">
        <f>SUM(K49:K54)</f>
        <v>24.616666666666667</v>
      </c>
      <c r="L55" s="22"/>
      <c r="M55" s="16"/>
      <c r="N55" s="16">
        <f>SUM(N49:N54)</f>
        <v>146.16666666666666</v>
      </c>
      <c r="O55" s="22"/>
      <c r="P55" s="16"/>
      <c r="Q55" s="16">
        <f>SUM(Q49:Q54)</f>
        <v>1231.6666666666667</v>
      </c>
    </row>
    <row r="56" spans="3:17" ht="12.75" customHeight="1" x14ac:dyDescent="0.15">
      <c r="E56" s="2"/>
      <c r="F56" s="19" t="s">
        <v>162</v>
      </c>
      <c r="G56" s="20"/>
      <c r="H56" s="20">
        <f>H55/F8</f>
        <v>2.4616666666666664</v>
      </c>
      <c r="I56" s="19"/>
      <c r="J56" s="20"/>
      <c r="K56" s="20">
        <f>K55/I8</f>
        <v>2.4616666666666669</v>
      </c>
      <c r="L56" s="19"/>
      <c r="M56" s="20"/>
      <c r="N56" s="20">
        <f>N55/L8</f>
        <v>1.4616666666666667</v>
      </c>
      <c r="O56" s="19"/>
      <c r="P56" s="20"/>
      <c r="Q56" s="20">
        <f>Q55/O8</f>
        <v>1.2316666666666667</v>
      </c>
    </row>
    <row r="57" spans="3:17" ht="12.75" customHeight="1" x14ac:dyDescent="0.15">
      <c r="E57" s="3" t="s">
        <v>145</v>
      </c>
      <c r="H57" s="1">
        <f>H47+H55</f>
        <v>87.713366666666673</v>
      </c>
      <c r="K57" s="1">
        <f>K47+K55</f>
        <v>832.63366666666673</v>
      </c>
      <c r="N57" s="1">
        <f>N47+N55</f>
        <v>5987.0966666666673</v>
      </c>
      <c r="Q57" s="1">
        <f>Q47+Q55</f>
        <v>51887.996666666666</v>
      </c>
    </row>
    <row r="58" spans="3:17" ht="12.75" customHeight="1" x14ac:dyDescent="0.15">
      <c r="E58" s="3"/>
    </row>
    <row r="59" spans="3:17" ht="12.75" customHeight="1" x14ac:dyDescent="0.15">
      <c r="F59" s="21" t="s">
        <v>162</v>
      </c>
      <c r="H59" s="1">
        <f>H57/F8</f>
        <v>87.713366666666673</v>
      </c>
      <c r="K59" s="1">
        <f>K57/I8</f>
        <v>83.26336666666667</v>
      </c>
      <c r="N59" s="1">
        <f>N57/L8</f>
        <v>59.870966666666675</v>
      </c>
      <c r="Q59" s="1">
        <f>Q57/O8</f>
        <v>51.887996666666666</v>
      </c>
    </row>
  </sheetData>
  <pageMargins left="0.75" right="0.75" top="1" bottom="1" header="0.5" footer="0.5"/>
  <pageSetup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SKUs</vt:lpstr>
      <vt:lpstr>110-000 CORE64-LB-KIT</vt:lpstr>
      <vt:lpstr>120-000 CORE64-CB1T-KIT</vt:lpstr>
      <vt:lpstr>User Supplied Options</vt:lpstr>
      <vt:lpstr>Concept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Geppert</cp:lastModifiedBy>
  <dcterms:created xsi:type="dcterms:W3CDTF">2020-03-17T19:21:25Z</dcterms:created>
  <dcterms:modified xsi:type="dcterms:W3CDTF">2021-01-08T22:31:16Z</dcterms:modified>
</cp:coreProperties>
</file>