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eppert/Dropbox/Electronics/Core 64 Interactive Badge/Core-64-Interactive-Core-Memory-Badge/Manufacturing/"/>
    </mc:Choice>
  </mc:AlternateContent>
  <xr:revisionPtr revIDLastSave="0" documentId="13_ncr:1_{4BF4AC2C-35E7-FC43-9CE9-878460F360C1}" xr6:coauthVersionLast="45" xr6:coauthVersionMax="45" xr10:uidLastSave="{00000000-0000-0000-0000-000000000000}"/>
  <bookViews>
    <workbookView xWindow="0" yWindow="2440" windowWidth="37640" windowHeight="20000" activeTab="1" xr2:uid="{00000000-000D-0000-FFFF-FFFF00000000}"/>
  </bookViews>
  <sheets>
    <sheet name="Concept Estimate" sheetId="1" r:id="rId1"/>
    <sheet name="Core Board V0.3" sheetId="2" r:id="rId2"/>
    <sheet name="Logic Board V0.3" sheetId="3" r:id="rId3"/>
    <sheet name="Middle Layers" sheetId="4" r:id="rId4"/>
  </sheets>
  <definedNames>
    <definedName name="_xlnm._FilterDatabase" localSheetId="1" hidden="1">'Core Board V0.3'!$A$6:$M$31</definedName>
    <definedName name="_xlnm._FilterDatabase" localSheetId="3" hidden="1">'Middle Layers'!$A$6:$M$30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4" i="4" l="1"/>
  <c r="L14" i="4" s="1"/>
  <c r="M14" i="4" s="1"/>
  <c r="J7" i="4"/>
  <c r="K7" i="4" s="1"/>
  <c r="L7" i="4" s="1"/>
  <c r="M7" i="4" s="1"/>
  <c r="P12" i="2" l="1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J62" i="3"/>
  <c r="K62" i="3" s="1"/>
  <c r="L62" i="3" s="1"/>
  <c r="M62" i="3" s="1"/>
  <c r="J61" i="3"/>
  <c r="K61" i="3" s="1"/>
  <c r="L61" i="3" s="1"/>
  <c r="M61" i="3" s="1"/>
  <c r="J60" i="3"/>
  <c r="K60" i="3" s="1"/>
  <c r="L60" i="3" s="1"/>
  <c r="M60" i="3" s="1"/>
  <c r="J58" i="3"/>
  <c r="K58" i="3" s="1"/>
  <c r="L58" i="3" s="1"/>
  <c r="M58" i="3" s="1"/>
  <c r="J57" i="3"/>
  <c r="K57" i="3" s="1"/>
  <c r="L57" i="3" s="1"/>
  <c r="M57" i="3" s="1"/>
  <c r="J56" i="3"/>
  <c r="K56" i="3" s="1"/>
  <c r="L56" i="3" s="1"/>
  <c r="M56" i="3" s="1"/>
  <c r="J55" i="3"/>
  <c r="K55" i="3" s="1"/>
  <c r="L55" i="3" s="1"/>
  <c r="M55" i="3" s="1"/>
  <c r="J54" i="3"/>
  <c r="K54" i="3" s="1"/>
  <c r="L54" i="3" s="1"/>
  <c r="M54" i="3" s="1"/>
  <c r="J53" i="3"/>
  <c r="K53" i="3" s="1"/>
  <c r="L53" i="3" s="1"/>
  <c r="M53" i="3" s="1"/>
  <c r="J52" i="3"/>
  <c r="K52" i="3" s="1"/>
  <c r="L52" i="3" s="1"/>
  <c r="M52" i="3" s="1"/>
  <c r="J51" i="3"/>
  <c r="K51" i="3" s="1"/>
  <c r="L51" i="3" s="1"/>
  <c r="M51" i="3" s="1"/>
  <c r="J50" i="3"/>
  <c r="K50" i="3" s="1"/>
  <c r="L50" i="3" s="1"/>
  <c r="M50" i="3" s="1"/>
  <c r="J49" i="3"/>
  <c r="K49" i="3" s="1"/>
  <c r="L49" i="3" s="1"/>
  <c r="M49" i="3" s="1"/>
  <c r="J48" i="3"/>
  <c r="K48" i="3" s="1"/>
  <c r="L48" i="3" s="1"/>
  <c r="M48" i="3" s="1"/>
  <c r="J47" i="3"/>
  <c r="K47" i="3" s="1"/>
  <c r="L47" i="3" s="1"/>
  <c r="M47" i="3" s="1"/>
  <c r="J46" i="3"/>
  <c r="K46" i="3" s="1"/>
  <c r="L46" i="3" s="1"/>
  <c r="M46" i="3" s="1"/>
  <c r="J45" i="3"/>
  <c r="K45" i="3" s="1"/>
  <c r="L45" i="3" s="1"/>
  <c r="M45" i="3" s="1"/>
  <c r="J44" i="3"/>
  <c r="K44" i="3" s="1"/>
  <c r="L44" i="3" s="1"/>
  <c r="M44" i="3" s="1"/>
  <c r="J43" i="3"/>
  <c r="K43" i="3" s="1"/>
  <c r="L43" i="3" s="1"/>
  <c r="M43" i="3" s="1"/>
  <c r="J42" i="3"/>
  <c r="K42" i="3" s="1"/>
  <c r="L42" i="3" s="1"/>
  <c r="M42" i="3" s="1"/>
  <c r="K41" i="3"/>
  <c r="L41" i="3" s="1"/>
  <c r="M41" i="3" s="1"/>
  <c r="J40" i="3"/>
  <c r="K40" i="3" s="1"/>
  <c r="L40" i="3" s="1"/>
  <c r="M40" i="3" s="1"/>
  <c r="J39" i="3"/>
  <c r="K39" i="3" s="1"/>
  <c r="L39" i="3" s="1"/>
  <c r="M39" i="3" s="1"/>
  <c r="K38" i="3"/>
  <c r="L38" i="3" s="1"/>
  <c r="M38" i="3" s="1"/>
  <c r="K37" i="3"/>
  <c r="L37" i="3" s="1"/>
  <c r="M37" i="3" s="1"/>
  <c r="K36" i="3"/>
  <c r="L36" i="3" s="1"/>
  <c r="M36" i="3" s="1"/>
  <c r="L35" i="3"/>
  <c r="M35" i="3" s="1"/>
  <c r="K35" i="3"/>
  <c r="J34" i="3"/>
  <c r="K34" i="3" s="1"/>
  <c r="L34" i="3" s="1"/>
  <c r="M34" i="3" s="1"/>
  <c r="K33" i="3"/>
  <c r="L33" i="3" s="1"/>
  <c r="M33" i="3" s="1"/>
  <c r="K32" i="3"/>
  <c r="L32" i="3" s="1"/>
  <c r="M32" i="3" s="1"/>
  <c r="J31" i="3"/>
  <c r="K31" i="3" s="1"/>
  <c r="L31" i="3" s="1"/>
  <c r="M31" i="3" s="1"/>
  <c r="K24" i="3"/>
  <c r="L24" i="3" s="1"/>
  <c r="M24" i="3" s="1"/>
  <c r="J24" i="3"/>
  <c r="J23" i="3"/>
  <c r="K23" i="3" s="1"/>
  <c r="L23" i="3" s="1"/>
  <c r="M23" i="3" s="1"/>
  <c r="J22" i="3"/>
  <c r="K22" i="3" s="1"/>
  <c r="L22" i="3" s="1"/>
  <c r="M22" i="3" s="1"/>
  <c r="J21" i="3"/>
  <c r="K21" i="3" s="1"/>
  <c r="L21" i="3" s="1"/>
  <c r="M21" i="3" s="1"/>
  <c r="K20" i="3"/>
  <c r="L20" i="3" s="1"/>
  <c r="M20" i="3" s="1"/>
  <c r="J20" i="3"/>
  <c r="J17" i="3"/>
  <c r="K17" i="3" s="1"/>
  <c r="L17" i="3" s="1"/>
  <c r="M17" i="3" s="1"/>
  <c r="J16" i="3"/>
  <c r="K16" i="3" s="1"/>
  <c r="L16" i="3" s="1"/>
  <c r="M16" i="3" s="1"/>
  <c r="J15" i="3"/>
  <c r="K15" i="3" s="1"/>
  <c r="L15" i="3" s="1"/>
  <c r="M15" i="3" s="1"/>
  <c r="K14" i="3"/>
  <c r="L14" i="3" s="1"/>
  <c r="M14" i="3" s="1"/>
  <c r="J14" i="3"/>
  <c r="K13" i="3"/>
  <c r="L13" i="3" s="1"/>
  <c r="M13" i="3" s="1"/>
  <c r="J12" i="3"/>
  <c r="K12" i="3" s="1"/>
  <c r="L12" i="3" s="1"/>
  <c r="M12" i="3" s="1"/>
  <c r="J11" i="3"/>
  <c r="K11" i="3" s="1"/>
  <c r="L11" i="3" s="1"/>
  <c r="M11" i="3" s="1"/>
  <c r="Q24" i="2" l="1"/>
  <c r="J24" i="2"/>
  <c r="K24" i="2" s="1"/>
  <c r="L24" i="2" s="1"/>
  <c r="M24" i="2" s="1"/>
  <c r="Q23" i="2"/>
  <c r="L23" i="2"/>
  <c r="M23" i="2" s="1"/>
  <c r="K23" i="2"/>
  <c r="J23" i="2"/>
  <c r="Q22" i="2"/>
  <c r="J22" i="2"/>
  <c r="K22" i="2" s="1"/>
  <c r="L22" i="2" s="1"/>
  <c r="M22" i="2" s="1"/>
  <c r="Q21" i="2"/>
  <c r="J21" i="2"/>
  <c r="K21" i="2" s="1"/>
  <c r="L21" i="2" s="1"/>
  <c r="M21" i="2" s="1"/>
  <c r="Q20" i="2"/>
  <c r="K20" i="2"/>
  <c r="L20" i="2" s="1"/>
  <c r="M20" i="2" s="1"/>
  <c r="J20" i="2"/>
  <c r="Q19" i="2"/>
  <c r="K19" i="2"/>
  <c r="L19" i="2" s="1"/>
  <c r="M19" i="2" s="1"/>
  <c r="J19" i="2"/>
  <c r="Q18" i="2"/>
  <c r="J18" i="2"/>
  <c r="K18" i="2" s="1"/>
  <c r="L18" i="2" s="1"/>
  <c r="M18" i="2" s="1"/>
  <c r="Q17" i="2"/>
  <c r="J17" i="2"/>
  <c r="K17" i="2" s="1"/>
  <c r="L17" i="2" s="1"/>
  <c r="M17" i="2" s="1"/>
  <c r="Q16" i="2"/>
  <c r="J16" i="2"/>
  <c r="K16" i="2" s="1"/>
  <c r="L16" i="2" s="1"/>
  <c r="M16" i="2" s="1"/>
  <c r="Q15" i="2"/>
  <c r="J15" i="2"/>
  <c r="K15" i="2" s="1"/>
  <c r="L15" i="2" s="1"/>
  <c r="M15" i="2" s="1"/>
  <c r="Q14" i="2"/>
  <c r="J14" i="2"/>
  <c r="K14" i="2" s="1"/>
  <c r="L14" i="2" s="1"/>
  <c r="M14" i="2" s="1"/>
  <c r="Q13" i="2"/>
  <c r="J13" i="2"/>
  <c r="K13" i="2" s="1"/>
  <c r="L13" i="2" s="1"/>
  <c r="M13" i="2" s="1"/>
  <c r="Q12" i="2"/>
  <c r="J12" i="2"/>
  <c r="K12" i="2" s="1"/>
  <c r="L12" i="2" s="1"/>
  <c r="M12" i="2" s="1"/>
  <c r="Q11" i="2"/>
  <c r="L11" i="2"/>
  <c r="M11" i="2" s="1"/>
  <c r="K11" i="2"/>
  <c r="Q10" i="2"/>
  <c r="I10" i="2"/>
  <c r="Q9" i="2"/>
  <c r="I9" i="2"/>
  <c r="J9" i="2" s="1"/>
  <c r="K9" i="2" s="1"/>
  <c r="L9" i="2" s="1"/>
  <c r="M9" i="2" s="1"/>
  <c r="Q8" i="2"/>
  <c r="K8" i="2"/>
  <c r="L8" i="2" s="1"/>
  <c r="M8" i="2" s="1"/>
  <c r="Q7" i="2"/>
  <c r="J7" i="2"/>
  <c r="K7" i="2" s="1"/>
  <c r="L7" i="2" s="1"/>
  <c r="M7" i="2" s="1"/>
  <c r="J10" i="2" l="1"/>
  <c r="K10" i="2" s="1"/>
  <c r="L10" i="2" s="1"/>
  <c r="M10" i="2" s="1"/>
  <c r="I33" i="1" l="1"/>
  <c r="L33" i="1" s="1"/>
  <c r="H33" i="1"/>
  <c r="N33" i="1" l="1"/>
  <c r="O33" i="1"/>
  <c r="Q33" i="1" s="1"/>
  <c r="K33" i="1"/>
  <c r="I34" i="1"/>
  <c r="L34" i="1" s="1"/>
  <c r="H34" i="1"/>
  <c r="N34" i="1" l="1"/>
  <c r="O34" i="1"/>
  <c r="Q34" i="1" s="1"/>
  <c r="K34" i="1"/>
  <c r="P49" i="1"/>
  <c r="M49" i="1"/>
  <c r="J49" i="1"/>
  <c r="I54" i="1" l="1"/>
  <c r="L54" i="1" s="1"/>
  <c r="I53" i="1"/>
  <c r="L53" i="1" s="1"/>
  <c r="H54" i="1"/>
  <c r="H53" i="1"/>
  <c r="I41" i="1"/>
  <c r="L41" i="1" s="1"/>
  <c r="H41" i="1"/>
  <c r="I40" i="1"/>
  <c r="L40" i="1" s="1"/>
  <c r="H40" i="1"/>
  <c r="I45" i="1"/>
  <c r="L45" i="1" s="1"/>
  <c r="H45" i="1"/>
  <c r="H44" i="1"/>
  <c r="I44" i="1"/>
  <c r="L44" i="1" s="1"/>
  <c r="O44" i="1" s="1"/>
  <c r="Q44" i="1" s="1"/>
  <c r="I12" i="1"/>
  <c r="L12" i="1" s="1"/>
  <c r="I13" i="1"/>
  <c r="L13" i="1" s="1"/>
  <c r="O13" i="1" s="1"/>
  <c r="Q13" i="1" s="1"/>
  <c r="I14" i="1"/>
  <c r="L14" i="1" s="1"/>
  <c r="I15" i="1"/>
  <c r="K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 s="1"/>
  <c r="I23" i="1"/>
  <c r="K23" i="1" s="1"/>
  <c r="I24" i="1"/>
  <c r="L24" i="1" s="1"/>
  <c r="I25" i="1"/>
  <c r="L25" i="1" s="1"/>
  <c r="I26" i="1"/>
  <c r="L26" i="1" s="1"/>
  <c r="O26" i="1" s="1"/>
  <c r="Q26" i="1" s="1"/>
  <c r="I27" i="1"/>
  <c r="L27" i="1" s="1"/>
  <c r="I28" i="1"/>
  <c r="L28" i="1" s="1"/>
  <c r="I29" i="1"/>
  <c r="L29" i="1" s="1"/>
  <c r="N29" i="1" s="1"/>
  <c r="I30" i="1"/>
  <c r="L30" i="1" s="1"/>
  <c r="I31" i="1"/>
  <c r="K31" i="1" s="1"/>
  <c r="I35" i="1"/>
  <c r="L35" i="1" s="1"/>
  <c r="I36" i="1"/>
  <c r="L36" i="1" s="1"/>
  <c r="I38" i="1"/>
  <c r="L38" i="1" s="1"/>
  <c r="I39" i="1"/>
  <c r="L39" i="1" s="1"/>
  <c r="I42" i="1"/>
  <c r="L42" i="1" s="1"/>
  <c r="I43" i="1"/>
  <c r="L43" i="1" s="1"/>
  <c r="I46" i="1"/>
  <c r="L46" i="1" s="1"/>
  <c r="I49" i="1"/>
  <c r="K49" i="1" s="1"/>
  <c r="I50" i="1"/>
  <c r="L50" i="1" s="1"/>
  <c r="I51" i="1"/>
  <c r="K51" i="1" s="1"/>
  <c r="I11" i="1"/>
  <c r="K11" i="1" s="1"/>
  <c r="H51" i="1"/>
  <c r="P50" i="1"/>
  <c r="M50" i="1"/>
  <c r="J50" i="1"/>
  <c r="G50" i="1"/>
  <c r="H50" i="1" s="1"/>
  <c r="G49" i="1"/>
  <c r="H49" i="1" s="1"/>
  <c r="K42" i="1"/>
  <c r="K39" i="1"/>
  <c r="K30" i="1"/>
  <c r="K28" i="1"/>
  <c r="K19" i="1"/>
  <c r="K18" i="1"/>
  <c r="K16" i="1"/>
  <c r="K13" i="1"/>
  <c r="K12" i="1"/>
  <c r="H36" i="1"/>
  <c r="H38" i="1"/>
  <c r="H39" i="1"/>
  <c r="H43" i="1"/>
  <c r="H46" i="1"/>
  <c r="H35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1" i="1"/>
  <c r="K14" i="1" l="1"/>
  <c r="O53" i="1"/>
  <c r="Q53" i="1" s="1"/>
  <c r="N53" i="1"/>
  <c r="O54" i="1"/>
  <c r="Q54" i="1" s="1"/>
  <c r="N54" i="1"/>
  <c r="K54" i="1"/>
  <c r="K53" i="1"/>
  <c r="O41" i="1"/>
  <c r="Q41" i="1" s="1"/>
  <c r="N41" i="1"/>
  <c r="K41" i="1"/>
  <c r="K20" i="1"/>
  <c r="K26" i="1"/>
  <c r="O40" i="1"/>
  <c r="Q40" i="1" s="1"/>
  <c r="N40" i="1"/>
  <c r="K40" i="1"/>
  <c r="K27" i="1"/>
  <c r="N45" i="1"/>
  <c r="O45" i="1"/>
  <c r="Q45" i="1" s="1"/>
  <c r="K45" i="1"/>
  <c r="K22" i="1"/>
  <c r="K46" i="1"/>
  <c r="K24" i="1"/>
  <c r="K21" i="1"/>
  <c r="K38" i="1"/>
  <c r="K35" i="1"/>
  <c r="H55" i="1"/>
  <c r="H56" i="1" s="1"/>
  <c r="O18" i="1"/>
  <c r="Q18" i="1" s="1"/>
  <c r="N18" i="1"/>
  <c r="L11" i="1"/>
  <c r="K50" i="1"/>
  <c r="K55" i="1" s="1"/>
  <c r="K56" i="1" s="1"/>
  <c r="O16" i="1"/>
  <c r="Q16" i="1" s="1"/>
  <c r="N16" i="1"/>
  <c r="O38" i="1"/>
  <c r="Q38" i="1" s="1"/>
  <c r="N38" i="1"/>
  <c r="N50" i="1"/>
  <c r="O50" i="1"/>
  <c r="Q50" i="1" s="1"/>
  <c r="O35" i="1"/>
  <c r="Q35" i="1" s="1"/>
  <c r="N35" i="1"/>
  <c r="O24" i="1"/>
  <c r="Q24" i="1" s="1"/>
  <c r="N24" i="1"/>
  <c r="O43" i="1"/>
  <c r="Q43" i="1" s="1"/>
  <c r="N43" i="1"/>
  <c r="O21" i="1"/>
  <c r="Q21" i="1" s="1"/>
  <c r="N21" i="1"/>
  <c r="K43" i="1"/>
  <c r="K29" i="1"/>
  <c r="H47" i="1"/>
  <c r="N26" i="1"/>
  <c r="N42" i="1"/>
  <c r="O42" i="1"/>
  <c r="Q42" i="1" s="1"/>
  <c r="N28" i="1"/>
  <c r="O28" i="1"/>
  <c r="Q28" i="1" s="1"/>
  <c r="N20" i="1"/>
  <c r="O20" i="1"/>
  <c r="Q20" i="1" s="1"/>
  <c r="O12" i="1"/>
  <c r="Q12" i="1" s="1"/>
  <c r="N12" i="1"/>
  <c r="N46" i="1"/>
  <c r="O46" i="1"/>
  <c r="Q46" i="1" s="1"/>
  <c r="N30" i="1"/>
  <c r="O30" i="1"/>
  <c r="Q30" i="1" s="1"/>
  <c r="N14" i="1"/>
  <c r="O14" i="1"/>
  <c r="Q14" i="1" s="1"/>
  <c r="N39" i="1"/>
  <c r="O39" i="1"/>
  <c r="Q39" i="1" s="1"/>
  <c r="N27" i="1"/>
  <c r="O27" i="1"/>
  <c r="Q27" i="1" s="1"/>
  <c r="N19" i="1"/>
  <c r="O19" i="1"/>
  <c r="Q19" i="1" s="1"/>
  <c r="N22" i="1"/>
  <c r="O22" i="1"/>
  <c r="Q22" i="1" s="1"/>
  <c r="N36" i="1"/>
  <c r="O36" i="1"/>
  <c r="Q36" i="1" s="1"/>
  <c r="N25" i="1"/>
  <c r="O25" i="1"/>
  <c r="Q25" i="1" s="1"/>
  <c r="N17" i="1"/>
  <c r="O17" i="1"/>
  <c r="Q17" i="1" s="1"/>
  <c r="L15" i="1"/>
  <c r="L23" i="1"/>
  <c r="L31" i="1"/>
  <c r="L49" i="1"/>
  <c r="K17" i="1"/>
  <c r="K25" i="1"/>
  <c r="K36" i="1"/>
  <c r="N13" i="1"/>
  <c r="L51" i="1"/>
  <c r="K44" i="1"/>
  <c r="O29" i="1"/>
  <c r="Q29" i="1" s="1"/>
  <c r="N44" i="1"/>
  <c r="H57" i="1" l="1"/>
  <c r="H59" i="1" s="1"/>
  <c r="H48" i="1"/>
  <c r="O11" i="1"/>
  <c r="Q11" i="1" s="1"/>
  <c r="N11" i="1"/>
  <c r="K47" i="1"/>
  <c r="O31" i="1"/>
  <c r="Q31" i="1" s="1"/>
  <c r="N31" i="1"/>
  <c r="O49" i="1"/>
  <c r="Q49" i="1" s="1"/>
  <c r="N49" i="1"/>
  <c r="O15" i="1"/>
  <c r="Q15" i="1" s="1"/>
  <c r="N15" i="1"/>
  <c r="N51" i="1"/>
  <c r="O51" i="1"/>
  <c r="Q51" i="1" s="1"/>
  <c r="O23" i="1"/>
  <c r="Q23" i="1" s="1"/>
  <c r="N23" i="1"/>
  <c r="N55" i="1" l="1"/>
  <c r="N56" i="1" s="1"/>
  <c r="G7" i="1"/>
  <c r="K48" i="1"/>
  <c r="K57" i="1"/>
  <c r="K59" i="1" s="1"/>
  <c r="Q55" i="1"/>
  <c r="Q56" i="1" s="1"/>
  <c r="N47" i="1"/>
  <c r="N48" i="1" s="1"/>
  <c r="Q47" i="1"/>
  <c r="Q48" i="1" s="1"/>
  <c r="J7" i="1" l="1"/>
  <c r="N57" i="1"/>
  <c r="M7" i="1" s="1"/>
  <c r="Q57" i="1"/>
  <c r="P7" i="1" s="1"/>
  <c r="Q59" i="1" l="1"/>
  <c r="N59" i="1"/>
</calcChain>
</file>

<file path=xl/sharedStrings.xml><?xml version="1.0" encoding="utf-8"?>
<sst xmlns="http://schemas.openxmlformats.org/spreadsheetml/2006/main" count="823" uniqueCount="460">
  <si>
    <t>Digi-Key Part Number</t>
  </si>
  <si>
    <t>Manufacturer</t>
  </si>
  <si>
    <t>Manufacturer Part Number</t>
  </si>
  <si>
    <t>Description</t>
  </si>
  <si>
    <t>Price</t>
  </si>
  <si>
    <t>MMBT4403LT1GOSCT-ND</t>
  </si>
  <si>
    <t>ON SEMICONDUCTOR (VA)</t>
  </si>
  <si>
    <t>MMBT4403LT1G</t>
  </si>
  <si>
    <t>TRANS PNP 40V 0.6A SOT23</t>
  </si>
  <si>
    <t>0.07350</t>
  </si>
  <si>
    <t>0.03084</t>
  </si>
  <si>
    <t>0.00000</t>
  </si>
  <si>
    <t>MMBT4401LT1GOSCT-ND</t>
  </si>
  <si>
    <t>MMBT4401LT1G</t>
  </si>
  <si>
    <t>TRANS NPN 40V 0.6A SOT23</t>
  </si>
  <si>
    <t>0.07270</t>
  </si>
  <si>
    <t>0.03049</t>
  </si>
  <si>
    <t>497-1593-1-ND</t>
  </si>
  <si>
    <t>STMICROELECTRONICS (VA)</t>
  </si>
  <si>
    <t>LM393DT</t>
  </si>
  <si>
    <t>IC COMPARATOR LP DUAL 8-SOIC</t>
  </si>
  <si>
    <t>0.28100</t>
  </si>
  <si>
    <t>0.17530</t>
  </si>
  <si>
    <t>0.09228</t>
  </si>
  <si>
    <t>401-2002-1-ND</t>
  </si>
  <si>
    <t>C&amp;K (VA)</t>
  </si>
  <si>
    <t>JS202011SCQN</t>
  </si>
  <si>
    <t>SWITCH SLIDE DPDT 300MA 6V</t>
  </si>
  <si>
    <t>0.46300</t>
  </si>
  <si>
    <t>0.38580</t>
  </si>
  <si>
    <t>507-1815-1-ND</t>
  </si>
  <si>
    <t>BEL FUSE INC (VA)</t>
  </si>
  <si>
    <t>0ZCK0100FF2E</t>
  </si>
  <si>
    <t>PTC RESET FUSE 6V 1A 0805</t>
  </si>
  <si>
    <t>0.30400</t>
  </si>
  <si>
    <t>0.25270</t>
  </si>
  <si>
    <t>0.17784</t>
  </si>
  <si>
    <t>620-1519-1-ND</t>
  </si>
  <si>
    <t>ALLEGRO MICROSYSTEMS, LLC (VA)</t>
  </si>
  <si>
    <t>A3214ELHLT-T</t>
  </si>
  <si>
    <t>MAGNETIC SWITCH OMNIPOLAR SOT23W</t>
  </si>
  <si>
    <t>1.01900</t>
  </si>
  <si>
    <t>0.68970</t>
  </si>
  <si>
    <t>0.51728</t>
  </si>
  <si>
    <t>478-8926-1-ND</t>
  </si>
  <si>
    <t>AVX CORPORATION (VA)</t>
  </si>
  <si>
    <t>TAJR104K035RNJ</t>
  </si>
  <si>
    <t>CAP TANT 0.1UF 10% 35V 0805</t>
  </si>
  <si>
    <t>0.56100</t>
  </si>
  <si>
    <t>0.38450</t>
  </si>
  <si>
    <t>0.30438</t>
  </si>
  <si>
    <t>338-1099-ND</t>
  </si>
  <si>
    <t>CORNELL DUBILIER ELECTRONICS (CDE)</t>
  </si>
  <si>
    <t>MC08CA100D-F</t>
  </si>
  <si>
    <t>CAP MICA 10PF 0.5PF 100V 0805</t>
  </si>
  <si>
    <t>1.87000</t>
  </si>
  <si>
    <t>1.42800</t>
  </si>
  <si>
    <t>0.95200</t>
  </si>
  <si>
    <t>306-1428-1-ND</t>
  </si>
  <si>
    <t>COTO TECHNOLOGY (VA)</t>
  </si>
  <si>
    <t>CT10-1025-G1</t>
  </si>
  <si>
    <t>SWITCH REED SPST-NO 250MA 100V</t>
  </si>
  <si>
    <t>1.16600</t>
  </si>
  <si>
    <t>1.02560</t>
  </si>
  <si>
    <t>0.72261</t>
  </si>
  <si>
    <t>P6.8ACT-ND</t>
  </si>
  <si>
    <t>PANASONIC ELECTRONIC COMPONENTS (VA)</t>
  </si>
  <si>
    <t>ERJ-6GEYJ6R8V</t>
  </si>
  <si>
    <t>RES SMD 6.8 OHM 5% 1/8W 0805</t>
  </si>
  <si>
    <t>0.02490</t>
  </si>
  <si>
    <t>0.01120</t>
  </si>
  <si>
    <t>A126352CT-ND</t>
  </si>
  <si>
    <t>TE CONNECTIVITY PASSIVE PRODUCT (VA)</t>
  </si>
  <si>
    <t>CRG0805F22R</t>
  </si>
  <si>
    <t>RES SMD 22 OHM 1% 1/8W 0805</t>
  </si>
  <si>
    <t>0.02100</t>
  </si>
  <si>
    <t>0.00943</t>
  </si>
  <si>
    <t>A129741CT-ND</t>
  </si>
  <si>
    <t>CRGCQ0805F220R</t>
  </si>
  <si>
    <t>CRGCQ 0805 220R 1%</t>
  </si>
  <si>
    <t>0.02060</t>
  </si>
  <si>
    <t>0.00927</t>
  </si>
  <si>
    <t>RNCP0805FTD10K0CT-ND</t>
  </si>
  <si>
    <t>STACKPOLE ELECTRONICS INC (VA)</t>
  </si>
  <si>
    <t>RNCP0805FTD10K0</t>
  </si>
  <si>
    <t>RES 10K OHM 1% 1/4W 0805</t>
  </si>
  <si>
    <t>0.07200</t>
  </si>
  <si>
    <t>0.02770</t>
  </si>
  <si>
    <t>0.01220</t>
  </si>
  <si>
    <t>A106057CT-ND</t>
  </si>
  <si>
    <t>CRG0805F1K5</t>
  </si>
  <si>
    <t>RES SMD 1.5K OHM 1% 1/8W 0805</t>
  </si>
  <si>
    <t>0.05200</t>
  </si>
  <si>
    <t>0.00819</t>
  </si>
  <si>
    <t>A126348CT-ND</t>
  </si>
  <si>
    <t>CRG0805F1K8</t>
  </si>
  <si>
    <t>RES SMD 1.8K OHM 1% 1/8W 0805</t>
  </si>
  <si>
    <t>311-4.70KCRCT-ND</t>
  </si>
  <si>
    <t>YAGEO (VA)</t>
  </si>
  <si>
    <t>RC0805FR-074K7L</t>
  </si>
  <si>
    <t>RES SMD 4.7K OHM 1% 1/8W 0805</t>
  </si>
  <si>
    <t>0.04200</t>
  </si>
  <si>
    <t>0.01700</t>
  </si>
  <si>
    <t>BAT54AW-FDICT-ND</t>
  </si>
  <si>
    <t>DIODES INCORPORATED (VA)</t>
  </si>
  <si>
    <t>BAT54AW-7-F</t>
  </si>
  <si>
    <t>DIODE ARRAY SCHOTTKY 30V SOT323</t>
  </si>
  <si>
    <t>0.22100</t>
  </si>
  <si>
    <t>0.07726</t>
  </si>
  <si>
    <t>BAT54CW-FDICT-ND</t>
  </si>
  <si>
    <t>BAT54CW-7-F</t>
  </si>
  <si>
    <t>0.19400</t>
  </si>
  <si>
    <t>0.06762</t>
  </si>
  <si>
    <t>408-1544-1-ND</t>
  </si>
  <si>
    <t>SUSUMU (VA)</t>
  </si>
  <si>
    <t>KRL1220E-M-R010-F-T5</t>
  </si>
  <si>
    <t>RES 0.01 OHM 1% 1/2W 0805</t>
  </si>
  <si>
    <t>0.44800</t>
  </si>
  <si>
    <t>0.18820</t>
  </si>
  <si>
    <t>0.10384</t>
  </si>
  <si>
    <t>1276-6170-1-ND</t>
  </si>
  <si>
    <t>SAMSUNG ELECTRO-MECHANICS AMERICA, INC (VA)</t>
  </si>
  <si>
    <t>RUT2012FR100CS</t>
  </si>
  <si>
    <t>RES 0.1 OHM 1% 1/4W 0805</t>
  </si>
  <si>
    <t>0.25700</t>
  </si>
  <si>
    <t>0.10060</t>
  </si>
  <si>
    <t>0.04211</t>
  </si>
  <si>
    <t>SAM1008-03-ND</t>
  </si>
  <si>
    <t>SAMTEC INC (VA)</t>
  </si>
  <si>
    <t>BCS-103-L-D-TE</t>
  </si>
  <si>
    <t>CONN RCPT 6POS 0.1 GOLD PCB</t>
  </si>
  <si>
    <t>0.83400</t>
  </si>
  <si>
    <t>0.71910</t>
  </si>
  <si>
    <t>0.58838</t>
  </si>
  <si>
    <t>Extended</t>
  </si>
  <si>
    <t>Jellybean components from Digi-key</t>
  </si>
  <si>
    <t>Other components</t>
  </si>
  <si>
    <t>Teensy-LC</t>
  </si>
  <si>
    <t>LED_Array</t>
  </si>
  <si>
    <t>OLED_DISPLAY</t>
  </si>
  <si>
    <t>Cores</t>
  </si>
  <si>
    <t>Quantity of Assemblies - &gt;</t>
  </si>
  <si>
    <t>PCB</t>
  </si>
  <si>
    <t>Component Cost Per unit - &gt;</t>
  </si>
  <si>
    <t>Magnet wire (inches)</t>
  </si>
  <si>
    <t>TOTAL BATCH COST -&gt;</t>
  </si>
  <si>
    <t>Stylus magnet tip</t>
  </si>
  <si>
    <t>Stylus (3D printed)</t>
  </si>
  <si>
    <t>Quantity</t>
  </si>
  <si>
    <t>LOGIC BOARD</t>
  </si>
  <si>
    <t>ESTIMATED V0.3 DUAL BOARD COSTS MARCH 17, 2020 BEFORE DESIGN WORK</t>
  </si>
  <si>
    <t>CORE BOARD</t>
  </si>
  <si>
    <t>Same base component spec as V0.1 and V0.2,</t>
  </si>
  <si>
    <t>Removed lipo charger, added battery pack</t>
  </si>
  <si>
    <t>Battery Box</t>
  </si>
  <si>
    <t>NO CASE</t>
  </si>
  <si>
    <t>No case</t>
  </si>
  <si>
    <t>36-2478CN-ND</t>
  </si>
  <si>
    <t>Keystone</t>
  </si>
  <si>
    <t>Fem. Connectors to Core Board</t>
  </si>
  <si>
    <t>Male Connectors from Core board</t>
  </si>
  <si>
    <t>SUBTOTAL</t>
  </si>
  <si>
    <t>Cost Each</t>
  </si>
  <si>
    <t>Teensy-LC headers</t>
  </si>
  <si>
    <t>Teensy-LC sockets</t>
  </si>
  <si>
    <t>JLCPCB</t>
  </si>
  <si>
    <t>Magnetic Hall Switch included in main kit</t>
  </si>
  <si>
    <t>Bag</t>
  </si>
  <si>
    <t>Sticker</t>
  </si>
  <si>
    <t>Lanyard, double ended</t>
  </si>
  <si>
    <t>LED Diffuser</t>
  </si>
  <si>
    <t>Raw BOM from PCBNEW (since EESCHEMA lost it's BOM scripts)</t>
  </si>
  <si>
    <t>Core Board V0.3</t>
  </si>
  <si>
    <t>(PCB fabrication release day!)</t>
  </si>
  <si>
    <t>PROTOTYPE MINIMUM QUANTITIES</t>
  </si>
  <si>
    <t>ORDERED</t>
  </si>
  <si>
    <t>RECEIVED</t>
  </si>
  <si>
    <t>ASSEMBLY COMPLETED</t>
  </si>
  <si>
    <t>COMPONENT VALIDATED (GOOD OR MAKE NOTES IF IT'S NOT)</t>
  </si>
  <si>
    <t>VALIDATED</t>
  </si>
  <si>
    <t>Before V0.3 first proto assemble</t>
  </si>
  <si>
    <t>To complete 1st build</t>
  </si>
  <si>
    <t>After order I have</t>
  </si>
  <si>
    <t>After V0.3 first proto assemble</t>
  </si>
  <si>
    <t>To build 4 more
(- is excess)</t>
  </si>
  <si>
    <t>QUANTITY PURCHASE BREAK</t>
  </si>
  <si>
    <t>COST AT BREAK</t>
  </si>
  <si>
    <t>COST PER UNIT</t>
  </si>
  <si>
    <t>Id</t>
  </si>
  <si>
    <t>Designator</t>
  </si>
  <si>
    <t>Package</t>
  </si>
  <si>
    <t>Units</t>
  </si>
  <si>
    <t>Supplier and ref</t>
  </si>
  <si>
    <t>Optional?</t>
  </si>
  <si>
    <t>Qty On Hand May 20, 2020</t>
  </si>
  <si>
    <t>Need to buy</t>
  </si>
  <si>
    <t>Have</t>
  </si>
  <si>
    <t>Qty on hand</t>
  </si>
  <si>
    <t>QTY</t>
  </si>
  <si>
    <t>$</t>
  </si>
  <si>
    <t>$/UNIT</t>
  </si>
  <si>
    <t>C1,C3,C5,C7,C9,C10,C11,C12</t>
  </si>
  <si>
    <t>C_0805_2012Metric</t>
  </si>
  <si>
    <t>ea</t>
  </si>
  <si>
    <t>0.1uF</t>
  </si>
  <si>
    <t>732-8045-1-ND</t>
  </si>
  <si>
    <t>n</t>
  </si>
  <si>
    <t>C2,C4,C6,C8</t>
  </si>
  <si>
    <t>10pF</t>
  </si>
  <si>
    <t>‎732-7814-1-ND‎</t>
  </si>
  <si>
    <t>CM1 - cores</t>
  </si>
  <si>
    <t>Core 1mm</t>
  </si>
  <si>
    <t>1000+ DDR RAW MAGNETIC FERRITE CORES 5221.3-2113.35 FOR CORE MEMORY BOARD
(ebay 302773538905 SOLD BY
lci_electronics )</t>
  </si>
  <si>
    <t>CM1 - wire</t>
  </si>
  <si>
    <t>Core Grid wire</t>
  </si>
  <si>
    <t>m</t>
  </si>
  <si>
    <t>Magnetic wire, copper enamel color.
Grid 16x100mm + sense 750mm = 2350 mm (92 in.)</t>
  </si>
  <si>
    <t>Enameled Wire 32AWG 120g, 0.2mm, 430m (1400ft) Enameled copper coil, Magnet Wire
(ebay 161981317634 SOLD BY
elecmall )</t>
  </si>
  <si>
    <t>Magnetic wire, red enamel color.</t>
  </si>
  <si>
    <t>US 100M Magnet Wire 0.2mm QA Enameled Copper Wire Magnetic Coil Winding Wire, (ebay 202976367512  supergame-us)</t>
  </si>
  <si>
    <t>Core Sense wire</t>
  </si>
  <si>
    <t>Magnetic wire, green enamel color.</t>
  </si>
  <si>
    <t>Magnet Wire 32 Gauge AWG Enameled Copper 2450 Feet Coil Winding 155°C Green (ebay 182012326389 tech-fixx)</t>
  </si>
  <si>
    <t>J1,J2</t>
  </si>
  <si>
    <t>PinHeader_1x16_P2.54mm_Vertical_SMD_and_TH_Pin1Right</t>
  </si>
  <si>
    <t>TSM-116-03-T-SV</t>
  </si>
  <si>
    <t>J3</t>
  </si>
  <si>
    <t>LED_Matrix_Header_3pin_0.9_holes</t>
  </si>
  <si>
    <t>LED ARRAY 3 pin Header</t>
  </si>
  <si>
    <t>y</t>
  </si>
  <si>
    <t>Blank board</t>
  </si>
  <si>
    <t>JLCPCB.com</t>
  </si>
  <si>
    <t>R1,R2,R3,R4</t>
  </si>
  <si>
    <t>R_0805_2012Metric</t>
  </si>
  <si>
    <t>4K7</t>
  </si>
  <si>
    <t>U1</t>
  </si>
  <si>
    <t>SOT-23_Handsoldering</t>
  </si>
  <si>
    <t>A3214ELHL-T</t>
  </si>
  <si>
    <t>U2, U4</t>
  </si>
  <si>
    <t>DRV5032FADBZR</t>
  </si>
  <si>
    <t>U3</t>
  </si>
  <si>
    <t>DRV5032DUDBZR</t>
  </si>
  <si>
    <t>U5</t>
  </si>
  <si>
    <t>SOT-23-5</t>
  </si>
  <si>
    <t>SI7210-B-01</t>
  </si>
  <si>
    <t>U6</t>
  </si>
  <si>
    <t>SI7210-B-02</t>
  </si>
  <si>
    <t>U7</t>
  </si>
  <si>
    <t>SI7210-B-03</t>
  </si>
  <si>
    <t>U8</t>
  </si>
  <si>
    <t>SI7210-B-04</t>
  </si>
  <si>
    <t>X1</t>
  </si>
  <si>
    <t>Badgelife-SAOv169-BADGE-2x3</t>
  </si>
  <si>
    <t>SFH11-NBPC-D03-ST-BK</t>
  </si>
  <si>
    <t>Source:</t>
  </si>
  <si>
    <t>/Users/ageppert/Dropbox/Electronics/Core 64 Interactive Badge/Core-64-Interactive-Core-Memory-Badge/Electronic Design/Interactive Core Memory Badge (Logic) v0.3/Interactive Core Memory Badge (Logic) Main v0.3.sch</t>
  </si>
  <si>
    <t>Date:</t>
  </si>
  <si>
    <t>Thursday, May 21, 2020 at 07:06:58 AM</t>
  </si>
  <si>
    <t>Tool:</t>
  </si>
  <si>
    <t>Eeschema (5.1.2-1)-1</t>
  </si>
  <si>
    <t>Generator:</t>
  </si>
  <si>
    <t>/private/var/folders/kh/1q_kd4hn7cq821df7xpmdhbw0000gn/T/AppTranslocation/C0C9017D-E73E-48F9-99F9-451879B2E2B1/d/kicad.app/Contents/SharedSupport/plugins/bom_csv_grouped_by_value.py</t>
  </si>
  <si>
    <t>Component Count:</t>
  </si>
  <si>
    <t>Core Logic Board V0.3</t>
  </si>
  <si>
    <t>Collated Components:</t>
  </si>
  <si>
    <t>IN CART</t>
  </si>
  <si>
    <t>Footprint</t>
  </si>
  <si>
    <t>Qty</t>
  </si>
  <si>
    <t>Value</t>
  </si>
  <si>
    <t>OPTIONAL</t>
  </si>
  <si>
    <t>LibPart</t>
  </si>
  <si>
    <t>Datasheet</t>
  </si>
  <si>
    <t>Category</t>
  </si>
  <si>
    <t>DK_Datasheet_Link</t>
  </si>
  <si>
    <t>DK_Detail_Page</t>
  </si>
  <si>
    <t>Family</t>
  </si>
  <si>
    <t>Height</t>
  </si>
  <si>
    <t>MPN</t>
  </si>
  <si>
    <t>Manufacturer_Name</t>
  </si>
  <si>
    <t>Manufacturer_Part_Number</t>
  </si>
  <si>
    <t>Status</t>
  </si>
  <si>
    <t>C1, C8</t>
  </si>
  <si>
    <t>Capacitor_SMD:CP_Elec_10x10</t>
  </si>
  <si>
    <t>1000uF</t>
  </si>
  <si>
    <t>493-2254-1-ND</t>
  </si>
  <si>
    <t>Device:CP1_Small</t>
  </si>
  <si>
    <t>~</t>
  </si>
  <si>
    <t>C2, C4, C5, C6, C7, C9, C11</t>
  </si>
  <si>
    <t>Capacitor_SMD:C_0805_2012Metric</t>
  </si>
  <si>
    <t>C3, C10</t>
  </si>
  <si>
    <t>10uF</t>
  </si>
  <si>
    <t>1276-6455-1-ND</t>
  </si>
  <si>
    <t>D1</t>
  </si>
  <si>
    <t>Diode_SMD:D_SOD-123F</t>
  </si>
  <si>
    <t>MBR120</t>
  </si>
  <si>
    <t>MBR120VLSFT1GOSCT-ND</t>
  </si>
  <si>
    <t>Diode:MBR0520</t>
  </si>
  <si>
    <t>https://www.digikey.com/product-detail/en/on-semiconductor/MBR120VLSFT1G/MBR120VLSFT1GOSCT-ND/893874</t>
  </si>
  <si>
    <t>D2, D4, D6, D8, D10, D12</t>
  </si>
  <si>
    <t>Package_TO_SOT_SMD:SOT-323_SC-70</t>
  </si>
  <si>
    <t>BAT54AW</t>
  </si>
  <si>
    <t>Diode:BAT54AW</t>
  </si>
  <si>
    <t>https://assets.nexperia.com/documents/data-sheet/BAT54W_SER.pdf</t>
  </si>
  <si>
    <t>D3, D5, D7, D9, D11, D13</t>
  </si>
  <si>
    <t>BAT54CW</t>
  </si>
  <si>
    <t>Diode:BAT54CW</t>
  </si>
  <si>
    <t>F1</t>
  </si>
  <si>
    <t>Fuse:Fuse_0805_2012Metric</t>
  </si>
  <si>
    <t>Polyfuse</t>
  </si>
  <si>
    <t>Device:Polyfuse</t>
  </si>
  <si>
    <t>J1</t>
  </si>
  <si>
    <t>JST_BM03B-PASS-1-TFT:BM03BPASS1TFTLFSN</t>
  </si>
  <si>
    <t>BM03B-PASS-1-TFT__LF__SN_</t>
  </si>
  <si>
    <t>455-2638-1-ND</t>
  </si>
  <si>
    <t>BM03B-PASS-1-TFT__LF__SN_:BM03B-PASS-1-TFT__LF__SN_</t>
  </si>
  <si>
    <t>http://www.jst-mfg.com/product/pdf/eng/ePA-F.pdf</t>
  </si>
  <si>
    <t>Conn Shrouded Header HDR 3 POS 2mm Solder ST SMD T/R</t>
  </si>
  <si>
    <t>JST (JAPAN SOLDERLESS TERMINALS)</t>
  </si>
  <si>
    <t>BM03B-PASS-1-TFT (LF)(SN)</t>
  </si>
  <si>
    <t>J2</t>
  </si>
  <si>
    <t>Connector_PinSocket_2.54mm:PinSocket_1x02_P2.54mm_Vertical_SMD_Pin1Left</t>
  </si>
  <si>
    <t>Conn_01x02_Male</t>
  </si>
  <si>
    <t>cut a header</t>
  </si>
  <si>
    <t>Connector:Conn_01x02_Male</t>
  </si>
  <si>
    <t>J3, J5, J8, X2</t>
  </si>
  <si>
    <t>Connector_PinSocket_2.54mm:PinSocket_1x08_P2.54mm_Vertical</t>
  </si>
  <si>
    <t>Conn_01x08_Female</t>
  </si>
  <si>
    <t>cut a socket</t>
  </si>
  <si>
    <t>Connector:Conn_01x08_Female</t>
  </si>
  <si>
    <t>J4</t>
  </si>
  <si>
    <t>Connector_PinHeader_2.54mm:PinHeader_2x06_P2.54mm_Vertical_SMD_and_TH</t>
  </si>
  <si>
    <t>TSM-106-03-T-DV</t>
  </si>
  <si>
    <t>‎SAM12249-ND‎</t>
  </si>
  <si>
    <t>Connector_Generic:Conn_02x06_Odd_Even</t>
  </si>
  <si>
    <t>J6, J7</t>
  </si>
  <si>
    <t>Connector_PinHeader_2.54mm:PinHeader_1x16_P2.54mm_Vertical_SMD_and_TH_Pin1Left</t>
  </si>
  <si>
    <t>SSW-116-22-F-S-VS</t>
  </si>
  <si>
    <t>TSM-116-01-T-SV-P-ND</t>
  </si>
  <si>
    <t>Connector:Conn_01x16_Female</t>
  </si>
  <si>
    <t>Q1</t>
  </si>
  <si>
    <t>Digikey:SOT-23-3</t>
  </si>
  <si>
    <t>IRLML6344TRPBF</t>
  </si>
  <si>
    <t>IRLML6344TRPBFCT-ND</t>
  </si>
  <si>
    <t>Transistor_FET:IRLML2060</t>
  </si>
  <si>
    <t>https://www.digikey.com/product-detail/en/infineon-technologies/IRLML6344TRPBF/IRLML6344TRPBFCT-ND/2538168</t>
  </si>
  <si>
    <t>Q2, Q5, Q7, Q9, Q11, Q13, Q15, Q17, Q19, Q21</t>
  </si>
  <si>
    <t>Digikey-Transistors:MMBT4403LT1G</t>
  </si>
  <si>
    <t>http://www.onsemi.com/pub/Collateral/MMBT4403LT1-D.PDF</t>
  </si>
  <si>
    <t>Discrete Semiconductor Products</t>
  </si>
  <si>
    <t>/product-detail/en/on-semiconductor/MMBT4403LT1G/MMBT4403LT1GOSCT-ND/1139820</t>
  </si>
  <si>
    <t>Transistors - Bipolar (BJT) - Single</t>
  </si>
  <si>
    <t>ON Semiconductor</t>
  </si>
  <si>
    <t>Active</t>
  </si>
  <si>
    <t>Q3, Q4, Q6, Q8, Q10, Q12, Q14, Q16, Q18, Q20, Q22</t>
  </si>
  <si>
    <t>Digikey-Transistors:MMBT4401LT1G</t>
  </si>
  <si>
    <t>http://www.onsemi.com/pub/Collateral/MMBT4401LT1-D.PDF</t>
  </si>
  <si>
    <t>/product-detail/en/on-semiconductor/MMBT4401LT1G/MMBT4401LT1GOSCT-ND/1139819</t>
  </si>
  <si>
    <t>R1</t>
  </si>
  <si>
    <t>Resistor_SMD:R_0805_2012Metric</t>
  </si>
  <si>
    <t>Device:R</t>
  </si>
  <si>
    <t>R2, R3</t>
  </si>
  <si>
    <t>R5</t>
  </si>
  <si>
    <t>SUB 470 OHM ???</t>
  </si>
  <si>
    <t>R8, R9, R10, R11, R12, R14, R15, R17, R18, R22, R23, R25, R26, R27, R28, R29, R30, R32, R33, R34, R35</t>
  </si>
  <si>
    <t>RMCF0805JG470RCT-ND</t>
  </si>
  <si>
    <t>R13, R19, R20, R21, R24, R31</t>
  </si>
  <si>
    <t>6R8</t>
  </si>
  <si>
    <t>R36, R39, R42</t>
  </si>
  <si>
    <t>1K5</t>
  </si>
  <si>
    <t>R37, R40</t>
  </si>
  <si>
    <t>1K8</t>
  </si>
  <si>
    <t>R38, R41</t>
  </si>
  <si>
    <t>311-11.0CRCT-ND</t>
  </si>
  <si>
    <t>R43, R44, R45, R46, R51, R52</t>
  </si>
  <si>
    <t>10k</t>
  </si>
  <si>
    <t>SW1</t>
  </si>
  <si>
    <t>Button_Switch_SMD:SW_SPDT_CK-JS102011SAQN</t>
  </si>
  <si>
    <t>JS102011SAQN</t>
  </si>
  <si>
    <t>401-1999-1-ND</t>
  </si>
  <si>
    <t>Switch:SW_SPDT</t>
  </si>
  <si>
    <t>Package_TO_SOT_SMD:SOT-223-3_TabPin2</t>
  </si>
  <si>
    <t>LD1117S33TR_SOT223</t>
  </si>
  <si>
    <t>497-1241-1-ND</t>
  </si>
  <si>
    <t>Regulator_Linear:LD1117S33TR_SOT223</t>
  </si>
  <si>
    <t>http://www.st.com/st-web-ui/static/active/en/resource/technical/document/datasheet/CD00000544.pdf</t>
  </si>
  <si>
    <t>U2</t>
  </si>
  <si>
    <t>Teensy:Teensy30_31_32_LC_SMD_SOCKETS</t>
  </si>
  <si>
    <t>Teensy:Teensy-LC</t>
  </si>
  <si>
    <t>Package_SO:SOIC-8_3.9x4.9mm_P1.27mm</t>
  </si>
  <si>
    <t>M24C01-RMN</t>
  </si>
  <si>
    <t>497-8556-ND</t>
  </si>
  <si>
    <t>Memory_EEPROM:M24C01-RMN</t>
  </si>
  <si>
    <t>http://www.st.com/content/ccc/resource/technical/document/datasheet/b0/d8/50/40/5a/85/49/6f/DM00071904.pdf/files/DM00071904.pdf/jcr:content/translations/en.DM00071904.pdf</t>
  </si>
  <si>
    <t>U4</t>
  </si>
  <si>
    <t>Package_TO_SOT_SMD:SOT-23-5</t>
  </si>
  <si>
    <t>SN74LV1T125DBVR</t>
  </si>
  <si>
    <t>296-37172-1-ND</t>
  </si>
  <si>
    <t>Logic_LevelTranslator:SN74LV1T125DBVR</t>
  </si>
  <si>
    <t>http://www.ti.com/lit/ds/symlink/sn74lv1t125.pdf</t>
  </si>
  <si>
    <t>U5, U6</t>
  </si>
  <si>
    <t>Package_SO:SOIC-28W_7.5x17.9mm_P1.27mm</t>
  </si>
  <si>
    <t>MCP23017_SO</t>
  </si>
  <si>
    <t>MCP23017T-E/SOCT-ND</t>
  </si>
  <si>
    <t>Interface_Expansion:MCP23017_SO</t>
  </si>
  <si>
    <t>http://ww1.microchip.com/downloads/en/DeviceDoc/20001952C.pdf</t>
  </si>
  <si>
    <t>Digikey:SOIC-8_W3.9mm</t>
  </si>
  <si>
    <t>LM393</t>
  </si>
  <si>
    <t>Comparator:LM393</t>
  </si>
  <si>
    <t>http://www.ti.com/lit/ds/symlink/lm393-n.pdf</t>
  </si>
  <si>
    <t>Package_SO:SOIC-14_3.9x8.7mm_P1.27mm</t>
  </si>
  <si>
    <t>74HC02</t>
  </si>
  <si>
    <t>296-1188-1-ND</t>
  </si>
  <si>
    <t>74xx:74HC02</t>
  </si>
  <si>
    <t>http://www.ti.com/lit/gpn/sn74hc02</t>
  </si>
  <si>
    <t>Connector_PinSocket_2.54mm:PinSocket_1x04_P2.54mm_Vertical_SMD_and_TH_Pin1Left</t>
  </si>
  <si>
    <t>SSW-104-22-L-S-VS</t>
  </si>
  <si>
    <t xml:space="preserve">612-SSW-104-22-L-S-VS-ND </t>
  </si>
  <si>
    <t>Connector:Conn_01x04_Female</t>
  </si>
  <si>
    <t>X3</t>
  </si>
  <si>
    <t>Connector_JST:JST_SH_SM04B-SRSS-TB_1x04-1MP_P1.00mm_Horizontal</t>
  </si>
  <si>
    <t>Conn_01x04_Male</t>
  </si>
  <si>
    <t xml:space="preserve">455-1804-1-ND </t>
  </si>
  <si>
    <t>Connector:Conn_01x04_Male</t>
  </si>
  <si>
    <t>X4</t>
  </si>
  <si>
    <t>badgelife_sao_v169bis:Badgelife-SAOv169-BADGE-2x3</t>
  </si>
  <si>
    <t>SAO_conn_SFH11-NBPC-D03-ST-BK</t>
  </si>
  <si>
    <t>badgelife_shitty_addon_v169bis:SAO_conn_SFH11-NBPC-D03-ST-BK</t>
  </si>
  <si>
    <t>ADAFRUIT MICROSD CARD BREAKOUT 5V OR 3V</t>
  </si>
  <si>
    <t>1528-1462-ND</t>
  </si>
  <si>
    <t>470uF</t>
  </si>
  <si>
    <t>‎565-4318-1-ND‎</t>
  </si>
  <si>
    <t>not labeled - for Teensy sockets</t>
  </si>
  <si>
    <t>CONN RCPT 12POS 0.1 GOLD SMD</t>
  </si>
  <si>
    <t>SSM-106-LM-DV</t>
  </si>
  <si>
    <t>SSM-106-LM-DV-ND</t>
  </si>
  <si>
    <t>JLCPCB.COM</t>
  </si>
  <si>
    <t>not labeled</t>
  </si>
  <si>
    <t>4xAAA Battery Holder</t>
  </si>
  <si>
    <t xml:space="preserve">36-2482CN-ND </t>
  </si>
  <si>
    <t>ID</t>
  </si>
  <si>
    <t>Stylus</t>
  </si>
  <si>
    <t>Stylus magnet sphere</t>
  </si>
  <si>
    <t>Stylus plug</t>
  </si>
  <si>
    <t>3D printed LED Array holder</t>
  </si>
  <si>
    <t>LED Array</t>
  </si>
  <si>
    <t>stylus rention magnet</t>
  </si>
  <si>
    <t>stylus friction o-ring</t>
  </si>
  <si>
    <t>Diffuser layer</t>
  </si>
  <si>
    <t>Screen protector layer</t>
  </si>
  <si>
    <t>Pimoroni Unicorn Hat</t>
  </si>
  <si>
    <t>Glue magnet to stylus</t>
  </si>
  <si>
    <t>Lanyard</t>
  </si>
  <si>
    <t>Not labeled - for Adafruit MicroSD Breakout</t>
  </si>
  <si>
    <t>user cuts to size 85x85mm</t>
  </si>
  <si>
    <t>user glues it</t>
  </si>
  <si>
    <t>AAA batteries</t>
  </si>
  <si>
    <t>user installs</t>
  </si>
  <si>
    <t>Solder paste</t>
  </si>
  <si>
    <t>Solder paste, Syringe</t>
  </si>
  <si>
    <t>Solder paste, Syringe Tip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</si>
</sst>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0_);_(&quot;$&quot;* \(#,##0.0000\);_(&quot;$&quot;* &quot;-&quot;??_);_(@_)"/>
    <numFmt numFmtId="165" formatCode="_(&quot;$&quot;* #,##0.000_);_(&quot;$&quot;* \(#,##0.000\);_(&quot;$&quot;* &quot;-&quot;??_);_(@_)"/>
  </numFmts>
  <fonts count="10" x14ac:knownFonts="1">
    <font>
      <sz val="1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trike/>
      <sz val="12"/>
      <color theme="1"/>
      <name val="Calibri"/>
      <family val="2"/>
      <scheme val="minor"/>
    </font>
    <font>
      <strike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5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</cellStyleXfs>
  <cellXfs count="58">
    <xf numFmtId="0" fontId="0" fillId="0" borderId="0" xfId="0"/>
    <xf numFmtId="44" fontId="0" fillId="0" borderId="0" xfId="1" applyFont="1"/>
    <xf numFmtId="0" fontId="6" fillId="0" borderId="0" xfId="0" applyFont="1"/>
    <xf numFmtId="0" fontId="6" fillId="0" borderId="0" xfId="0" applyFont="1" applyAlignment="1">
      <alignment horizontal="right"/>
    </xf>
    <xf numFmtId="44" fontId="6" fillId="0" borderId="0" xfId="1" applyFont="1"/>
    <xf numFmtId="164" fontId="0" fillId="0" borderId="0" xfId="1" applyNumberFormat="1" applyFont="1"/>
    <xf numFmtId="0" fontId="6" fillId="0" borderId="1" xfId="0" applyFont="1" applyBorder="1" applyAlignment="1">
      <alignment horizontal="right"/>
    </xf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6" fillId="0" borderId="4" xfId="0" applyFont="1" applyBorder="1" applyAlignment="1">
      <alignment horizontal="right"/>
    </xf>
    <xf numFmtId="0" fontId="0" fillId="0" borderId="5" xfId="0" applyBorder="1"/>
    <xf numFmtId="44" fontId="0" fillId="0" borderId="5" xfId="1" applyFont="1" applyBorder="1"/>
    <xf numFmtId="44" fontId="0" fillId="0" borderId="6" xfId="1" applyFont="1" applyBorder="1"/>
    <xf numFmtId="44" fontId="7" fillId="2" borderId="0" xfId="1" applyFont="1" applyFill="1"/>
    <xf numFmtId="44" fontId="6" fillId="2" borderId="0" xfId="1" applyFont="1" applyFill="1"/>
    <xf numFmtId="44" fontId="0" fillId="0" borderId="0" xfId="1" applyFont="1" applyFill="1"/>
    <xf numFmtId="44" fontId="7" fillId="0" borderId="0" xfId="1" applyFont="1" applyFill="1"/>
    <xf numFmtId="44" fontId="6" fillId="0" borderId="0" xfId="1" applyFont="1" applyFill="1"/>
    <xf numFmtId="0" fontId="0" fillId="3" borderId="0" xfId="0" applyFill="1"/>
    <xf numFmtId="44" fontId="0" fillId="3" borderId="0" xfId="1" applyFont="1" applyFill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44" fontId="0" fillId="2" borderId="0" xfId="1" applyFont="1" applyFill="1"/>
    <xf numFmtId="164" fontId="0" fillId="2" borderId="0" xfId="1" applyNumberFormat="1" applyFont="1" applyFill="1"/>
    <xf numFmtId="0" fontId="5" fillId="0" borderId="0" xfId="0" applyFont="1"/>
    <xf numFmtId="0" fontId="4" fillId="0" borderId="0" xfId="2" applyAlignment="1">
      <alignment horizontal="left" vertical="top"/>
    </xf>
    <xf numFmtId="0" fontId="4" fillId="0" borderId="0" xfId="2" applyAlignment="1">
      <alignment horizontal="left" vertical="top" wrapText="1"/>
    </xf>
    <xf numFmtId="15" fontId="4" fillId="0" borderId="0" xfId="2" applyNumberFormat="1" applyAlignment="1">
      <alignment horizontal="left" vertical="top" wrapText="1"/>
    </xf>
    <xf numFmtId="0" fontId="4" fillId="4" borderId="0" xfId="2" applyFill="1" applyAlignment="1">
      <alignment horizontal="left" vertical="top" wrapText="1"/>
    </xf>
    <xf numFmtId="0" fontId="4" fillId="0" borderId="0" xfId="2" applyAlignment="1">
      <alignment horizontal="center" vertical="top" wrapText="1"/>
    </xf>
    <xf numFmtId="165" fontId="0" fillId="0" borderId="0" xfId="3" applyNumberFormat="1" applyFont="1" applyAlignment="1">
      <alignment horizontal="left" vertical="top" wrapText="1"/>
    </xf>
    <xf numFmtId="1" fontId="4" fillId="0" borderId="0" xfId="2" applyNumberFormat="1" applyAlignment="1">
      <alignment horizontal="left" vertical="top" wrapText="1"/>
    </xf>
    <xf numFmtId="1" fontId="4" fillId="4" borderId="0" xfId="2" applyNumberFormat="1" applyFill="1" applyAlignment="1">
      <alignment horizontal="left" vertical="top" wrapText="1"/>
    </xf>
    <xf numFmtId="44" fontId="0" fillId="0" borderId="0" xfId="3" applyFont="1" applyAlignment="1">
      <alignment horizontal="left" vertical="top" wrapText="1"/>
    </xf>
    <xf numFmtId="0" fontId="4" fillId="0" borderId="0" xfId="2" applyAlignment="1">
      <alignment horizontal="left"/>
    </xf>
    <xf numFmtId="0" fontId="4" fillId="0" borderId="0" xfId="2" applyAlignment="1">
      <alignment horizontal="left" wrapText="1"/>
    </xf>
    <xf numFmtId="0" fontId="4" fillId="0" borderId="0" xfId="2" applyAlignment="1">
      <alignment horizontal="center"/>
    </xf>
    <xf numFmtId="0" fontId="4" fillId="3" borderId="0" xfId="2" applyFill="1" applyAlignment="1">
      <alignment horizontal="left"/>
    </xf>
    <xf numFmtId="0" fontId="4" fillId="3" borderId="0" xfId="2" applyFill="1" applyAlignment="1">
      <alignment horizontal="left" vertical="top" wrapText="1"/>
    </xf>
    <xf numFmtId="0" fontId="4" fillId="0" borderId="0" xfId="2" applyFill="1" applyAlignment="1">
      <alignment horizontal="left" vertical="top" wrapText="1"/>
    </xf>
    <xf numFmtId="165" fontId="0" fillId="0" borderId="0" xfId="3" applyNumberFormat="1" applyFont="1" applyFill="1" applyAlignment="1">
      <alignment horizontal="left" vertical="top" wrapText="1"/>
    </xf>
    <xf numFmtId="1" fontId="4" fillId="0" borderId="0" xfId="2" applyNumberFormat="1" applyFill="1" applyAlignment="1">
      <alignment horizontal="left" vertical="top" wrapText="1"/>
    </xf>
    <xf numFmtId="44" fontId="0" fillId="0" borderId="0" xfId="3" applyFont="1" applyFill="1" applyAlignment="1">
      <alignment horizontal="left" vertical="top" wrapText="1"/>
    </xf>
    <xf numFmtId="0" fontId="3" fillId="0" borderId="0" xfId="2" applyFont="1" applyFill="1" applyAlignment="1">
      <alignment horizontal="left" vertical="top" wrapText="1"/>
    </xf>
    <xf numFmtId="0" fontId="2" fillId="0" borderId="0" xfId="2" applyFont="1" applyFill="1" applyAlignment="1">
      <alignment horizontal="left" vertical="top" wrapText="1"/>
    </xf>
    <xf numFmtId="0" fontId="8" fillId="0" borderId="0" xfId="2" applyFont="1" applyFill="1" applyAlignment="1">
      <alignment horizontal="left" vertical="top" wrapText="1"/>
    </xf>
    <xf numFmtId="0" fontId="8" fillId="0" borderId="0" xfId="2" applyFont="1" applyAlignment="1">
      <alignment horizontal="left"/>
    </xf>
    <xf numFmtId="0" fontId="8" fillId="0" borderId="0" xfId="2" applyFont="1" applyAlignment="1">
      <alignment horizontal="center"/>
    </xf>
    <xf numFmtId="0" fontId="8" fillId="0" borderId="0" xfId="2" applyFont="1" applyAlignment="1">
      <alignment horizontal="left" vertical="top" wrapText="1"/>
    </xf>
    <xf numFmtId="1" fontId="8" fillId="0" borderId="0" xfId="2" applyNumberFormat="1" applyFont="1" applyFill="1" applyAlignment="1">
      <alignment horizontal="left" vertical="top" wrapText="1"/>
    </xf>
    <xf numFmtId="44" fontId="9" fillId="0" borderId="0" xfId="3" applyFont="1" applyFill="1" applyAlignment="1">
      <alignment horizontal="left" vertical="top" wrapText="1"/>
    </xf>
    <xf numFmtId="165" fontId="9" fillId="0" borderId="0" xfId="3" applyNumberFormat="1" applyFont="1" applyFill="1" applyAlignment="1">
      <alignment horizontal="left" vertical="top" wrapText="1"/>
    </xf>
    <xf numFmtId="0" fontId="2" fillId="0" borderId="0" xfId="2" applyFont="1" applyAlignment="1">
      <alignment horizontal="left" wrapText="1"/>
    </xf>
    <xf numFmtId="0" fontId="2" fillId="0" borderId="0" xfId="2" applyFont="1" applyAlignment="1">
      <alignment horizontal="left"/>
    </xf>
    <xf numFmtId="0" fontId="4" fillId="0" borderId="0" xfId="2" applyAlignment="1">
      <alignment horizontal="center" vertical="top" wrapText="1"/>
    </xf>
    <xf numFmtId="0" fontId="1" fillId="0" borderId="0" xfId="2" applyFont="1" applyAlignment="1">
      <alignment horizontal="left"/>
    </xf>
  </cellXfs>
  <cellStyles count="4">
    <cellStyle name="Currency" xfId="1" builtinId="4"/>
    <cellStyle name="Currency 2" xfId="3" xr:uid="{72824D0F-0E47-7141-B857-C29C6686ED02}"/>
    <cellStyle name="Normal" xfId="0" builtinId="0"/>
    <cellStyle name="Normal 2" xfId="2" xr:uid="{D2E1B32D-8F8E-5840-BE5E-17FAC1BFD3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zoomScale="120" zoomScaleNormal="120" workbookViewId="0">
      <selection activeCell="F33" sqref="F33:Q33"/>
    </sheetView>
  </sheetViews>
  <sheetFormatPr baseColWidth="10" defaultColWidth="8.83203125" defaultRowHeight="12.75" customHeight="1" x14ac:dyDescent="0.15"/>
  <cols>
    <col min="1" max="1" width="13.1640625" customWidth="1"/>
    <col min="2" max="2" width="22.5" bestFit="1" customWidth="1"/>
    <col min="3" max="4" width="8.83203125" customWidth="1"/>
    <col min="5" max="5" width="35.83203125" bestFit="1" customWidth="1"/>
    <col min="6" max="6" width="9.83203125" customWidth="1"/>
    <col min="7" max="7" width="8.6640625" style="1" bestFit="1" customWidth="1"/>
    <col min="8" max="8" width="10.1640625" style="1" bestFit="1" customWidth="1"/>
    <col min="9" max="9" width="8.83203125" customWidth="1"/>
    <col min="10" max="10" width="8.6640625" style="1" bestFit="1" customWidth="1"/>
    <col min="11" max="11" width="10.1640625" style="1" bestFit="1" customWidth="1"/>
    <col min="12" max="12" width="8.83203125" customWidth="1"/>
    <col min="13" max="13" width="8.83203125" style="1" customWidth="1"/>
    <col min="14" max="14" width="10.1640625" style="1" bestFit="1" customWidth="1"/>
    <col min="15" max="15" width="8.83203125" customWidth="1"/>
    <col min="16" max="16" width="8.83203125" style="1" customWidth="1"/>
    <col min="17" max="17" width="11.1640625" style="1" bestFit="1" customWidth="1"/>
  </cols>
  <sheetData>
    <row r="1" spans="1:17" ht="12.75" customHeight="1" x14ac:dyDescent="0.15">
      <c r="A1" t="s">
        <v>150</v>
      </c>
    </row>
    <row r="2" spans="1:17" ht="12.75" customHeight="1" x14ac:dyDescent="0.15">
      <c r="A2" t="s">
        <v>152</v>
      </c>
    </row>
    <row r="3" spans="1:17" ht="12.75" customHeight="1" x14ac:dyDescent="0.15">
      <c r="A3" t="s">
        <v>153</v>
      </c>
    </row>
    <row r="4" spans="1:17" ht="12.75" customHeight="1" x14ac:dyDescent="0.15">
      <c r="A4" t="s">
        <v>156</v>
      </c>
    </row>
    <row r="6" spans="1:17" ht="12.75" customHeight="1" thickBot="1" x14ac:dyDescent="0.2"/>
    <row r="7" spans="1:17" ht="12.75" customHeight="1" x14ac:dyDescent="0.15">
      <c r="E7" s="6" t="s">
        <v>143</v>
      </c>
      <c r="F7" s="7"/>
      <c r="G7" s="8">
        <f>H57/F8</f>
        <v>87.713366666666673</v>
      </c>
      <c r="H7" s="8"/>
      <c r="I7" s="7"/>
      <c r="J7" s="8">
        <f>K57/I8</f>
        <v>83.26336666666667</v>
      </c>
      <c r="K7" s="8"/>
      <c r="L7" s="7"/>
      <c r="M7" s="8">
        <f>N57/L8</f>
        <v>59.870966666666675</v>
      </c>
      <c r="N7" s="8"/>
      <c r="O7" s="7"/>
      <c r="P7" s="8">
        <f>Q57/O8</f>
        <v>51.887996666666666</v>
      </c>
      <c r="Q7" s="9"/>
    </row>
    <row r="8" spans="1:17" ht="12.75" customHeight="1" thickBot="1" x14ac:dyDescent="0.2">
      <c r="E8" s="10" t="s">
        <v>141</v>
      </c>
      <c r="F8" s="11">
        <v>1</v>
      </c>
      <c r="G8" s="12"/>
      <c r="H8" s="12"/>
      <c r="I8" s="11">
        <v>10</v>
      </c>
      <c r="J8" s="12"/>
      <c r="K8" s="12"/>
      <c r="L8" s="11">
        <v>100</v>
      </c>
      <c r="M8" s="12"/>
      <c r="N8" s="12"/>
      <c r="O8" s="11">
        <v>1000</v>
      </c>
      <c r="P8" s="12"/>
      <c r="Q8" s="13"/>
    </row>
    <row r="9" spans="1:17" ht="12.75" customHeight="1" x14ac:dyDescent="0.15">
      <c r="A9" t="s">
        <v>149</v>
      </c>
      <c r="B9" t="s">
        <v>135</v>
      </c>
      <c r="H9" s="4" t="s">
        <v>134</v>
      </c>
      <c r="K9" s="4" t="s">
        <v>134</v>
      </c>
      <c r="N9" s="4" t="s">
        <v>134</v>
      </c>
      <c r="Q9" s="4" t="s">
        <v>134</v>
      </c>
    </row>
    <row r="10" spans="1:17" ht="13" x14ac:dyDescent="0.15">
      <c r="B10" t="s">
        <v>0</v>
      </c>
      <c r="C10" t="s">
        <v>1</v>
      </c>
      <c r="D10" t="s">
        <v>2</v>
      </c>
      <c r="E10" t="s">
        <v>3</v>
      </c>
      <c r="F10" t="s">
        <v>148</v>
      </c>
      <c r="G10" s="1" t="s">
        <v>4</v>
      </c>
      <c r="I10" t="s">
        <v>148</v>
      </c>
      <c r="J10" s="1" t="s">
        <v>4</v>
      </c>
      <c r="L10" t="s">
        <v>148</v>
      </c>
      <c r="M10" s="1" t="s">
        <v>4</v>
      </c>
      <c r="O10" t="s">
        <v>148</v>
      </c>
      <c r="P10" s="1" t="s">
        <v>4</v>
      </c>
    </row>
    <row r="11" spans="1:17" ht="13" x14ac:dyDescent="0.15">
      <c r="B11" t="s">
        <v>5</v>
      </c>
      <c r="C11" t="s">
        <v>6</v>
      </c>
      <c r="D11" t="s">
        <v>7</v>
      </c>
      <c r="E11" t="s">
        <v>8</v>
      </c>
      <c r="F11">
        <v>10</v>
      </c>
      <c r="G11" s="1" t="s">
        <v>9</v>
      </c>
      <c r="H11" s="1">
        <f>F$8*F11*G11</f>
        <v>0.73499999999999999</v>
      </c>
      <c r="I11">
        <f>F11</f>
        <v>10</v>
      </c>
      <c r="J11" s="1" t="s">
        <v>9</v>
      </c>
      <c r="K11" s="1">
        <f>I$8*I11*J11</f>
        <v>7.35</v>
      </c>
      <c r="L11">
        <f>I11</f>
        <v>10</v>
      </c>
      <c r="M11" s="1" t="s">
        <v>10</v>
      </c>
      <c r="N11" s="1">
        <f>L$8*L11*M11</f>
        <v>30.84</v>
      </c>
      <c r="O11">
        <f>L11</f>
        <v>10</v>
      </c>
      <c r="P11" s="1" t="s">
        <v>10</v>
      </c>
      <c r="Q11" s="1">
        <f>O$8*O11*P11</f>
        <v>308.39999999999998</v>
      </c>
    </row>
    <row r="12" spans="1:17" ht="13" x14ac:dyDescent="0.15">
      <c r="B12" t="s">
        <v>12</v>
      </c>
      <c r="C12" t="s">
        <v>6</v>
      </c>
      <c r="D12" t="s">
        <v>13</v>
      </c>
      <c r="E12" t="s">
        <v>14</v>
      </c>
      <c r="F12">
        <v>11</v>
      </c>
      <c r="G12" s="1" t="s">
        <v>15</v>
      </c>
      <c r="H12" s="1">
        <f t="shared" ref="H12:H46" si="0">F$8*F12*G12</f>
        <v>0.79969999999999997</v>
      </c>
      <c r="I12">
        <f t="shared" ref="I12:I51" si="1">F12</f>
        <v>11</v>
      </c>
      <c r="J12" s="1" t="s">
        <v>15</v>
      </c>
      <c r="K12" s="1">
        <f t="shared" ref="K12:K46" si="2">I$8*I12*J12</f>
        <v>7.9969999999999999</v>
      </c>
      <c r="L12">
        <f t="shared" ref="L12:L51" si="3">I12</f>
        <v>11</v>
      </c>
      <c r="M12" s="1" t="s">
        <v>16</v>
      </c>
      <c r="N12" s="1">
        <f t="shared" ref="N12:N46" si="4">L$8*L12*M12</f>
        <v>33.539000000000001</v>
      </c>
      <c r="O12">
        <f t="shared" ref="O12:O51" si="5">L12</f>
        <v>11</v>
      </c>
      <c r="P12" s="1" t="s">
        <v>16</v>
      </c>
      <c r="Q12" s="1">
        <f t="shared" ref="Q12:Q46" si="6">O$8*O12*P12</f>
        <v>335.39</v>
      </c>
    </row>
    <row r="13" spans="1:17" ht="13" x14ac:dyDescent="0.15">
      <c r="B13" t="s">
        <v>17</v>
      </c>
      <c r="C13" t="s">
        <v>18</v>
      </c>
      <c r="D13" t="s">
        <v>19</v>
      </c>
      <c r="E13" t="s">
        <v>20</v>
      </c>
      <c r="F13">
        <v>1</v>
      </c>
      <c r="G13" s="1" t="s">
        <v>21</v>
      </c>
      <c r="H13" s="1">
        <f t="shared" si="0"/>
        <v>0.28100000000000003</v>
      </c>
      <c r="I13">
        <f t="shared" si="1"/>
        <v>1</v>
      </c>
      <c r="J13" s="1" t="s">
        <v>21</v>
      </c>
      <c r="K13" s="1">
        <f t="shared" si="2"/>
        <v>2.8100000000000005</v>
      </c>
      <c r="L13">
        <f t="shared" si="3"/>
        <v>1</v>
      </c>
      <c r="M13" s="1" t="s">
        <v>22</v>
      </c>
      <c r="N13" s="1">
        <f t="shared" si="4"/>
        <v>17.53</v>
      </c>
      <c r="O13">
        <f t="shared" si="5"/>
        <v>1</v>
      </c>
      <c r="P13" s="1" t="s">
        <v>23</v>
      </c>
      <c r="Q13" s="1">
        <f t="shared" si="6"/>
        <v>92.28</v>
      </c>
    </row>
    <row r="14" spans="1:17" ht="13" x14ac:dyDescent="0.15">
      <c r="B14" t="s">
        <v>24</v>
      </c>
      <c r="C14" t="s">
        <v>25</v>
      </c>
      <c r="D14" t="s">
        <v>26</v>
      </c>
      <c r="E14" t="s">
        <v>27</v>
      </c>
      <c r="F14">
        <v>1</v>
      </c>
      <c r="G14" s="16" t="s">
        <v>28</v>
      </c>
      <c r="H14" s="1">
        <f t="shared" si="0"/>
        <v>0.46300000000000002</v>
      </c>
      <c r="I14">
        <f t="shared" si="1"/>
        <v>1</v>
      </c>
      <c r="J14" s="1" t="s">
        <v>28</v>
      </c>
      <c r="K14" s="1">
        <f t="shared" si="2"/>
        <v>4.63</v>
      </c>
      <c r="L14">
        <f t="shared" si="3"/>
        <v>1</v>
      </c>
      <c r="M14" s="1" t="s">
        <v>29</v>
      </c>
      <c r="N14" s="1">
        <f t="shared" si="4"/>
        <v>38.58</v>
      </c>
      <c r="O14">
        <f t="shared" si="5"/>
        <v>1</v>
      </c>
      <c r="P14" s="1" t="s">
        <v>11</v>
      </c>
      <c r="Q14" s="1">
        <f t="shared" si="6"/>
        <v>0</v>
      </c>
    </row>
    <row r="15" spans="1:17" ht="13" x14ac:dyDescent="0.15">
      <c r="B15" t="s">
        <v>30</v>
      </c>
      <c r="C15" t="s">
        <v>31</v>
      </c>
      <c r="D15" t="s">
        <v>32</v>
      </c>
      <c r="E15" t="s">
        <v>33</v>
      </c>
      <c r="F15">
        <v>1</v>
      </c>
      <c r="G15" s="16" t="s">
        <v>34</v>
      </c>
      <c r="H15" s="1">
        <f t="shared" si="0"/>
        <v>0.30399999999999999</v>
      </c>
      <c r="I15">
        <f t="shared" si="1"/>
        <v>1</v>
      </c>
      <c r="J15" s="1" t="s">
        <v>34</v>
      </c>
      <c r="K15" s="1">
        <f t="shared" si="2"/>
        <v>3.04</v>
      </c>
      <c r="L15">
        <f t="shared" si="3"/>
        <v>1</v>
      </c>
      <c r="M15" s="1" t="s">
        <v>35</v>
      </c>
      <c r="N15" s="1">
        <f t="shared" si="4"/>
        <v>25.27</v>
      </c>
      <c r="O15">
        <f t="shared" si="5"/>
        <v>1</v>
      </c>
      <c r="P15" s="1" t="s">
        <v>36</v>
      </c>
      <c r="Q15" s="1">
        <f t="shared" si="6"/>
        <v>177.84</v>
      </c>
    </row>
    <row r="16" spans="1:17" ht="13" x14ac:dyDescent="0.15">
      <c r="B16" t="s">
        <v>37</v>
      </c>
      <c r="C16" t="s">
        <v>38</v>
      </c>
      <c r="D16" t="s">
        <v>39</v>
      </c>
      <c r="E16" t="s">
        <v>40</v>
      </c>
      <c r="F16">
        <v>4</v>
      </c>
      <c r="G16" s="17" t="s">
        <v>41</v>
      </c>
      <c r="H16" s="1">
        <f t="shared" si="0"/>
        <v>4.0759999999999996</v>
      </c>
      <c r="I16">
        <f t="shared" si="1"/>
        <v>4</v>
      </c>
      <c r="J16" s="1" t="s">
        <v>41</v>
      </c>
      <c r="K16" s="1">
        <f t="shared" si="2"/>
        <v>40.76</v>
      </c>
      <c r="L16">
        <f t="shared" si="3"/>
        <v>4</v>
      </c>
      <c r="M16" s="1" t="s">
        <v>42</v>
      </c>
      <c r="N16" s="1">
        <f t="shared" si="4"/>
        <v>275.88</v>
      </c>
      <c r="O16">
        <f t="shared" si="5"/>
        <v>4</v>
      </c>
      <c r="P16" s="1" t="s">
        <v>43</v>
      </c>
      <c r="Q16" s="1">
        <f t="shared" si="6"/>
        <v>2069.12</v>
      </c>
    </row>
    <row r="17" spans="2:17" ht="13" x14ac:dyDescent="0.15">
      <c r="B17" t="s">
        <v>44</v>
      </c>
      <c r="C17" t="s">
        <v>45</v>
      </c>
      <c r="D17" t="s">
        <v>46</v>
      </c>
      <c r="E17" t="s">
        <v>47</v>
      </c>
      <c r="F17">
        <v>1</v>
      </c>
      <c r="G17" s="16" t="s">
        <v>48</v>
      </c>
      <c r="H17" s="1">
        <f t="shared" si="0"/>
        <v>0.56100000000000005</v>
      </c>
      <c r="I17">
        <f t="shared" si="1"/>
        <v>1</v>
      </c>
      <c r="J17" s="1" t="s">
        <v>48</v>
      </c>
      <c r="K17" s="1">
        <f t="shared" si="2"/>
        <v>5.61</v>
      </c>
      <c r="L17">
        <f t="shared" si="3"/>
        <v>1</v>
      </c>
      <c r="M17" s="1" t="s">
        <v>49</v>
      </c>
      <c r="N17" s="1">
        <f t="shared" si="4"/>
        <v>38.450000000000003</v>
      </c>
      <c r="O17">
        <f t="shared" si="5"/>
        <v>1</v>
      </c>
      <c r="P17" s="1" t="s">
        <v>50</v>
      </c>
      <c r="Q17" s="1">
        <f t="shared" si="6"/>
        <v>304.38</v>
      </c>
    </row>
    <row r="18" spans="2:17" ht="13" x14ac:dyDescent="0.15">
      <c r="B18" t="s">
        <v>51</v>
      </c>
      <c r="C18" t="s">
        <v>52</v>
      </c>
      <c r="D18" t="s">
        <v>53</v>
      </c>
      <c r="E18" t="s">
        <v>54</v>
      </c>
      <c r="F18">
        <v>1</v>
      </c>
      <c r="G18" s="17" t="s">
        <v>55</v>
      </c>
      <c r="H18" s="1">
        <f t="shared" si="0"/>
        <v>1.87</v>
      </c>
      <c r="I18">
        <f t="shared" si="1"/>
        <v>1</v>
      </c>
      <c r="J18" s="1" t="s">
        <v>55</v>
      </c>
      <c r="K18" s="1">
        <f t="shared" si="2"/>
        <v>18.700000000000003</v>
      </c>
      <c r="L18">
        <f t="shared" si="3"/>
        <v>1</v>
      </c>
      <c r="M18" s="1" t="s">
        <v>56</v>
      </c>
      <c r="N18" s="1">
        <f t="shared" si="4"/>
        <v>142.79999999999998</v>
      </c>
      <c r="O18">
        <f t="shared" si="5"/>
        <v>1</v>
      </c>
      <c r="P18" s="1" t="s">
        <v>57</v>
      </c>
      <c r="Q18" s="1">
        <f t="shared" si="6"/>
        <v>952</v>
      </c>
    </row>
    <row r="19" spans="2:17" ht="13" x14ac:dyDescent="0.15">
      <c r="B19" t="s">
        <v>58</v>
      </c>
      <c r="C19" t="s">
        <v>59</v>
      </c>
      <c r="D19" t="s">
        <v>60</v>
      </c>
      <c r="E19" t="s">
        <v>61</v>
      </c>
      <c r="F19">
        <v>0</v>
      </c>
      <c r="G19" s="17" t="s">
        <v>62</v>
      </c>
      <c r="H19" s="1">
        <f t="shared" si="0"/>
        <v>0</v>
      </c>
      <c r="I19">
        <f t="shared" si="1"/>
        <v>0</v>
      </c>
      <c r="J19" s="1" t="s">
        <v>62</v>
      </c>
      <c r="K19" s="1">
        <f t="shared" si="2"/>
        <v>0</v>
      </c>
      <c r="L19">
        <f t="shared" si="3"/>
        <v>0</v>
      </c>
      <c r="M19" s="1" t="s">
        <v>63</v>
      </c>
      <c r="N19" s="1">
        <f t="shared" si="4"/>
        <v>0</v>
      </c>
      <c r="O19">
        <f t="shared" si="5"/>
        <v>0</v>
      </c>
      <c r="P19" s="1" t="s">
        <v>64</v>
      </c>
      <c r="Q19" s="1">
        <f t="shared" si="6"/>
        <v>0</v>
      </c>
    </row>
    <row r="20" spans="2:17" ht="13" x14ac:dyDescent="0.15">
      <c r="B20" t="s">
        <v>65</v>
      </c>
      <c r="C20" t="s">
        <v>66</v>
      </c>
      <c r="D20" t="s">
        <v>67</v>
      </c>
      <c r="E20" t="s">
        <v>68</v>
      </c>
      <c r="F20">
        <v>6</v>
      </c>
      <c r="G20" s="16" t="s">
        <v>69</v>
      </c>
      <c r="H20" s="1">
        <f t="shared" si="0"/>
        <v>0.14939999999999998</v>
      </c>
      <c r="I20">
        <f t="shared" si="1"/>
        <v>6</v>
      </c>
      <c r="J20" s="1" t="s">
        <v>69</v>
      </c>
      <c r="K20" s="1">
        <f t="shared" si="2"/>
        <v>1.494</v>
      </c>
      <c r="L20">
        <f t="shared" si="3"/>
        <v>6</v>
      </c>
      <c r="M20" s="1" t="s">
        <v>70</v>
      </c>
      <c r="N20" s="1">
        <f t="shared" si="4"/>
        <v>6.72</v>
      </c>
      <c r="O20">
        <f t="shared" si="5"/>
        <v>6</v>
      </c>
      <c r="P20" s="1" t="s">
        <v>11</v>
      </c>
      <c r="Q20" s="1">
        <f t="shared" si="6"/>
        <v>0</v>
      </c>
    </row>
    <row r="21" spans="2:17" ht="13" x14ac:dyDescent="0.15">
      <c r="B21" t="s">
        <v>71</v>
      </c>
      <c r="C21" t="s">
        <v>72</v>
      </c>
      <c r="D21" t="s">
        <v>73</v>
      </c>
      <c r="E21" t="s">
        <v>74</v>
      </c>
      <c r="F21">
        <v>2</v>
      </c>
      <c r="G21" s="16" t="s">
        <v>75</v>
      </c>
      <c r="H21" s="1">
        <f t="shared" si="0"/>
        <v>4.2000000000000003E-2</v>
      </c>
      <c r="I21">
        <f t="shared" si="1"/>
        <v>2</v>
      </c>
      <c r="J21" s="1" t="s">
        <v>75</v>
      </c>
      <c r="K21" s="1">
        <f t="shared" si="2"/>
        <v>0.42000000000000004</v>
      </c>
      <c r="L21">
        <f t="shared" si="3"/>
        <v>2</v>
      </c>
      <c r="M21" s="1" t="s">
        <v>76</v>
      </c>
      <c r="N21" s="1">
        <f t="shared" si="4"/>
        <v>1.8859999999999999</v>
      </c>
      <c r="O21">
        <f t="shared" si="5"/>
        <v>2</v>
      </c>
      <c r="P21" s="1" t="s">
        <v>11</v>
      </c>
      <c r="Q21" s="1">
        <f t="shared" si="6"/>
        <v>0</v>
      </c>
    </row>
    <row r="22" spans="2:17" ht="13" x14ac:dyDescent="0.15">
      <c r="B22" t="s">
        <v>77</v>
      </c>
      <c r="C22" t="s">
        <v>72</v>
      </c>
      <c r="D22" t="s">
        <v>78</v>
      </c>
      <c r="E22" t="s">
        <v>79</v>
      </c>
      <c r="F22">
        <v>21</v>
      </c>
      <c r="G22" s="16" t="s">
        <v>80</v>
      </c>
      <c r="H22" s="1">
        <f t="shared" si="0"/>
        <v>0.43259999999999998</v>
      </c>
      <c r="I22">
        <f t="shared" si="1"/>
        <v>21</v>
      </c>
      <c r="J22" s="1" t="s">
        <v>80</v>
      </c>
      <c r="K22" s="1">
        <f t="shared" si="2"/>
        <v>4.3259999999999996</v>
      </c>
      <c r="L22">
        <f t="shared" si="3"/>
        <v>21</v>
      </c>
      <c r="M22" s="1" t="s">
        <v>81</v>
      </c>
      <c r="N22" s="1">
        <f t="shared" si="4"/>
        <v>19.467000000000002</v>
      </c>
      <c r="O22">
        <f t="shared" si="5"/>
        <v>21</v>
      </c>
      <c r="P22" s="1" t="s">
        <v>81</v>
      </c>
      <c r="Q22" s="1">
        <f t="shared" si="6"/>
        <v>194.67000000000002</v>
      </c>
    </row>
    <row r="23" spans="2:17" ht="13" x14ac:dyDescent="0.15">
      <c r="B23" t="s">
        <v>82</v>
      </c>
      <c r="C23" t="s">
        <v>83</v>
      </c>
      <c r="D23" t="s">
        <v>84</v>
      </c>
      <c r="E23" t="s">
        <v>85</v>
      </c>
      <c r="F23">
        <v>3</v>
      </c>
      <c r="G23" s="16" t="s">
        <v>86</v>
      </c>
      <c r="H23" s="1">
        <f t="shared" si="0"/>
        <v>0.21599999999999997</v>
      </c>
      <c r="I23">
        <f t="shared" si="1"/>
        <v>3</v>
      </c>
      <c r="J23" s="1" t="s">
        <v>86</v>
      </c>
      <c r="K23" s="1">
        <f t="shared" si="2"/>
        <v>2.1599999999999997</v>
      </c>
      <c r="L23">
        <f t="shared" si="3"/>
        <v>3</v>
      </c>
      <c r="M23" s="1" t="s">
        <v>87</v>
      </c>
      <c r="N23" s="1">
        <f t="shared" si="4"/>
        <v>8.31</v>
      </c>
      <c r="O23">
        <f t="shared" si="5"/>
        <v>3</v>
      </c>
      <c r="P23" s="1" t="s">
        <v>88</v>
      </c>
      <c r="Q23" s="1">
        <f t="shared" si="6"/>
        <v>36.6</v>
      </c>
    </row>
    <row r="24" spans="2:17" ht="13" x14ac:dyDescent="0.15">
      <c r="B24" t="s">
        <v>89</v>
      </c>
      <c r="C24" t="s">
        <v>72</v>
      </c>
      <c r="D24" t="s">
        <v>90</v>
      </c>
      <c r="E24" t="s">
        <v>91</v>
      </c>
      <c r="F24">
        <v>3</v>
      </c>
      <c r="G24" s="16" t="s">
        <v>92</v>
      </c>
      <c r="H24" s="1">
        <f t="shared" si="0"/>
        <v>0.156</v>
      </c>
      <c r="I24">
        <f t="shared" si="1"/>
        <v>3</v>
      </c>
      <c r="J24" s="1" t="s">
        <v>92</v>
      </c>
      <c r="K24" s="1">
        <f t="shared" si="2"/>
        <v>1.5599999999999998</v>
      </c>
      <c r="L24">
        <f t="shared" si="3"/>
        <v>3</v>
      </c>
      <c r="M24" s="1" t="s">
        <v>75</v>
      </c>
      <c r="N24" s="1">
        <f t="shared" si="4"/>
        <v>6.3000000000000007</v>
      </c>
      <c r="O24">
        <f t="shared" si="5"/>
        <v>3</v>
      </c>
      <c r="P24" s="1" t="s">
        <v>93</v>
      </c>
      <c r="Q24" s="1">
        <f t="shared" si="6"/>
        <v>24.569999999999997</v>
      </c>
    </row>
    <row r="25" spans="2:17" ht="13" x14ac:dyDescent="0.15">
      <c r="B25" t="s">
        <v>94</v>
      </c>
      <c r="C25" t="s">
        <v>72</v>
      </c>
      <c r="D25" t="s">
        <v>95</v>
      </c>
      <c r="E25" t="s">
        <v>96</v>
      </c>
      <c r="F25">
        <v>2</v>
      </c>
      <c r="G25" s="16" t="s">
        <v>92</v>
      </c>
      <c r="H25" s="1">
        <f t="shared" si="0"/>
        <v>0.104</v>
      </c>
      <c r="I25">
        <f t="shared" si="1"/>
        <v>2</v>
      </c>
      <c r="J25" s="1" t="s">
        <v>92</v>
      </c>
      <c r="K25" s="1">
        <f t="shared" si="2"/>
        <v>1.04</v>
      </c>
      <c r="L25">
        <f t="shared" si="3"/>
        <v>2</v>
      </c>
      <c r="M25" s="1" t="s">
        <v>75</v>
      </c>
      <c r="N25" s="1">
        <f t="shared" si="4"/>
        <v>4.2</v>
      </c>
      <c r="O25">
        <f t="shared" si="5"/>
        <v>2</v>
      </c>
      <c r="P25" s="1" t="s">
        <v>76</v>
      </c>
      <c r="Q25" s="1">
        <f t="shared" si="6"/>
        <v>18.86</v>
      </c>
    </row>
    <row r="26" spans="2:17" ht="13" x14ac:dyDescent="0.15">
      <c r="B26" t="s">
        <v>97</v>
      </c>
      <c r="C26" t="s">
        <v>98</v>
      </c>
      <c r="D26" t="s">
        <v>99</v>
      </c>
      <c r="E26" t="s">
        <v>100</v>
      </c>
      <c r="F26">
        <v>5</v>
      </c>
      <c r="G26" s="16" t="s">
        <v>101</v>
      </c>
      <c r="H26" s="1">
        <f t="shared" si="0"/>
        <v>0.21000000000000002</v>
      </c>
      <c r="I26">
        <f t="shared" si="1"/>
        <v>5</v>
      </c>
      <c r="J26" s="1" t="s">
        <v>101</v>
      </c>
      <c r="K26" s="1">
        <f t="shared" si="2"/>
        <v>2.1</v>
      </c>
      <c r="L26">
        <f t="shared" si="3"/>
        <v>5</v>
      </c>
      <c r="M26" s="1" t="s">
        <v>102</v>
      </c>
      <c r="N26" s="1">
        <f t="shared" si="4"/>
        <v>8.5</v>
      </c>
      <c r="O26">
        <f t="shared" si="5"/>
        <v>5</v>
      </c>
      <c r="P26" s="1" t="s">
        <v>11</v>
      </c>
      <c r="Q26" s="1">
        <f t="shared" si="6"/>
        <v>0</v>
      </c>
    </row>
    <row r="27" spans="2:17" ht="13" x14ac:dyDescent="0.15">
      <c r="B27" t="s">
        <v>103</v>
      </c>
      <c r="C27" t="s">
        <v>104</v>
      </c>
      <c r="D27" t="s">
        <v>105</v>
      </c>
      <c r="E27" t="s">
        <v>106</v>
      </c>
      <c r="F27">
        <v>6</v>
      </c>
      <c r="G27" s="17" t="s">
        <v>107</v>
      </c>
      <c r="H27" s="1">
        <f t="shared" si="0"/>
        <v>1.3260000000000001</v>
      </c>
      <c r="I27">
        <f t="shared" si="1"/>
        <v>6</v>
      </c>
      <c r="J27" s="1" t="s">
        <v>107</v>
      </c>
      <c r="K27" s="1">
        <f t="shared" si="2"/>
        <v>13.26</v>
      </c>
      <c r="L27">
        <f t="shared" si="3"/>
        <v>6</v>
      </c>
      <c r="M27" s="1" t="s">
        <v>108</v>
      </c>
      <c r="N27" s="1">
        <f t="shared" si="4"/>
        <v>46.355999999999995</v>
      </c>
      <c r="O27">
        <f t="shared" si="5"/>
        <v>6</v>
      </c>
      <c r="P27" s="1" t="s">
        <v>11</v>
      </c>
      <c r="Q27" s="1">
        <f t="shared" si="6"/>
        <v>0</v>
      </c>
    </row>
    <row r="28" spans="2:17" ht="13" x14ac:dyDescent="0.15">
      <c r="B28" t="s">
        <v>109</v>
      </c>
      <c r="C28" t="s">
        <v>104</v>
      </c>
      <c r="D28" t="s">
        <v>110</v>
      </c>
      <c r="E28" t="s">
        <v>106</v>
      </c>
      <c r="F28">
        <v>6</v>
      </c>
      <c r="G28" s="17" t="s">
        <v>111</v>
      </c>
      <c r="H28" s="1">
        <f t="shared" si="0"/>
        <v>1.1640000000000001</v>
      </c>
      <c r="I28">
        <f t="shared" si="1"/>
        <v>6</v>
      </c>
      <c r="J28" s="1" t="s">
        <v>111</v>
      </c>
      <c r="K28" s="1">
        <f t="shared" si="2"/>
        <v>11.64</v>
      </c>
      <c r="L28">
        <f t="shared" si="3"/>
        <v>6</v>
      </c>
      <c r="M28" s="1" t="s">
        <v>112</v>
      </c>
      <c r="N28" s="1">
        <f t="shared" si="4"/>
        <v>40.572000000000003</v>
      </c>
      <c r="O28">
        <f t="shared" si="5"/>
        <v>6</v>
      </c>
      <c r="P28" s="1" t="s">
        <v>11</v>
      </c>
      <c r="Q28" s="1">
        <f t="shared" si="6"/>
        <v>0</v>
      </c>
    </row>
    <row r="29" spans="2:17" ht="13" x14ac:dyDescent="0.15">
      <c r="B29" t="s">
        <v>113</v>
      </c>
      <c r="C29" t="s">
        <v>114</v>
      </c>
      <c r="D29" t="s">
        <v>115</v>
      </c>
      <c r="E29" t="s">
        <v>116</v>
      </c>
      <c r="F29">
        <v>1</v>
      </c>
      <c r="G29" s="17" t="s">
        <v>117</v>
      </c>
      <c r="H29" s="1">
        <f t="shared" si="0"/>
        <v>0.44800000000000001</v>
      </c>
      <c r="I29">
        <f t="shared" si="1"/>
        <v>1</v>
      </c>
      <c r="J29" s="1" t="s">
        <v>117</v>
      </c>
      <c r="K29" s="1">
        <f t="shared" si="2"/>
        <v>4.4800000000000004</v>
      </c>
      <c r="L29">
        <f t="shared" si="3"/>
        <v>1</v>
      </c>
      <c r="M29" s="1" t="s">
        <v>118</v>
      </c>
      <c r="N29" s="1">
        <f t="shared" si="4"/>
        <v>18.82</v>
      </c>
      <c r="O29">
        <f t="shared" si="5"/>
        <v>1</v>
      </c>
      <c r="P29" s="1" t="s">
        <v>119</v>
      </c>
      <c r="Q29" s="1">
        <f t="shared" si="6"/>
        <v>103.84</v>
      </c>
    </row>
    <row r="30" spans="2:17" ht="13" x14ac:dyDescent="0.15">
      <c r="B30" t="s">
        <v>120</v>
      </c>
      <c r="C30" t="s">
        <v>121</v>
      </c>
      <c r="D30" t="s">
        <v>122</v>
      </c>
      <c r="E30" t="s">
        <v>123</v>
      </c>
      <c r="F30">
        <v>0</v>
      </c>
      <c r="G30" s="16" t="s">
        <v>124</v>
      </c>
      <c r="H30" s="1">
        <f t="shared" si="0"/>
        <v>0</v>
      </c>
      <c r="I30">
        <f t="shared" si="1"/>
        <v>0</v>
      </c>
      <c r="J30" s="1" t="s">
        <v>124</v>
      </c>
      <c r="K30" s="1">
        <f t="shared" si="2"/>
        <v>0</v>
      </c>
      <c r="L30">
        <f t="shared" si="3"/>
        <v>0</v>
      </c>
      <c r="M30" s="1" t="s">
        <v>125</v>
      </c>
      <c r="N30" s="1">
        <f t="shared" si="4"/>
        <v>0</v>
      </c>
      <c r="O30">
        <f t="shared" si="5"/>
        <v>0</v>
      </c>
      <c r="P30" s="1" t="s">
        <v>126</v>
      </c>
      <c r="Q30" s="1">
        <f t="shared" si="6"/>
        <v>0</v>
      </c>
    </row>
    <row r="31" spans="2:17" ht="13" x14ac:dyDescent="0.15">
      <c r="B31" t="s">
        <v>127</v>
      </c>
      <c r="C31" t="s">
        <v>128</v>
      </c>
      <c r="D31" t="s">
        <v>129</v>
      </c>
      <c r="E31" t="s">
        <v>130</v>
      </c>
      <c r="F31">
        <v>1</v>
      </c>
      <c r="G31" s="17" t="s">
        <v>131</v>
      </c>
      <c r="H31" s="1">
        <f t="shared" si="0"/>
        <v>0.83399999999999996</v>
      </c>
      <c r="I31">
        <f t="shared" si="1"/>
        <v>1</v>
      </c>
      <c r="J31" s="1" t="s">
        <v>131</v>
      </c>
      <c r="K31" s="1">
        <f t="shared" si="2"/>
        <v>8.34</v>
      </c>
      <c r="L31">
        <f t="shared" si="3"/>
        <v>1</v>
      </c>
      <c r="M31" s="1" t="s">
        <v>132</v>
      </c>
      <c r="N31" s="1">
        <f t="shared" si="4"/>
        <v>71.91</v>
      </c>
      <c r="O31">
        <f t="shared" si="5"/>
        <v>1</v>
      </c>
      <c r="P31" s="1" t="s">
        <v>133</v>
      </c>
      <c r="Q31" s="1">
        <f t="shared" si="6"/>
        <v>588.38</v>
      </c>
    </row>
    <row r="32" spans="2:17" ht="12.75" customHeight="1" x14ac:dyDescent="0.15">
      <c r="B32" s="2" t="s">
        <v>136</v>
      </c>
      <c r="G32" s="16"/>
    </row>
    <row r="33" spans="1:17" ht="12.75" customHeight="1" x14ac:dyDescent="0.15">
      <c r="B33" s="2"/>
      <c r="E33" s="26" t="s">
        <v>170</v>
      </c>
      <c r="F33">
        <v>1</v>
      </c>
      <c r="G33" s="16">
        <v>0.05</v>
      </c>
      <c r="H33" s="1">
        <f t="shared" ref="H33" si="7">F$8*F33*G33</f>
        <v>0.05</v>
      </c>
      <c r="I33">
        <f t="shared" ref="I33" si="8">F33</f>
        <v>1</v>
      </c>
      <c r="J33" s="1">
        <v>0.05</v>
      </c>
      <c r="K33" s="1">
        <f t="shared" ref="K33" si="9">I$8*I33*J33</f>
        <v>0.5</v>
      </c>
      <c r="L33">
        <f t="shared" ref="L33" si="10">I33</f>
        <v>1</v>
      </c>
      <c r="M33" s="1">
        <v>0.05</v>
      </c>
      <c r="N33" s="1">
        <f t="shared" ref="N33" si="11">L$8*L33*M33</f>
        <v>5</v>
      </c>
      <c r="O33">
        <f t="shared" ref="O33" si="12">L33</f>
        <v>1</v>
      </c>
      <c r="P33" s="1">
        <v>0.05</v>
      </c>
      <c r="Q33" s="1">
        <f t="shared" ref="Q33" si="13">O$8*O33*P33</f>
        <v>50</v>
      </c>
    </row>
    <row r="34" spans="1:17" ht="12.75" customHeight="1" x14ac:dyDescent="0.15">
      <c r="B34" s="2"/>
      <c r="E34" t="s">
        <v>169</v>
      </c>
      <c r="F34">
        <v>1</v>
      </c>
      <c r="G34" s="17">
        <v>1</v>
      </c>
      <c r="H34" s="1">
        <f t="shared" ref="H34" si="14">F$8*F34*G34</f>
        <v>1</v>
      </c>
      <c r="I34">
        <f t="shared" ref="I34" si="15">F34</f>
        <v>1</v>
      </c>
      <c r="J34" s="1">
        <v>1</v>
      </c>
      <c r="K34" s="1">
        <f t="shared" ref="K34" si="16">I$8*I34*J34</f>
        <v>10</v>
      </c>
      <c r="L34">
        <f t="shared" ref="L34" si="17">I34</f>
        <v>1</v>
      </c>
      <c r="M34" s="1">
        <v>0.75</v>
      </c>
      <c r="N34" s="1">
        <f t="shared" ref="N34" si="18">L$8*L34*M34</f>
        <v>75</v>
      </c>
      <c r="O34">
        <f t="shared" ref="O34" si="19">L34</f>
        <v>1</v>
      </c>
      <c r="P34" s="1">
        <v>0.5</v>
      </c>
      <c r="Q34" s="1">
        <f t="shared" ref="Q34" si="20">O$8*O34*P34</f>
        <v>500</v>
      </c>
    </row>
    <row r="35" spans="1:17" ht="12.75" customHeight="1" x14ac:dyDescent="0.15">
      <c r="B35" s="2"/>
      <c r="E35" s="2" t="s">
        <v>146</v>
      </c>
      <c r="F35">
        <v>1</v>
      </c>
      <c r="G35" s="16">
        <v>0.05</v>
      </c>
      <c r="H35" s="1">
        <f t="shared" si="0"/>
        <v>0.05</v>
      </c>
      <c r="I35">
        <f t="shared" si="1"/>
        <v>1</v>
      </c>
      <c r="J35" s="1">
        <v>0.05</v>
      </c>
      <c r="K35" s="1">
        <f t="shared" si="2"/>
        <v>0.5</v>
      </c>
      <c r="L35">
        <f t="shared" si="3"/>
        <v>1</v>
      </c>
      <c r="M35" s="1">
        <v>0.05</v>
      </c>
      <c r="N35" s="1">
        <f t="shared" si="4"/>
        <v>5</v>
      </c>
      <c r="O35">
        <f t="shared" si="5"/>
        <v>1</v>
      </c>
      <c r="P35" s="1">
        <v>0.05</v>
      </c>
      <c r="Q35" s="1">
        <f t="shared" si="6"/>
        <v>50</v>
      </c>
    </row>
    <row r="36" spans="1:17" ht="12.75" customHeight="1" x14ac:dyDescent="0.15">
      <c r="B36" s="2"/>
      <c r="E36" s="2" t="s">
        <v>147</v>
      </c>
      <c r="F36">
        <v>1</v>
      </c>
      <c r="G36" s="17">
        <v>1</v>
      </c>
      <c r="H36" s="1">
        <f t="shared" si="0"/>
        <v>1</v>
      </c>
      <c r="I36">
        <f t="shared" si="1"/>
        <v>1</v>
      </c>
      <c r="J36" s="1">
        <v>0.75</v>
      </c>
      <c r="K36" s="1">
        <f t="shared" si="2"/>
        <v>7.5</v>
      </c>
      <c r="L36">
        <f t="shared" si="3"/>
        <v>1</v>
      </c>
      <c r="M36" s="1">
        <v>0.5</v>
      </c>
      <c r="N36" s="1">
        <f t="shared" si="4"/>
        <v>50</v>
      </c>
      <c r="O36">
        <f t="shared" si="5"/>
        <v>1</v>
      </c>
      <c r="P36" s="1">
        <v>0.25</v>
      </c>
      <c r="Q36" s="1">
        <f t="shared" si="6"/>
        <v>250</v>
      </c>
    </row>
    <row r="37" spans="1:17" ht="12.75" customHeight="1" x14ac:dyDescent="0.15">
      <c r="B37" s="2"/>
      <c r="E37" s="2" t="s">
        <v>155</v>
      </c>
      <c r="G37" s="15"/>
      <c r="J37" s="4"/>
    </row>
    <row r="38" spans="1:17" ht="12.75" customHeight="1" x14ac:dyDescent="0.15">
      <c r="B38" t="s">
        <v>157</v>
      </c>
      <c r="C38" t="s">
        <v>158</v>
      </c>
      <c r="E38" t="s">
        <v>154</v>
      </c>
      <c r="F38">
        <v>1</v>
      </c>
      <c r="G38" s="14">
        <v>2.41</v>
      </c>
      <c r="H38" s="1">
        <f t="shared" si="0"/>
        <v>2.41</v>
      </c>
      <c r="I38">
        <f t="shared" si="1"/>
        <v>1</v>
      </c>
      <c r="J38" s="1">
        <v>2.41</v>
      </c>
      <c r="K38" s="1">
        <f t="shared" si="2"/>
        <v>24.1</v>
      </c>
      <c r="L38">
        <f t="shared" si="3"/>
        <v>1</v>
      </c>
      <c r="M38" s="1">
        <v>2.14</v>
      </c>
      <c r="N38" s="1">
        <f t="shared" si="4"/>
        <v>214</v>
      </c>
      <c r="O38">
        <f t="shared" si="5"/>
        <v>1</v>
      </c>
      <c r="P38" s="1">
        <v>1.27</v>
      </c>
      <c r="Q38" s="1">
        <f t="shared" si="6"/>
        <v>1270</v>
      </c>
    </row>
    <row r="39" spans="1:17" ht="12.75" customHeight="1" x14ac:dyDescent="0.15">
      <c r="E39" t="s">
        <v>137</v>
      </c>
      <c r="F39">
        <v>1</v>
      </c>
      <c r="G39" s="18">
        <v>11.65</v>
      </c>
      <c r="H39" s="1">
        <f t="shared" si="0"/>
        <v>11.65</v>
      </c>
      <c r="I39">
        <f t="shared" si="1"/>
        <v>1</v>
      </c>
      <c r="J39" s="4">
        <v>11.65</v>
      </c>
      <c r="K39" s="1">
        <f t="shared" si="2"/>
        <v>116.5</v>
      </c>
      <c r="L39">
        <f t="shared" si="3"/>
        <v>1</v>
      </c>
      <c r="M39" s="1">
        <v>10</v>
      </c>
      <c r="N39" s="1">
        <f t="shared" si="4"/>
        <v>1000</v>
      </c>
      <c r="O39">
        <f t="shared" si="5"/>
        <v>1</v>
      </c>
      <c r="P39" s="1">
        <v>8</v>
      </c>
      <c r="Q39" s="1">
        <f t="shared" si="6"/>
        <v>8000</v>
      </c>
    </row>
    <row r="40" spans="1:17" ht="12.75" customHeight="1" x14ac:dyDescent="0.15">
      <c r="E40" t="s">
        <v>163</v>
      </c>
      <c r="F40" s="23">
        <v>2</v>
      </c>
      <c r="G40" s="14">
        <v>2.08</v>
      </c>
      <c r="H40" s="24">
        <f t="shared" ref="H40" si="21">F$8*F40*G40</f>
        <v>4.16</v>
      </c>
      <c r="I40" s="23">
        <f t="shared" ref="I40" si="22">F40</f>
        <v>2</v>
      </c>
      <c r="J40" s="14">
        <v>2.08</v>
      </c>
      <c r="K40" s="24">
        <f t="shared" ref="K40" si="23">I$8*I40*J40</f>
        <v>41.6</v>
      </c>
      <c r="L40" s="23">
        <f t="shared" ref="L40" si="24">I40</f>
        <v>2</v>
      </c>
      <c r="M40" s="24">
        <v>1.5</v>
      </c>
      <c r="N40" s="24">
        <f t="shared" ref="N40" si="25">L$8*L40*M40</f>
        <v>300</v>
      </c>
      <c r="O40" s="23">
        <f t="shared" ref="O40" si="26">L40</f>
        <v>2</v>
      </c>
      <c r="P40" s="24">
        <v>1.5</v>
      </c>
      <c r="Q40" s="24">
        <f t="shared" ref="Q40" si="27">O$8*O40*P40</f>
        <v>3000</v>
      </c>
    </row>
    <row r="41" spans="1:17" ht="12.75" customHeight="1" x14ac:dyDescent="0.15">
      <c r="E41" t="s">
        <v>164</v>
      </c>
      <c r="F41" s="23">
        <v>2</v>
      </c>
      <c r="G41" s="14">
        <v>3.65</v>
      </c>
      <c r="H41" s="24">
        <f t="shared" ref="H41" si="28">F$8*F41*G41</f>
        <v>7.3</v>
      </c>
      <c r="I41" s="23">
        <f t="shared" ref="I41" si="29">F41</f>
        <v>2</v>
      </c>
      <c r="J41" s="14">
        <v>2.08</v>
      </c>
      <c r="K41" s="24">
        <f t="shared" ref="K41" si="30">I$8*I41*J41</f>
        <v>41.6</v>
      </c>
      <c r="L41" s="23">
        <f t="shared" ref="L41" si="31">I41</f>
        <v>2</v>
      </c>
      <c r="M41" s="24">
        <v>2.58</v>
      </c>
      <c r="N41" s="24">
        <f t="shared" ref="N41" si="32">L$8*L41*M41</f>
        <v>516</v>
      </c>
      <c r="O41" s="23">
        <f t="shared" ref="O41" si="33">L41</f>
        <v>2</v>
      </c>
      <c r="P41" s="24">
        <v>2.58</v>
      </c>
      <c r="Q41" s="24">
        <f t="shared" ref="Q41" si="34">O$8*O41*P41</f>
        <v>5160</v>
      </c>
    </row>
    <row r="42" spans="1:17" ht="12.75" customHeight="1" x14ac:dyDescent="0.15">
      <c r="E42" t="s">
        <v>138</v>
      </c>
      <c r="F42">
        <v>1</v>
      </c>
      <c r="G42" s="17">
        <v>26.14</v>
      </c>
      <c r="H42" s="1">
        <v>27.2</v>
      </c>
      <c r="I42">
        <f t="shared" si="1"/>
        <v>1</v>
      </c>
      <c r="J42" s="1">
        <v>26.14</v>
      </c>
      <c r="K42" s="1">
        <f t="shared" si="2"/>
        <v>261.39999999999998</v>
      </c>
      <c r="L42">
        <f t="shared" si="3"/>
        <v>1</v>
      </c>
      <c r="M42" s="1">
        <v>16</v>
      </c>
      <c r="N42" s="1">
        <f t="shared" si="4"/>
        <v>1600</v>
      </c>
      <c r="O42">
        <f t="shared" si="5"/>
        <v>1</v>
      </c>
      <c r="P42" s="1">
        <v>16</v>
      </c>
      <c r="Q42" s="1">
        <f t="shared" si="6"/>
        <v>16000</v>
      </c>
    </row>
    <row r="43" spans="1:17" ht="12.75" customHeight="1" x14ac:dyDescent="0.15">
      <c r="E43" t="s">
        <v>139</v>
      </c>
      <c r="F43">
        <v>1</v>
      </c>
      <c r="G43" s="17">
        <v>5</v>
      </c>
      <c r="H43" s="1">
        <f t="shared" si="0"/>
        <v>5</v>
      </c>
      <c r="I43">
        <f t="shared" si="1"/>
        <v>1</v>
      </c>
      <c r="J43" s="1">
        <v>5</v>
      </c>
      <c r="K43" s="1">
        <f t="shared" si="2"/>
        <v>50</v>
      </c>
      <c r="L43">
        <f t="shared" si="3"/>
        <v>1</v>
      </c>
      <c r="M43" s="1">
        <v>4</v>
      </c>
      <c r="N43" s="1">
        <f t="shared" si="4"/>
        <v>400</v>
      </c>
      <c r="O43">
        <f t="shared" si="5"/>
        <v>1</v>
      </c>
      <c r="P43" s="1">
        <v>3</v>
      </c>
      <c r="Q43" s="1">
        <f t="shared" si="6"/>
        <v>3000</v>
      </c>
    </row>
    <row r="44" spans="1:17" ht="12.75" customHeight="1" x14ac:dyDescent="0.15">
      <c r="E44" t="s">
        <v>159</v>
      </c>
      <c r="F44" s="23">
        <v>2</v>
      </c>
      <c r="G44" s="14">
        <v>2.5499999999999998</v>
      </c>
      <c r="H44" s="24">
        <f t="shared" ref="H44" si="35">F$8*F44*G44</f>
        <v>5.0999999999999996</v>
      </c>
      <c r="I44" s="23">
        <f t="shared" si="1"/>
        <v>2</v>
      </c>
      <c r="J44" s="24">
        <v>2.5499999999999998</v>
      </c>
      <c r="K44" s="24">
        <f t="shared" si="2"/>
        <v>51</v>
      </c>
      <c r="L44" s="23">
        <f t="shared" si="3"/>
        <v>2</v>
      </c>
      <c r="M44" s="24">
        <v>1.85</v>
      </c>
      <c r="N44" s="24">
        <f t="shared" si="4"/>
        <v>370</v>
      </c>
      <c r="O44" s="23">
        <f t="shared" si="5"/>
        <v>2</v>
      </c>
      <c r="P44" s="25">
        <v>1.85</v>
      </c>
      <c r="Q44" s="24">
        <f t="shared" si="6"/>
        <v>3700</v>
      </c>
    </row>
    <row r="45" spans="1:17" ht="12.75" customHeight="1" x14ac:dyDescent="0.15">
      <c r="E45" s="2" t="s">
        <v>160</v>
      </c>
      <c r="F45" s="23">
        <v>2</v>
      </c>
      <c r="G45" s="14">
        <v>2.08</v>
      </c>
      <c r="H45" s="24">
        <f t="shared" ref="H45" si="36">F$8*F45*G45</f>
        <v>4.16</v>
      </c>
      <c r="I45" s="23">
        <f t="shared" ref="I45" si="37">F45</f>
        <v>2</v>
      </c>
      <c r="J45" s="24">
        <v>2.08</v>
      </c>
      <c r="K45" s="24">
        <f t="shared" ref="K45" si="38">I$8*I45*J45</f>
        <v>41.6</v>
      </c>
      <c r="L45" s="23">
        <f t="shared" ref="L45" si="39">I45</f>
        <v>2</v>
      </c>
      <c r="M45" s="24">
        <v>1.85</v>
      </c>
      <c r="N45" s="24">
        <f t="shared" ref="N45" si="40">L$8*L45*M45</f>
        <v>370</v>
      </c>
      <c r="O45" s="23">
        <f t="shared" ref="O45" si="41">L45</f>
        <v>2</v>
      </c>
      <c r="P45" s="25">
        <v>1.85</v>
      </c>
      <c r="Q45" s="24">
        <f t="shared" ref="Q45" si="42">O$8*O45*P45</f>
        <v>3700</v>
      </c>
    </row>
    <row r="46" spans="1:17" ht="12.75" customHeight="1" x14ac:dyDescent="0.15">
      <c r="C46" t="s">
        <v>165</v>
      </c>
      <c r="E46" s="2" t="s">
        <v>142</v>
      </c>
      <c r="F46">
        <v>1</v>
      </c>
      <c r="G46" s="1">
        <v>2</v>
      </c>
      <c r="H46" s="1">
        <f t="shared" si="0"/>
        <v>2</v>
      </c>
      <c r="I46">
        <f t="shared" si="1"/>
        <v>1</v>
      </c>
      <c r="J46" s="1">
        <v>2</v>
      </c>
      <c r="K46" s="1">
        <f t="shared" si="2"/>
        <v>20</v>
      </c>
      <c r="L46">
        <f t="shared" si="3"/>
        <v>1</v>
      </c>
      <c r="M46" s="1">
        <v>1</v>
      </c>
      <c r="N46" s="1">
        <f t="shared" si="4"/>
        <v>100</v>
      </c>
      <c r="O46">
        <f t="shared" si="5"/>
        <v>1</v>
      </c>
      <c r="P46" s="1">
        <v>0.77</v>
      </c>
      <c r="Q46" s="1">
        <f t="shared" si="6"/>
        <v>770</v>
      </c>
    </row>
    <row r="47" spans="1:17" ht="12.75" customHeight="1" x14ac:dyDescent="0.15">
      <c r="E47" s="2"/>
      <c r="F47" s="22" t="s">
        <v>161</v>
      </c>
      <c r="G47" s="16"/>
      <c r="H47" s="16">
        <f>SUM(H11:H46)</f>
        <v>85.2517</v>
      </c>
      <c r="I47" s="22"/>
      <c r="J47" s="16"/>
      <c r="K47" s="16">
        <f>SUM(K11:K46)</f>
        <v>808.01700000000005</v>
      </c>
      <c r="L47" s="22"/>
      <c r="M47" s="16"/>
      <c r="N47" s="16">
        <f>SUM(N11:N46)</f>
        <v>5840.93</v>
      </c>
      <c r="O47" s="22"/>
      <c r="P47" s="16"/>
      <c r="Q47" s="16">
        <f>SUM(Q11:Q46)</f>
        <v>50656.33</v>
      </c>
    </row>
    <row r="48" spans="1:17" ht="12.75" customHeight="1" x14ac:dyDescent="0.15">
      <c r="A48" t="s">
        <v>151</v>
      </c>
      <c r="E48" s="2"/>
      <c r="F48" s="19" t="s">
        <v>162</v>
      </c>
      <c r="G48" s="20"/>
      <c r="H48" s="20">
        <f>H47/F8</f>
        <v>85.2517</v>
      </c>
      <c r="I48" s="19"/>
      <c r="J48" s="20"/>
      <c r="K48" s="20">
        <f>K47/I8</f>
        <v>80.801700000000011</v>
      </c>
      <c r="L48" s="19"/>
      <c r="M48" s="20"/>
      <c r="N48" s="20">
        <f>N47/L8</f>
        <v>58.409300000000002</v>
      </c>
      <c r="O48" s="19"/>
      <c r="P48" s="20"/>
      <c r="Q48" s="20">
        <f>Q47/O8</f>
        <v>50.656330000000004</v>
      </c>
    </row>
    <row r="49" spans="3:17" ht="12.75" customHeight="1" x14ac:dyDescent="0.15">
      <c r="E49" t="s">
        <v>140</v>
      </c>
      <c r="F49">
        <v>64</v>
      </c>
      <c r="G49" s="1">
        <f>5/1000</f>
        <v>5.0000000000000001E-3</v>
      </c>
      <c r="H49" s="1">
        <f t="shared" ref="H49:H54" si="43">F$8*F49*G49</f>
        <v>0.32</v>
      </c>
      <c r="I49">
        <f t="shared" si="1"/>
        <v>64</v>
      </c>
      <c r="J49" s="1">
        <f>5/1000</f>
        <v>5.0000000000000001E-3</v>
      </c>
      <c r="K49" s="1">
        <f t="shared" ref="K49:K51" si="44">I$8*I49*J49</f>
        <v>3.2</v>
      </c>
      <c r="L49">
        <f t="shared" si="3"/>
        <v>64</v>
      </c>
      <c r="M49" s="1">
        <f>5/1000</f>
        <v>5.0000000000000001E-3</v>
      </c>
      <c r="N49" s="1">
        <f t="shared" ref="N49:N51" si="45">L$8*L49*M49</f>
        <v>32</v>
      </c>
      <c r="O49">
        <f t="shared" si="5"/>
        <v>64</v>
      </c>
      <c r="P49" s="1">
        <f>5/1000</f>
        <v>5.0000000000000001E-3</v>
      </c>
      <c r="Q49" s="1">
        <f t="shared" ref="Q49:Q51" si="46">O$8*O49*P49</f>
        <v>320</v>
      </c>
    </row>
    <row r="50" spans="3:17" ht="12.75" customHeight="1" x14ac:dyDescent="0.15">
      <c r="E50" s="2" t="s">
        <v>144</v>
      </c>
      <c r="F50">
        <v>70</v>
      </c>
      <c r="G50" s="5">
        <f>10/(1400*12)</f>
        <v>5.9523809523809529E-4</v>
      </c>
      <c r="H50" s="1">
        <f t="shared" si="43"/>
        <v>4.1666666666666671E-2</v>
      </c>
      <c r="I50">
        <f t="shared" si="1"/>
        <v>70</v>
      </c>
      <c r="J50" s="5">
        <f>10/(1400*12)</f>
        <v>5.9523809523809529E-4</v>
      </c>
      <c r="K50" s="1">
        <f t="shared" si="44"/>
        <v>0.41666666666666669</v>
      </c>
      <c r="L50">
        <f t="shared" si="3"/>
        <v>70</v>
      </c>
      <c r="M50" s="5">
        <f>10/(1400*12)</f>
        <v>5.9523809523809529E-4</v>
      </c>
      <c r="N50" s="1">
        <f t="shared" si="45"/>
        <v>4.166666666666667</v>
      </c>
      <c r="O50">
        <f t="shared" si="5"/>
        <v>70</v>
      </c>
      <c r="P50" s="5">
        <f>10/(1400*12)</f>
        <v>5.9523809523809529E-4</v>
      </c>
      <c r="Q50" s="1">
        <f t="shared" si="46"/>
        <v>41.666666666666671</v>
      </c>
    </row>
    <row r="51" spans="3:17" ht="12.75" customHeight="1" x14ac:dyDescent="0.15">
      <c r="C51" t="s">
        <v>165</v>
      </c>
      <c r="E51" s="2" t="s">
        <v>142</v>
      </c>
      <c r="F51">
        <v>1</v>
      </c>
      <c r="G51" s="1">
        <v>2</v>
      </c>
      <c r="H51" s="1">
        <f t="shared" si="43"/>
        <v>2</v>
      </c>
      <c r="I51">
        <f t="shared" si="1"/>
        <v>1</v>
      </c>
      <c r="J51" s="1">
        <v>2</v>
      </c>
      <c r="K51" s="1">
        <f t="shared" si="44"/>
        <v>20</v>
      </c>
      <c r="L51">
        <f t="shared" si="3"/>
        <v>1</v>
      </c>
      <c r="M51" s="1">
        <v>1</v>
      </c>
      <c r="N51" s="1">
        <f t="shared" si="45"/>
        <v>100</v>
      </c>
      <c r="O51">
        <f t="shared" si="5"/>
        <v>1</v>
      </c>
      <c r="P51" s="1">
        <v>0.77</v>
      </c>
      <c r="Q51" s="1">
        <f t="shared" si="46"/>
        <v>770</v>
      </c>
    </row>
    <row r="52" spans="3:17" ht="12.75" customHeight="1" x14ac:dyDescent="0.15">
      <c r="E52" s="2" t="s">
        <v>166</v>
      </c>
    </row>
    <row r="53" spans="3:17" ht="12.75" customHeight="1" x14ac:dyDescent="0.15">
      <c r="E53" s="2" t="s">
        <v>167</v>
      </c>
      <c r="F53">
        <v>1</v>
      </c>
      <c r="G53" s="1">
        <v>0.05</v>
      </c>
      <c r="H53" s="1">
        <f t="shared" si="43"/>
        <v>0.05</v>
      </c>
      <c r="I53">
        <f t="shared" ref="I53:I54" si="47">F53</f>
        <v>1</v>
      </c>
      <c r="J53" s="1">
        <v>0.05</v>
      </c>
      <c r="K53" s="1">
        <f t="shared" ref="K53:K54" si="48">I$8*I53*J53</f>
        <v>0.5</v>
      </c>
      <c r="L53">
        <f t="shared" ref="L53:L54" si="49">I53</f>
        <v>1</v>
      </c>
      <c r="M53" s="1">
        <v>0.05</v>
      </c>
      <c r="N53" s="1">
        <f t="shared" ref="N53:N54" si="50">L$8*L53*M53</f>
        <v>5</v>
      </c>
      <c r="O53">
        <f t="shared" ref="O53:O54" si="51">L53</f>
        <v>1</v>
      </c>
      <c r="P53" s="1">
        <v>0.05</v>
      </c>
      <c r="Q53" s="1">
        <f t="shared" ref="Q53:Q54" si="52">O$8*O53*P53</f>
        <v>50</v>
      </c>
    </row>
    <row r="54" spans="3:17" ht="12.75" customHeight="1" x14ac:dyDescent="0.15">
      <c r="E54" s="2" t="s">
        <v>168</v>
      </c>
      <c r="F54">
        <v>1</v>
      </c>
      <c r="G54" s="1">
        <v>0.05</v>
      </c>
      <c r="H54" s="1">
        <f t="shared" si="43"/>
        <v>0.05</v>
      </c>
      <c r="I54">
        <f t="shared" si="47"/>
        <v>1</v>
      </c>
      <c r="J54" s="1">
        <v>0.05</v>
      </c>
      <c r="K54" s="1">
        <f t="shared" si="48"/>
        <v>0.5</v>
      </c>
      <c r="L54">
        <f t="shared" si="49"/>
        <v>1</v>
      </c>
      <c r="M54" s="1">
        <v>0.05</v>
      </c>
      <c r="N54" s="1">
        <f t="shared" si="50"/>
        <v>5</v>
      </c>
      <c r="O54">
        <f t="shared" si="51"/>
        <v>1</v>
      </c>
      <c r="P54" s="1">
        <v>0.05</v>
      </c>
      <c r="Q54" s="1">
        <f t="shared" si="52"/>
        <v>50</v>
      </c>
    </row>
    <row r="55" spans="3:17" ht="12.75" customHeight="1" x14ac:dyDescent="0.15">
      <c r="E55" s="2"/>
      <c r="F55" s="22" t="s">
        <v>161</v>
      </c>
      <c r="G55" s="16"/>
      <c r="H55" s="16">
        <f>SUM(H49:H54)</f>
        <v>2.4616666666666664</v>
      </c>
      <c r="I55" s="22"/>
      <c r="J55" s="16"/>
      <c r="K55" s="16">
        <f>SUM(K49:K54)</f>
        <v>24.616666666666667</v>
      </c>
      <c r="L55" s="22"/>
      <c r="M55" s="16"/>
      <c r="N55" s="16">
        <f>SUM(N49:N54)</f>
        <v>146.16666666666666</v>
      </c>
      <c r="O55" s="22"/>
      <c r="P55" s="16"/>
      <c r="Q55" s="16">
        <f>SUM(Q49:Q54)</f>
        <v>1231.6666666666667</v>
      </c>
    </row>
    <row r="56" spans="3:17" ht="12.75" customHeight="1" x14ac:dyDescent="0.15">
      <c r="E56" s="2"/>
      <c r="F56" s="19" t="s">
        <v>162</v>
      </c>
      <c r="G56" s="20"/>
      <c r="H56" s="20">
        <f>H55/F8</f>
        <v>2.4616666666666664</v>
      </c>
      <c r="I56" s="19"/>
      <c r="J56" s="20"/>
      <c r="K56" s="20">
        <f>K55/I8</f>
        <v>2.4616666666666669</v>
      </c>
      <c r="L56" s="19"/>
      <c r="M56" s="20"/>
      <c r="N56" s="20">
        <f>N55/L8</f>
        <v>1.4616666666666667</v>
      </c>
      <c r="O56" s="19"/>
      <c r="P56" s="20"/>
      <c r="Q56" s="20">
        <f>Q55/O8</f>
        <v>1.2316666666666667</v>
      </c>
    </row>
    <row r="57" spans="3:17" ht="12.75" customHeight="1" x14ac:dyDescent="0.15">
      <c r="E57" s="3" t="s">
        <v>145</v>
      </c>
      <c r="H57" s="1">
        <f>H47+H55</f>
        <v>87.713366666666673</v>
      </c>
      <c r="K57" s="1">
        <f>K47+K55</f>
        <v>832.63366666666673</v>
      </c>
      <c r="N57" s="1">
        <f>N47+N55</f>
        <v>5987.0966666666673</v>
      </c>
      <c r="Q57" s="1">
        <f>Q47+Q55</f>
        <v>51887.996666666666</v>
      </c>
    </row>
    <row r="58" spans="3:17" ht="12.75" customHeight="1" x14ac:dyDescent="0.15">
      <c r="E58" s="3"/>
    </row>
    <row r="59" spans="3:17" ht="12.75" customHeight="1" x14ac:dyDescent="0.15">
      <c r="F59" s="21" t="s">
        <v>162</v>
      </c>
      <c r="H59" s="1">
        <f>H57/F8</f>
        <v>87.713366666666673</v>
      </c>
      <c r="K59" s="1">
        <f>K57/I8</f>
        <v>83.26336666666667</v>
      </c>
      <c r="N59" s="1">
        <f>N57/L8</f>
        <v>59.870966666666675</v>
      </c>
      <c r="Q59" s="1">
        <f>Q57/O8</f>
        <v>51.887996666666666</v>
      </c>
    </row>
  </sheetData>
  <pageMargins left="0.75" right="0.75" top="1" bottom="1" header="0.5" footer="0.5"/>
  <pageSetup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DBFB5-E21A-7B4B-815F-748A526FD280}">
  <dimension ref="A1:Q31"/>
  <sheetViews>
    <sheetView tabSelected="1" topLeftCell="A9" zoomScale="125" workbookViewId="0">
      <selection activeCell="K12" sqref="K12:M12"/>
    </sheetView>
  </sheetViews>
  <sheetFormatPr baseColWidth="10" defaultRowHeight="16" x14ac:dyDescent="0.15"/>
  <cols>
    <col min="1" max="1" width="10.83203125" style="28"/>
    <col min="2" max="2" width="17.6640625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2.832031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56" t="s">
        <v>174</v>
      </c>
      <c r="P3" s="56"/>
      <c r="Q3" s="56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30" t="s">
        <v>189</v>
      </c>
      <c r="C6" s="30" t="s">
        <v>190</v>
      </c>
      <c r="D6" s="30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ht="34" x14ac:dyDescent="0.15">
      <c r="A7" s="28">
        <v>4</v>
      </c>
      <c r="B7" s="30" t="s">
        <v>201</v>
      </c>
      <c r="C7" s="30" t="s">
        <v>202</v>
      </c>
      <c r="D7" s="30">
        <v>8</v>
      </c>
      <c r="E7" s="28" t="s">
        <v>203</v>
      </c>
      <c r="F7" s="28" t="s">
        <v>204</v>
      </c>
      <c r="G7" s="30" t="s">
        <v>205</v>
      </c>
      <c r="H7" s="28" t="s">
        <v>206</v>
      </c>
      <c r="I7" s="28">
        <v>2</v>
      </c>
      <c r="J7" s="30">
        <f>IF(I7&gt;D7,0,D7-I7)</f>
        <v>6</v>
      </c>
      <c r="K7" s="30">
        <f>I7+J7</f>
        <v>8</v>
      </c>
      <c r="L7" s="28">
        <f t="shared" ref="L7:L24" si="0">K7-D7</f>
        <v>0</v>
      </c>
      <c r="M7" s="28">
        <f t="shared" ref="M7:M24" si="1">(4*D7)-L7</f>
        <v>32</v>
      </c>
      <c r="Q7" s="32" t="e">
        <f t="shared" ref="Q7:Q9" si="2">P7/O7</f>
        <v>#DIV/0!</v>
      </c>
    </row>
    <row r="8" spans="1:17" ht="17" x14ac:dyDescent="0.15">
      <c r="A8" s="28">
        <v>5</v>
      </c>
      <c r="B8" s="30" t="s">
        <v>207</v>
      </c>
      <c r="C8" s="30" t="s">
        <v>202</v>
      </c>
      <c r="D8" s="30">
        <v>4</v>
      </c>
      <c r="E8" s="28" t="s">
        <v>203</v>
      </c>
      <c r="F8" s="28" t="s">
        <v>208</v>
      </c>
      <c r="G8" s="30" t="s">
        <v>209</v>
      </c>
      <c r="H8" s="28" t="s">
        <v>206</v>
      </c>
      <c r="I8" s="28">
        <v>0</v>
      </c>
      <c r="J8" s="30">
        <v>10</v>
      </c>
      <c r="K8" s="30">
        <f t="shared" ref="K8:K24" si="3">I8+J8</f>
        <v>10</v>
      </c>
      <c r="L8" s="28">
        <f t="shared" si="0"/>
        <v>6</v>
      </c>
      <c r="M8" s="28">
        <f t="shared" si="1"/>
        <v>10</v>
      </c>
      <c r="Q8" s="32" t="e">
        <f t="shared" si="2"/>
        <v>#DIV/0!</v>
      </c>
    </row>
    <row r="9" spans="1:17" ht="85" x14ac:dyDescent="0.15">
      <c r="A9" s="28">
        <v>103</v>
      </c>
      <c r="B9" s="30" t="s">
        <v>210</v>
      </c>
      <c r="C9" s="30" t="s">
        <v>140</v>
      </c>
      <c r="D9" s="30">
        <v>70</v>
      </c>
      <c r="E9" s="28" t="s">
        <v>203</v>
      </c>
      <c r="F9" s="28" t="s">
        <v>211</v>
      </c>
      <c r="G9" s="28" t="s">
        <v>212</v>
      </c>
      <c r="H9" s="28" t="s">
        <v>206</v>
      </c>
      <c r="I9" s="28">
        <f>1000-70</f>
        <v>930</v>
      </c>
      <c r="J9" s="28">
        <f>IF(I9&gt;D9,0,D9-I9)</f>
        <v>0</v>
      </c>
      <c r="K9" s="28">
        <f t="shared" si="3"/>
        <v>930</v>
      </c>
      <c r="L9" s="28">
        <f t="shared" si="0"/>
        <v>860</v>
      </c>
      <c r="M9" s="28">
        <f t="shared" si="1"/>
        <v>-580</v>
      </c>
      <c r="Q9" s="32" t="e">
        <f t="shared" si="2"/>
        <v>#DIV/0!</v>
      </c>
    </row>
    <row r="10" spans="1:17" ht="102" x14ac:dyDescent="0.15">
      <c r="A10" s="28">
        <v>102</v>
      </c>
      <c r="B10" s="30" t="s">
        <v>213</v>
      </c>
      <c r="C10" s="30" t="s">
        <v>214</v>
      </c>
      <c r="D10" s="30">
        <v>0.8</v>
      </c>
      <c r="E10" s="28" t="s">
        <v>215</v>
      </c>
      <c r="F10" s="28" t="s">
        <v>216</v>
      </c>
      <c r="G10" s="28" t="s">
        <v>217</v>
      </c>
      <c r="H10" s="28" t="s">
        <v>206</v>
      </c>
      <c r="I10" s="28">
        <f>430-3</f>
        <v>427</v>
      </c>
      <c r="J10" s="28">
        <f>IF(I10&gt;D10,0,D10-I10)</f>
        <v>0</v>
      </c>
      <c r="K10" s="28">
        <f t="shared" si="3"/>
        <v>427</v>
      </c>
      <c r="L10" s="28">
        <f t="shared" si="0"/>
        <v>426.2</v>
      </c>
      <c r="M10" s="28">
        <f t="shared" si="1"/>
        <v>-423</v>
      </c>
      <c r="O10" s="28">
        <v>430</v>
      </c>
      <c r="Q10" s="32">
        <f>P10/O10</f>
        <v>0</v>
      </c>
    </row>
    <row r="11" spans="1:17" ht="85" x14ac:dyDescent="0.15">
      <c r="A11" s="28">
        <v>103</v>
      </c>
      <c r="B11" s="30" t="s">
        <v>213</v>
      </c>
      <c r="C11" s="30" t="s">
        <v>214</v>
      </c>
      <c r="D11" s="30">
        <v>0.8</v>
      </c>
      <c r="E11" s="28" t="s">
        <v>215</v>
      </c>
      <c r="F11" s="28" t="s">
        <v>218</v>
      </c>
      <c r="G11" s="28" t="s">
        <v>219</v>
      </c>
      <c r="H11" s="28" t="s">
        <v>206</v>
      </c>
      <c r="I11" s="33">
        <v>0</v>
      </c>
      <c r="J11" s="34">
        <v>100</v>
      </c>
      <c r="K11" s="28">
        <f t="shared" si="3"/>
        <v>100</v>
      </c>
      <c r="L11" s="28">
        <f t="shared" si="0"/>
        <v>99.2</v>
      </c>
      <c r="M11" s="28">
        <f t="shared" si="1"/>
        <v>-96</v>
      </c>
      <c r="O11" s="28">
        <v>100</v>
      </c>
      <c r="P11" s="35">
        <v>6.49</v>
      </c>
      <c r="Q11" s="32">
        <f>P11/O11</f>
        <v>6.4899999999999999E-2</v>
      </c>
    </row>
    <row r="12" spans="1:17" ht="68" x14ac:dyDescent="0.15">
      <c r="A12" s="28">
        <v>103</v>
      </c>
      <c r="B12" s="30" t="s">
        <v>213</v>
      </c>
      <c r="C12" s="30" t="s">
        <v>220</v>
      </c>
      <c r="D12" s="30">
        <v>0.75</v>
      </c>
      <c r="E12" s="28" t="s">
        <v>215</v>
      </c>
      <c r="F12" s="28" t="s">
        <v>221</v>
      </c>
      <c r="G12" s="28" t="s">
        <v>222</v>
      </c>
      <c r="H12" s="28" t="s">
        <v>206</v>
      </c>
      <c r="I12" s="33">
        <v>0</v>
      </c>
      <c r="J12" s="34">
        <f>2450/3.281</f>
        <v>746.72355989027733</v>
      </c>
      <c r="K12" s="33">
        <f t="shared" si="3"/>
        <v>746.72355989027733</v>
      </c>
      <c r="L12" s="33">
        <f t="shared" si="0"/>
        <v>745.97355989027733</v>
      </c>
      <c r="M12" s="33">
        <f t="shared" si="1"/>
        <v>-742.97355989027733</v>
      </c>
      <c r="O12" s="28">
        <v>747</v>
      </c>
      <c r="P12" s="35">
        <f>12.65+3.95+1.18</f>
        <v>17.78</v>
      </c>
      <c r="Q12" s="32">
        <f>P12/O12</f>
        <v>2.3801874163319948E-2</v>
      </c>
    </row>
    <row r="13" spans="1:17" ht="34" x14ac:dyDescent="0.15">
      <c r="A13" s="28">
        <v>19</v>
      </c>
      <c r="B13" s="28" t="s">
        <v>223</v>
      </c>
      <c r="C13" s="28" t="s">
        <v>224</v>
      </c>
      <c r="D13" s="30">
        <v>2</v>
      </c>
      <c r="E13" s="28" t="s">
        <v>203</v>
      </c>
      <c r="F13" s="28" t="s">
        <v>225</v>
      </c>
      <c r="H13" s="28" t="s">
        <v>206</v>
      </c>
      <c r="I13" s="28">
        <v>0</v>
      </c>
      <c r="J13" s="30">
        <f t="shared" ref="J13:J24" si="4">IF(I13&gt;D13,0,D13-I13)</f>
        <v>2</v>
      </c>
      <c r="K13" s="28">
        <f t="shared" si="3"/>
        <v>2</v>
      </c>
      <c r="L13" s="28">
        <f t="shared" si="0"/>
        <v>0</v>
      </c>
      <c r="M13" s="28">
        <f t="shared" si="1"/>
        <v>8</v>
      </c>
      <c r="Q13" s="32" t="e">
        <f t="shared" ref="Q13:Q24" si="5">P13/O13</f>
        <v>#DIV/0!</v>
      </c>
    </row>
    <row r="14" spans="1:17" ht="17" x14ac:dyDescent="0.15">
      <c r="A14" s="28">
        <v>1</v>
      </c>
      <c r="B14" s="28" t="s">
        <v>226</v>
      </c>
      <c r="C14" s="28" t="s">
        <v>227</v>
      </c>
      <c r="D14" s="30">
        <v>1</v>
      </c>
      <c r="E14" s="28" t="s">
        <v>203</v>
      </c>
      <c r="F14" s="28" t="s">
        <v>228</v>
      </c>
      <c r="H14" s="28" t="s">
        <v>229</v>
      </c>
      <c r="I14" s="28">
        <v>1</v>
      </c>
      <c r="J14" s="28">
        <f t="shared" si="4"/>
        <v>0</v>
      </c>
      <c r="K14" s="28">
        <f t="shared" si="3"/>
        <v>1</v>
      </c>
      <c r="L14" s="28">
        <f t="shared" si="0"/>
        <v>0</v>
      </c>
      <c r="M14" s="28">
        <f t="shared" si="1"/>
        <v>4</v>
      </c>
      <c r="Q14" s="32" t="e">
        <f t="shared" si="5"/>
        <v>#DIV/0!</v>
      </c>
    </row>
    <row r="15" spans="1:17" ht="17" x14ac:dyDescent="0.15">
      <c r="A15" s="28">
        <v>101</v>
      </c>
      <c r="B15" s="30" t="s">
        <v>142</v>
      </c>
      <c r="C15" s="30" t="s">
        <v>230</v>
      </c>
      <c r="D15" s="30">
        <v>1</v>
      </c>
      <c r="E15" s="28" t="s">
        <v>203</v>
      </c>
      <c r="F15" s="28" t="s">
        <v>142</v>
      </c>
      <c r="G15" s="28" t="s">
        <v>231</v>
      </c>
      <c r="H15" s="28" t="s">
        <v>206</v>
      </c>
      <c r="I15" s="28">
        <v>5</v>
      </c>
      <c r="J15" s="28">
        <f t="shared" si="4"/>
        <v>0</v>
      </c>
      <c r="K15" s="28">
        <f t="shared" si="3"/>
        <v>5</v>
      </c>
      <c r="L15" s="28">
        <f t="shared" si="0"/>
        <v>4</v>
      </c>
      <c r="M15" s="28">
        <f t="shared" si="1"/>
        <v>0</v>
      </c>
      <c r="Q15" s="32" t="e">
        <f t="shared" si="5"/>
        <v>#DIV/0!</v>
      </c>
    </row>
    <row r="16" spans="1:17" ht="17" x14ac:dyDescent="0.15">
      <c r="A16" s="28">
        <v>6</v>
      </c>
      <c r="B16" s="30" t="s">
        <v>232</v>
      </c>
      <c r="C16" s="30" t="s">
        <v>233</v>
      </c>
      <c r="D16" s="30">
        <v>4</v>
      </c>
      <c r="E16" s="28" t="s">
        <v>203</v>
      </c>
      <c r="F16" s="28" t="s">
        <v>234</v>
      </c>
      <c r="H16" s="28" t="s">
        <v>206</v>
      </c>
      <c r="I16" s="28">
        <v>4</v>
      </c>
      <c r="J16" s="28">
        <f t="shared" si="4"/>
        <v>0</v>
      </c>
      <c r="K16" s="28">
        <f t="shared" si="3"/>
        <v>4</v>
      </c>
      <c r="L16" s="28">
        <f t="shared" si="0"/>
        <v>0</v>
      </c>
      <c r="M16" s="28">
        <f t="shared" si="1"/>
        <v>16</v>
      </c>
      <c r="Q16" s="32" t="e">
        <f t="shared" si="5"/>
        <v>#DIV/0!</v>
      </c>
    </row>
    <row r="17" spans="1:17" ht="17" x14ac:dyDescent="0.15">
      <c r="A17" s="28">
        <v>11</v>
      </c>
      <c r="B17" s="30" t="s">
        <v>235</v>
      </c>
      <c r="C17" s="30" t="s">
        <v>236</v>
      </c>
      <c r="D17" s="30">
        <v>1</v>
      </c>
      <c r="E17" s="28" t="s">
        <v>203</v>
      </c>
      <c r="F17" s="28" t="s">
        <v>237</v>
      </c>
      <c r="H17" s="28" t="s">
        <v>206</v>
      </c>
      <c r="I17" s="28">
        <v>1</v>
      </c>
      <c r="J17" s="28">
        <f t="shared" si="4"/>
        <v>0</v>
      </c>
      <c r="K17" s="28">
        <f t="shared" si="3"/>
        <v>1</v>
      </c>
      <c r="L17" s="28">
        <f t="shared" si="0"/>
        <v>0</v>
      </c>
      <c r="M17" s="28">
        <f t="shared" si="1"/>
        <v>4</v>
      </c>
      <c r="Q17" s="32" t="e">
        <f t="shared" si="5"/>
        <v>#DIV/0!</v>
      </c>
    </row>
    <row r="18" spans="1:17" ht="17" x14ac:dyDescent="0.15">
      <c r="A18" s="28">
        <v>12</v>
      </c>
      <c r="B18" s="30" t="s">
        <v>238</v>
      </c>
      <c r="C18" s="30" t="s">
        <v>236</v>
      </c>
      <c r="D18" s="30">
        <v>2</v>
      </c>
      <c r="E18" s="28" t="s">
        <v>203</v>
      </c>
      <c r="F18" s="28" t="s">
        <v>239</v>
      </c>
      <c r="H18" s="28" t="s">
        <v>206</v>
      </c>
      <c r="I18" s="28">
        <v>2</v>
      </c>
      <c r="J18" s="28">
        <f t="shared" si="4"/>
        <v>0</v>
      </c>
      <c r="K18" s="28">
        <f t="shared" si="3"/>
        <v>2</v>
      </c>
      <c r="L18" s="28">
        <f t="shared" si="0"/>
        <v>0</v>
      </c>
      <c r="M18" s="28">
        <f t="shared" si="1"/>
        <v>8</v>
      </c>
      <c r="Q18" s="32" t="e">
        <f t="shared" si="5"/>
        <v>#DIV/0!</v>
      </c>
    </row>
    <row r="19" spans="1:17" ht="17" x14ac:dyDescent="0.15">
      <c r="A19" s="28">
        <v>14</v>
      </c>
      <c r="B19" s="30" t="s">
        <v>240</v>
      </c>
      <c r="C19" s="30" t="s">
        <v>236</v>
      </c>
      <c r="D19" s="30">
        <v>1</v>
      </c>
      <c r="E19" s="28" t="s">
        <v>203</v>
      </c>
      <c r="F19" s="28" t="s">
        <v>241</v>
      </c>
      <c r="H19" s="28" t="s">
        <v>206</v>
      </c>
      <c r="I19" s="28">
        <v>1</v>
      </c>
      <c r="J19" s="28">
        <f t="shared" si="4"/>
        <v>0</v>
      </c>
      <c r="K19" s="28">
        <f t="shared" si="3"/>
        <v>1</v>
      </c>
      <c r="L19" s="28">
        <f t="shared" si="0"/>
        <v>0</v>
      </c>
      <c r="M19" s="28">
        <f t="shared" si="1"/>
        <v>4</v>
      </c>
      <c r="Q19" s="32" t="e">
        <f t="shared" si="5"/>
        <v>#DIV/0!</v>
      </c>
    </row>
    <row r="20" spans="1:17" ht="17" x14ac:dyDescent="0.15">
      <c r="A20" s="28">
        <v>7</v>
      </c>
      <c r="B20" s="30" t="s">
        <v>242</v>
      </c>
      <c r="C20" s="30" t="s">
        <v>243</v>
      </c>
      <c r="D20" s="30">
        <v>1</v>
      </c>
      <c r="E20" s="28" t="s">
        <v>203</v>
      </c>
      <c r="F20" s="28" t="s">
        <v>244</v>
      </c>
      <c r="H20" s="28" t="s">
        <v>229</v>
      </c>
      <c r="I20" s="28">
        <v>1</v>
      </c>
      <c r="J20" s="28">
        <f t="shared" si="4"/>
        <v>0</v>
      </c>
      <c r="K20" s="28">
        <f t="shared" si="3"/>
        <v>1</v>
      </c>
      <c r="L20" s="28">
        <f t="shared" si="0"/>
        <v>0</v>
      </c>
      <c r="M20" s="28">
        <f t="shared" si="1"/>
        <v>4</v>
      </c>
      <c r="Q20" s="32" t="e">
        <f t="shared" si="5"/>
        <v>#DIV/0!</v>
      </c>
    </row>
    <row r="21" spans="1:17" ht="17" x14ac:dyDescent="0.15">
      <c r="A21" s="28">
        <v>8</v>
      </c>
      <c r="B21" s="30" t="s">
        <v>245</v>
      </c>
      <c r="C21" s="30" t="s">
        <v>243</v>
      </c>
      <c r="D21" s="30">
        <v>1</v>
      </c>
      <c r="E21" s="28" t="s">
        <v>203</v>
      </c>
      <c r="F21" s="28" t="s">
        <v>246</v>
      </c>
      <c r="H21" s="28" t="s">
        <v>229</v>
      </c>
      <c r="I21" s="28">
        <v>1</v>
      </c>
      <c r="J21" s="28">
        <f t="shared" si="4"/>
        <v>0</v>
      </c>
      <c r="K21" s="28">
        <f t="shared" si="3"/>
        <v>1</v>
      </c>
      <c r="L21" s="28">
        <f t="shared" si="0"/>
        <v>0</v>
      </c>
      <c r="M21" s="28">
        <f t="shared" si="1"/>
        <v>4</v>
      </c>
      <c r="Q21" s="32" t="e">
        <f t="shared" si="5"/>
        <v>#DIV/0!</v>
      </c>
    </row>
    <row r="22" spans="1:17" ht="17" x14ac:dyDescent="0.15">
      <c r="A22" s="28">
        <v>9</v>
      </c>
      <c r="B22" s="30" t="s">
        <v>247</v>
      </c>
      <c r="C22" s="30" t="s">
        <v>243</v>
      </c>
      <c r="D22" s="30">
        <v>1</v>
      </c>
      <c r="E22" s="28" t="s">
        <v>203</v>
      </c>
      <c r="F22" s="28" t="s">
        <v>248</v>
      </c>
      <c r="H22" s="28" t="s">
        <v>229</v>
      </c>
      <c r="I22" s="28">
        <v>1</v>
      </c>
      <c r="J22" s="28">
        <f t="shared" si="4"/>
        <v>0</v>
      </c>
      <c r="K22" s="28">
        <f t="shared" si="3"/>
        <v>1</v>
      </c>
      <c r="L22" s="28">
        <f t="shared" si="0"/>
        <v>0</v>
      </c>
      <c r="M22" s="28">
        <f t="shared" si="1"/>
        <v>4</v>
      </c>
      <c r="Q22" s="32" t="e">
        <f t="shared" si="5"/>
        <v>#DIV/0!</v>
      </c>
    </row>
    <row r="23" spans="1:17" ht="17" x14ac:dyDescent="0.15">
      <c r="A23" s="28">
        <v>10</v>
      </c>
      <c r="B23" s="30" t="s">
        <v>249</v>
      </c>
      <c r="C23" s="30" t="s">
        <v>243</v>
      </c>
      <c r="D23" s="30">
        <v>1</v>
      </c>
      <c r="E23" s="28" t="s">
        <v>203</v>
      </c>
      <c r="F23" s="28" t="s">
        <v>250</v>
      </c>
      <c r="H23" s="28" t="s">
        <v>229</v>
      </c>
      <c r="I23" s="28">
        <v>1</v>
      </c>
      <c r="J23" s="28">
        <f t="shared" si="4"/>
        <v>0</v>
      </c>
      <c r="K23" s="28">
        <f t="shared" si="3"/>
        <v>1</v>
      </c>
      <c r="L23" s="28">
        <f t="shared" si="0"/>
        <v>0</v>
      </c>
      <c r="M23" s="28">
        <f t="shared" si="1"/>
        <v>4</v>
      </c>
      <c r="Q23" s="32" t="e">
        <f t="shared" si="5"/>
        <v>#DIV/0!</v>
      </c>
    </row>
    <row r="24" spans="1:17" ht="17" x14ac:dyDescent="0.15">
      <c r="A24" s="28">
        <v>2</v>
      </c>
      <c r="B24" s="28" t="s">
        <v>251</v>
      </c>
      <c r="C24" s="28" t="s">
        <v>252</v>
      </c>
      <c r="D24" s="30">
        <v>1</v>
      </c>
      <c r="E24" s="28" t="s">
        <v>203</v>
      </c>
      <c r="F24" s="28" t="s">
        <v>253</v>
      </c>
      <c r="H24" s="28" t="s">
        <v>229</v>
      </c>
      <c r="I24" s="28">
        <v>1</v>
      </c>
      <c r="J24" s="28">
        <f t="shared" si="4"/>
        <v>0</v>
      </c>
      <c r="K24" s="28">
        <f t="shared" si="3"/>
        <v>1</v>
      </c>
      <c r="L24" s="28">
        <f t="shared" si="0"/>
        <v>0</v>
      </c>
      <c r="M24" s="28">
        <f t="shared" si="1"/>
        <v>4</v>
      </c>
      <c r="Q24" s="32" t="e">
        <f t="shared" si="5"/>
        <v>#DIV/0!</v>
      </c>
    </row>
    <row r="25" spans="1:17" x14ac:dyDescent="0.15">
      <c r="A25" s="28">
        <v>15</v>
      </c>
    </row>
    <row r="26" spans="1:17" x14ac:dyDescent="0.15">
      <c r="A26" s="28">
        <v>3</v>
      </c>
    </row>
    <row r="27" spans="1:17" x14ac:dyDescent="0.15">
      <c r="A27" s="28">
        <v>13</v>
      </c>
    </row>
    <row r="28" spans="1:17" x14ac:dyDescent="0.15">
      <c r="A28" s="28">
        <v>16</v>
      </c>
    </row>
    <row r="29" spans="1:17" x14ac:dyDescent="0.15">
      <c r="A29" s="28">
        <v>17</v>
      </c>
    </row>
    <row r="30" spans="1:17" x14ac:dyDescent="0.15">
      <c r="A30" s="28">
        <v>18</v>
      </c>
    </row>
    <row r="31" spans="1:17" x14ac:dyDescent="0.15">
      <c r="A31" s="28">
        <v>20</v>
      </c>
    </row>
  </sheetData>
  <autoFilter ref="A6:M31" xr:uid="{00000000-0009-0000-0000-000000000000}">
    <sortState xmlns:xlrd2="http://schemas.microsoft.com/office/spreadsheetml/2017/richdata2" ref="A7:M31">
      <sortCondition ref="B6:B31"/>
    </sortState>
  </autoFilter>
  <mergeCells count="1">
    <mergeCell ref="O3:Q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2A41E-3EA7-B148-953B-E2218E71D84C}">
  <dimension ref="A1:AD62"/>
  <sheetViews>
    <sheetView topLeftCell="A27" zoomScale="125" zoomScaleNormal="130" workbookViewId="0">
      <selection activeCell="A63" sqref="A63"/>
    </sheetView>
  </sheetViews>
  <sheetFormatPr baseColWidth="10" defaultRowHeight="16" x14ac:dyDescent="0.2"/>
  <cols>
    <col min="1" max="1" width="10.83203125" style="36"/>
    <col min="2" max="2" width="40.6640625" style="36" customWidth="1"/>
    <col min="3" max="3" width="27" style="37" customWidth="1"/>
    <col min="4" max="4" width="10.83203125" style="36"/>
    <col min="5" max="5" width="5.83203125" style="28" customWidth="1"/>
    <col min="6" max="7" width="27" style="37" customWidth="1"/>
    <col min="8" max="8" width="11" style="36" customWidth="1"/>
    <col min="9" max="9" width="25" style="36" customWidth="1"/>
    <col min="10" max="13" width="11.6640625" style="36" customWidth="1"/>
    <col min="14" max="14" width="5.1640625" style="36" customWidth="1"/>
    <col min="15" max="15" width="16.33203125" style="28" customWidth="1"/>
    <col min="16" max="16" width="10.83203125" style="28"/>
    <col min="17" max="17" width="9.1640625" style="28" customWidth="1"/>
    <col min="18" max="18" width="57" style="36" customWidth="1"/>
    <col min="19" max="16384" width="10.83203125" style="36"/>
  </cols>
  <sheetData>
    <row r="1" spans="1:30" x14ac:dyDescent="0.2">
      <c r="A1" s="36" t="s">
        <v>254</v>
      </c>
      <c r="B1" s="36" t="s">
        <v>255</v>
      </c>
    </row>
    <row r="2" spans="1:30" x14ac:dyDescent="0.2">
      <c r="A2" s="36" t="s">
        <v>256</v>
      </c>
      <c r="B2" s="36" t="s">
        <v>257</v>
      </c>
    </row>
    <row r="3" spans="1:30" x14ac:dyDescent="0.2">
      <c r="A3" s="36" t="s">
        <v>258</v>
      </c>
      <c r="B3" s="36" t="s">
        <v>259</v>
      </c>
    </row>
    <row r="4" spans="1:30" x14ac:dyDescent="0.2">
      <c r="A4" s="36" t="s">
        <v>260</v>
      </c>
      <c r="B4" s="36" t="s">
        <v>261</v>
      </c>
    </row>
    <row r="5" spans="1:30" x14ac:dyDescent="0.2">
      <c r="A5" s="36" t="s">
        <v>262</v>
      </c>
      <c r="B5" s="36">
        <v>122</v>
      </c>
    </row>
    <row r="6" spans="1:30" x14ac:dyDescent="0.2">
      <c r="A6" s="36" t="s">
        <v>263</v>
      </c>
    </row>
    <row r="7" spans="1:30" x14ac:dyDescent="0.2">
      <c r="O7" s="56" t="s">
        <v>174</v>
      </c>
      <c r="P7" s="56"/>
      <c r="Q7" s="56"/>
    </row>
    <row r="8" spans="1:30" ht="17" x14ac:dyDescent="0.2">
      <c r="A8" s="36" t="s">
        <v>264</v>
      </c>
      <c r="I8" s="28"/>
      <c r="J8" s="30" t="s">
        <v>265</v>
      </c>
      <c r="K8" s="30" t="s">
        <v>176</v>
      </c>
      <c r="L8" s="28"/>
      <c r="M8" s="28"/>
      <c r="N8" s="28"/>
      <c r="O8" s="31"/>
      <c r="P8" s="31"/>
      <c r="Q8" s="31"/>
    </row>
    <row r="9" spans="1:30" ht="51" x14ac:dyDescent="0.2">
      <c r="B9" s="30" t="s">
        <v>177</v>
      </c>
      <c r="C9" s="30" t="s">
        <v>178</v>
      </c>
      <c r="D9" s="30" t="s">
        <v>179</v>
      </c>
      <c r="F9" s="30" t="s">
        <v>179</v>
      </c>
      <c r="G9" s="28"/>
      <c r="I9" s="28" t="s">
        <v>180</v>
      </c>
      <c r="J9" s="28" t="s">
        <v>181</v>
      </c>
      <c r="K9" s="28" t="s">
        <v>182</v>
      </c>
      <c r="L9" s="28" t="s">
        <v>183</v>
      </c>
      <c r="M9" s="28" t="s">
        <v>184</v>
      </c>
      <c r="N9" s="28"/>
      <c r="O9" s="28" t="s">
        <v>185</v>
      </c>
      <c r="P9" s="28" t="s">
        <v>186</v>
      </c>
      <c r="Q9" s="28" t="s">
        <v>187</v>
      </c>
    </row>
    <row r="10" spans="1:30" ht="17" x14ac:dyDescent="0.2">
      <c r="A10" s="36" t="s">
        <v>439</v>
      </c>
      <c r="B10" s="37" t="s">
        <v>189</v>
      </c>
      <c r="C10" s="36" t="s">
        <v>266</v>
      </c>
      <c r="D10" s="38" t="s">
        <v>267</v>
      </c>
      <c r="E10" s="28" t="s">
        <v>191</v>
      </c>
      <c r="F10" s="36" t="s">
        <v>268</v>
      </c>
      <c r="G10" s="28" t="s">
        <v>192</v>
      </c>
      <c r="H10" s="36" t="s">
        <v>269</v>
      </c>
      <c r="I10" s="28" t="s">
        <v>194</v>
      </c>
      <c r="J10" s="28" t="s">
        <v>195</v>
      </c>
      <c r="K10" s="28" t="s">
        <v>196</v>
      </c>
      <c r="L10" s="28" t="s">
        <v>197</v>
      </c>
      <c r="M10" s="28" t="s">
        <v>195</v>
      </c>
      <c r="N10" s="28"/>
      <c r="O10" s="28" t="s">
        <v>198</v>
      </c>
      <c r="P10" s="28" t="s">
        <v>199</v>
      </c>
      <c r="Q10" s="28" t="s">
        <v>200</v>
      </c>
      <c r="R10" s="36" t="s">
        <v>270</v>
      </c>
      <c r="S10" s="36" t="s">
        <v>271</v>
      </c>
      <c r="T10" s="36" t="s">
        <v>272</v>
      </c>
      <c r="U10" s="36" t="s">
        <v>273</v>
      </c>
      <c r="V10" s="36" t="s">
        <v>274</v>
      </c>
      <c r="W10" s="36" t="s">
        <v>3</v>
      </c>
      <c r="X10" s="36" t="s">
        <v>275</v>
      </c>
      <c r="Y10" s="36" t="s">
        <v>276</v>
      </c>
      <c r="Z10" s="36" t="s">
        <v>277</v>
      </c>
      <c r="AA10" s="36" t="s">
        <v>1</v>
      </c>
      <c r="AB10" s="36" t="s">
        <v>278</v>
      </c>
      <c r="AC10" s="36" t="s">
        <v>279</v>
      </c>
      <c r="AD10" s="36" t="s">
        <v>280</v>
      </c>
    </row>
    <row r="11" spans="1:30" ht="17" x14ac:dyDescent="0.2">
      <c r="A11" s="36">
        <v>1</v>
      </c>
      <c r="B11" s="37" t="s">
        <v>281</v>
      </c>
      <c r="C11" s="36" t="s">
        <v>282</v>
      </c>
      <c r="D11" s="38">
        <v>2</v>
      </c>
      <c r="E11" s="28" t="s">
        <v>203</v>
      </c>
      <c r="F11" s="36" t="s">
        <v>283</v>
      </c>
      <c r="G11" s="36" t="s">
        <v>284</v>
      </c>
      <c r="H11" s="36" t="s">
        <v>206</v>
      </c>
      <c r="I11" s="28">
        <v>0</v>
      </c>
      <c r="J11" s="30">
        <f>IF(I11&gt;D11,0,D11-I11)</f>
        <v>2</v>
      </c>
      <c r="K11" s="28">
        <f t="shared" ref="K11:K17" si="0">I11+J11</f>
        <v>2</v>
      </c>
      <c r="L11" s="28">
        <f t="shared" ref="L11:L17" si="1">K11-D11</f>
        <v>0</v>
      </c>
      <c r="M11" s="28">
        <f t="shared" ref="M11:M17" si="2">(4*D11)-L11</f>
        <v>8</v>
      </c>
      <c r="N11" s="28"/>
      <c r="Q11" s="32" t="e">
        <f t="shared" ref="Q11:Q28" si="3">P11/O11</f>
        <v>#DIV/0!</v>
      </c>
      <c r="R11" s="36" t="s">
        <v>285</v>
      </c>
      <c r="S11" s="36" t="s">
        <v>286</v>
      </c>
    </row>
    <row r="12" spans="1:30" ht="17" x14ac:dyDescent="0.2">
      <c r="A12" s="36">
        <v>2</v>
      </c>
      <c r="B12" s="37" t="s">
        <v>287</v>
      </c>
      <c r="C12" s="36" t="s">
        <v>288</v>
      </c>
      <c r="D12" s="38">
        <v>7</v>
      </c>
      <c r="E12" s="28" t="s">
        <v>203</v>
      </c>
      <c r="F12" s="36" t="s">
        <v>204</v>
      </c>
      <c r="G12" s="36" t="s">
        <v>205</v>
      </c>
      <c r="H12" s="36" t="s">
        <v>206</v>
      </c>
      <c r="I12" s="28">
        <v>0</v>
      </c>
      <c r="J12" s="30">
        <f>IF(I12&gt;D12,0,D12-I12)</f>
        <v>7</v>
      </c>
      <c r="K12" s="30">
        <f t="shared" si="0"/>
        <v>7</v>
      </c>
      <c r="L12" s="28">
        <f t="shared" si="1"/>
        <v>0</v>
      </c>
      <c r="M12" s="28">
        <f t="shared" si="2"/>
        <v>28</v>
      </c>
      <c r="N12" s="28"/>
      <c r="Q12" s="32" t="e">
        <f t="shared" si="3"/>
        <v>#DIV/0!</v>
      </c>
      <c r="R12" s="36" t="s">
        <v>285</v>
      </c>
      <c r="S12" s="36" t="s">
        <v>286</v>
      </c>
    </row>
    <row r="13" spans="1:30" ht="17" x14ac:dyDescent="0.2">
      <c r="A13" s="36">
        <v>3</v>
      </c>
      <c r="B13" s="37" t="s">
        <v>289</v>
      </c>
      <c r="C13" s="36" t="s">
        <v>288</v>
      </c>
      <c r="D13" s="38">
        <v>2</v>
      </c>
      <c r="E13" s="28" t="s">
        <v>203</v>
      </c>
      <c r="F13" s="36" t="s">
        <v>290</v>
      </c>
      <c r="G13" s="36" t="s">
        <v>291</v>
      </c>
      <c r="H13" s="36" t="s">
        <v>206</v>
      </c>
      <c r="I13" s="28">
        <v>0</v>
      </c>
      <c r="J13" s="30">
        <v>10</v>
      </c>
      <c r="K13" s="28">
        <f t="shared" si="0"/>
        <v>10</v>
      </c>
      <c r="L13" s="28">
        <f t="shared" si="1"/>
        <v>8</v>
      </c>
      <c r="M13" s="28">
        <f t="shared" si="2"/>
        <v>0</v>
      </c>
      <c r="N13" s="28"/>
      <c r="Q13" s="32" t="e">
        <f t="shared" si="3"/>
        <v>#DIV/0!</v>
      </c>
      <c r="R13" s="36" t="s">
        <v>285</v>
      </c>
      <c r="S13" s="36" t="s">
        <v>286</v>
      </c>
    </row>
    <row r="14" spans="1:30" ht="17" x14ac:dyDescent="0.2">
      <c r="A14" s="36">
        <v>4</v>
      </c>
      <c r="B14" s="37" t="s">
        <v>292</v>
      </c>
      <c r="C14" s="36" t="s">
        <v>293</v>
      </c>
      <c r="D14" s="38">
        <v>1</v>
      </c>
      <c r="E14" s="28" t="s">
        <v>203</v>
      </c>
      <c r="F14" s="36" t="s">
        <v>294</v>
      </c>
      <c r="G14" s="36" t="s">
        <v>295</v>
      </c>
      <c r="H14" s="36" t="s">
        <v>206</v>
      </c>
      <c r="I14" s="28">
        <v>1</v>
      </c>
      <c r="J14" s="28">
        <f>IF(I14&gt;D14,0,D14-I14)</f>
        <v>0</v>
      </c>
      <c r="K14" s="28">
        <f t="shared" si="0"/>
        <v>1</v>
      </c>
      <c r="L14" s="28">
        <f t="shared" si="1"/>
        <v>0</v>
      </c>
      <c r="M14" s="28">
        <f t="shared" si="2"/>
        <v>4</v>
      </c>
      <c r="N14" s="28"/>
      <c r="O14" s="28">
        <v>430</v>
      </c>
      <c r="Q14" s="32">
        <f t="shared" si="3"/>
        <v>0</v>
      </c>
      <c r="R14" s="36" t="s">
        <v>296</v>
      </c>
      <c r="S14" s="36" t="s">
        <v>297</v>
      </c>
    </row>
    <row r="15" spans="1:30" ht="17" x14ac:dyDescent="0.2">
      <c r="A15" s="36">
        <v>5</v>
      </c>
      <c r="B15" s="37" t="s">
        <v>298</v>
      </c>
      <c r="C15" s="36" t="s">
        <v>299</v>
      </c>
      <c r="D15" s="38">
        <v>6</v>
      </c>
      <c r="E15" s="28" t="s">
        <v>203</v>
      </c>
      <c r="F15" s="36" t="s">
        <v>300</v>
      </c>
      <c r="G15" s="36" t="s">
        <v>103</v>
      </c>
      <c r="H15" s="36" t="s">
        <v>206</v>
      </c>
      <c r="I15" s="36">
        <v>4</v>
      </c>
      <c r="J15" s="30">
        <f>IF(I15&gt;D15,0,D15-I15)</f>
        <v>2</v>
      </c>
      <c r="K15" s="28">
        <f t="shared" si="0"/>
        <v>6</v>
      </c>
      <c r="L15" s="28">
        <f t="shared" si="1"/>
        <v>0</v>
      </c>
      <c r="M15" s="28">
        <f t="shared" si="2"/>
        <v>24</v>
      </c>
      <c r="N15" s="28"/>
      <c r="O15" s="28">
        <v>100</v>
      </c>
      <c r="P15" s="35"/>
      <c r="Q15" s="32">
        <f t="shared" si="3"/>
        <v>0</v>
      </c>
      <c r="R15" s="36" t="s">
        <v>301</v>
      </c>
      <c r="S15" s="36" t="s">
        <v>302</v>
      </c>
    </row>
    <row r="16" spans="1:30" ht="17" x14ac:dyDescent="0.2">
      <c r="A16" s="36">
        <v>6</v>
      </c>
      <c r="B16" s="37" t="s">
        <v>303</v>
      </c>
      <c r="C16" s="36" t="s">
        <v>299</v>
      </c>
      <c r="D16" s="38">
        <v>6</v>
      </c>
      <c r="E16" s="28" t="s">
        <v>203</v>
      </c>
      <c r="F16" s="36" t="s">
        <v>304</v>
      </c>
      <c r="G16" s="37" t="s">
        <v>109</v>
      </c>
      <c r="H16" s="36" t="s">
        <v>206</v>
      </c>
      <c r="I16" s="36">
        <v>4</v>
      </c>
      <c r="J16" s="30">
        <f>IF(I16&gt;D16,0,D16-I16)</f>
        <v>2</v>
      </c>
      <c r="K16" s="28">
        <f t="shared" si="0"/>
        <v>6</v>
      </c>
      <c r="L16" s="28">
        <f t="shared" si="1"/>
        <v>0</v>
      </c>
      <c r="M16" s="28">
        <f t="shared" si="2"/>
        <v>24</v>
      </c>
      <c r="N16" s="28"/>
      <c r="O16" s="28">
        <v>747</v>
      </c>
      <c r="P16" s="35"/>
      <c r="Q16" s="32">
        <f t="shared" si="3"/>
        <v>0</v>
      </c>
      <c r="R16" s="36" t="s">
        <v>305</v>
      </c>
      <c r="S16" s="36" t="s">
        <v>302</v>
      </c>
    </row>
    <row r="17" spans="1:30" ht="17" x14ac:dyDescent="0.2">
      <c r="A17" s="36">
        <v>7</v>
      </c>
      <c r="B17" s="37" t="s">
        <v>306</v>
      </c>
      <c r="C17" s="36" t="s">
        <v>307</v>
      </c>
      <c r="D17" s="38">
        <v>1</v>
      </c>
      <c r="E17" s="28" t="s">
        <v>203</v>
      </c>
      <c r="F17" s="36" t="s">
        <v>308</v>
      </c>
      <c r="G17" s="36" t="s">
        <v>30</v>
      </c>
      <c r="H17" s="36" t="s">
        <v>206</v>
      </c>
      <c r="I17" s="36">
        <v>1</v>
      </c>
      <c r="J17" s="28">
        <f>IF(I17&gt;D17,0,D17-I17)</f>
        <v>0</v>
      </c>
      <c r="K17" s="28">
        <f t="shared" si="0"/>
        <v>1</v>
      </c>
      <c r="L17" s="28">
        <f t="shared" si="1"/>
        <v>0</v>
      </c>
      <c r="M17" s="28">
        <f t="shared" si="2"/>
        <v>4</v>
      </c>
      <c r="N17" s="28"/>
      <c r="Q17" s="32" t="e">
        <f t="shared" si="3"/>
        <v>#DIV/0!</v>
      </c>
      <c r="R17" s="36" t="s">
        <v>309</v>
      </c>
      <c r="S17" s="36" t="s">
        <v>286</v>
      </c>
    </row>
    <row r="18" spans="1:30" x14ac:dyDescent="0.2">
      <c r="A18" s="36">
        <v>8</v>
      </c>
      <c r="B18" s="37"/>
      <c r="C18" s="36"/>
      <c r="D18" s="38"/>
      <c r="F18" s="36"/>
      <c r="G18" s="36"/>
      <c r="J18" s="28"/>
      <c r="K18" s="28"/>
      <c r="L18" s="28"/>
      <c r="M18" s="28"/>
      <c r="N18" s="28"/>
      <c r="Q18" s="32" t="e">
        <f t="shared" si="3"/>
        <v>#DIV/0!</v>
      </c>
      <c r="S18" s="36" t="s">
        <v>286</v>
      </c>
    </row>
    <row r="19" spans="1:30" x14ac:dyDescent="0.2">
      <c r="A19" s="36">
        <v>9</v>
      </c>
      <c r="B19" s="37"/>
      <c r="C19" s="36"/>
      <c r="D19" s="38"/>
      <c r="F19" s="36"/>
      <c r="G19" s="36"/>
      <c r="J19" s="28"/>
      <c r="K19" s="28"/>
      <c r="L19" s="28"/>
      <c r="M19" s="28"/>
      <c r="N19" s="28"/>
      <c r="Q19" s="32" t="e">
        <f t="shared" si="3"/>
        <v>#DIV/0!</v>
      </c>
      <c r="S19" s="36" t="s">
        <v>286</v>
      </c>
    </row>
    <row r="20" spans="1:30" ht="17" x14ac:dyDescent="0.2">
      <c r="A20" s="36">
        <v>10</v>
      </c>
      <c r="B20" s="37" t="s">
        <v>310</v>
      </c>
      <c r="C20" s="36" t="s">
        <v>311</v>
      </c>
      <c r="D20" s="38">
        <v>1</v>
      </c>
      <c r="E20" s="28" t="s">
        <v>203</v>
      </c>
      <c r="F20" s="36" t="s">
        <v>312</v>
      </c>
      <c r="G20" s="36" t="s">
        <v>313</v>
      </c>
      <c r="H20" s="36" t="s">
        <v>206</v>
      </c>
      <c r="I20" s="36">
        <v>1</v>
      </c>
      <c r="J20" s="28">
        <f>IF(I20&gt;D20,0,D20-I20)</f>
        <v>0</v>
      </c>
      <c r="K20" s="28">
        <f>I20+J20</f>
        <v>1</v>
      </c>
      <c r="L20" s="28">
        <f>K20-D20</f>
        <v>0</v>
      </c>
      <c r="M20" s="28">
        <f>(4*D20)-L20</f>
        <v>4</v>
      </c>
      <c r="N20" s="28"/>
      <c r="Q20" s="32" t="e">
        <f t="shared" si="3"/>
        <v>#DIV/0!</v>
      </c>
      <c r="R20" s="36" t="s">
        <v>314</v>
      </c>
      <c r="S20" s="36" t="s">
        <v>315</v>
      </c>
      <c r="W20" s="36" t="s">
        <v>316</v>
      </c>
      <c r="Y20" s="36">
        <v>8.8000000000000007</v>
      </c>
      <c r="AB20" s="36" t="s">
        <v>317</v>
      </c>
      <c r="AC20" s="36" t="s">
        <v>318</v>
      </c>
    </row>
    <row r="21" spans="1:30" ht="17" x14ac:dyDescent="0.2">
      <c r="A21" s="36">
        <v>11</v>
      </c>
      <c r="B21" s="37" t="s">
        <v>319</v>
      </c>
      <c r="C21" s="36" t="s">
        <v>320</v>
      </c>
      <c r="D21" s="38">
        <v>1</v>
      </c>
      <c r="E21" s="28" t="s">
        <v>203</v>
      </c>
      <c r="F21" s="36" t="s">
        <v>321</v>
      </c>
      <c r="G21" s="36" t="s">
        <v>322</v>
      </c>
      <c r="H21" s="36" t="s">
        <v>229</v>
      </c>
      <c r="I21" s="36">
        <v>1</v>
      </c>
      <c r="J21" s="28">
        <f>IF(I21&gt;D21,0,D21-I21)</f>
        <v>0</v>
      </c>
      <c r="K21" s="28">
        <f>I21+J21</f>
        <v>1</v>
      </c>
      <c r="L21" s="28">
        <f>K21-D21</f>
        <v>0</v>
      </c>
      <c r="M21" s="28">
        <f>(4*D21)-L21</f>
        <v>4</v>
      </c>
      <c r="N21" s="28"/>
      <c r="Q21" s="32" t="e">
        <f t="shared" si="3"/>
        <v>#DIV/0!</v>
      </c>
      <c r="R21" s="36" t="s">
        <v>323</v>
      </c>
      <c r="S21" s="36" t="s">
        <v>286</v>
      </c>
    </row>
    <row r="22" spans="1:30" ht="17" x14ac:dyDescent="0.2">
      <c r="A22" s="36">
        <v>12</v>
      </c>
      <c r="B22" s="37" t="s">
        <v>324</v>
      </c>
      <c r="C22" s="36" t="s">
        <v>325</v>
      </c>
      <c r="D22" s="38">
        <v>4</v>
      </c>
      <c r="E22" s="28" t="s">
        <v>203</v>
      </c>
      <c r="F22" s="36" t="s">
        <v>326</v>
      </c>
      <c r="G22" s="36" t="s">
        <v>327</v>
      </c>
      <c r="H22" s="36" t="s">
        <v>229</v>
      </c>
      <c r="I22" s="36">
        <v>4</v>
      </c>
      <c r="J22" s="28">
        <f>IF(I22&gt;D22,0,D22-I22)</f>
        <v>0</v>
      </c>
      <c r="K22" s="28">
        <f>I22+J22</f>
        <v>4</v>
      </c>
      <c r="L22" s="28">
        <f>K22-D22</f>
        <v>0</v>
      </c>
      <c r="M22" s="28">
        <f>(4*D22)-L22</f>
        <v>16</v>
      </c>
      <c r="N22" s="28"/>
      <c r="Q22" s="32" t="e">
        <f t="shared" si="3"/>
        <v>#DIV/0!</v>
      </c>
      <c r="R22" s="36" t="s">
        <v>328</v>
      </c>
      <c r="S22" s="36" t="s">
        <v>286</v>
      </c>
    </row>
    <row r="23" spans="1:30" ht="17" x14ac:dyDescent="0.2">
      <c r="A23" s="36">
        <v>13</v>
      </c>
      <c r="B23" s="37" t="s">
        <v>329</v>
      </c>
      <c r="C23" s="36" t="s">
        <v>330</v>
      </c>
      <c r="D23" s="38">
        <v>1</v>
      </c>
      <c r="E23" s="28" t="s">
        <v>203</v>
      </c>
      <c r="F23" s="36" t="s">
        <v>331</v>
      </c>
      <c r="G23" s="37" t="s">
        <v>332</v>
      </c>
      <c r="H23" s="36" t="s">
        <v>229</v>
      </c>
      <c r="I23" s="36">
        <v>0</v>
      </c>
      <c r="J23" s="30">
        <f>IF(I23&gt;D23,0,D23-I23)</f>
        <v>1</v>
      </c>
      <c r="K23" s="28">
        <f>I23+J23</f>
        <v>1</v>
      </c>
      <c r="L23" s="28">
        <f>K23-D23</f>
        <v>0</v>
      </c>
      <c r="M23" s="28">
        <f>(4*D23)-L23</f>
        <v>4</v>
      </c>
      <c r="N23" s="28"/>
      <c r="Q23" s="32" t="e">
        <f t="shared" si="3"/>
        <v>#DIV/0!</v>
      </c>
      <c r="R23" s="36" t="s">
        <v>333</v>
      </c>
      <c r="S23" s="36" t="s">
        <v>286</v>
      </c>
    </row>
    <row r="24" spans="1:30" ht="17" x14ac:dyDescent="0.2">
      <c r="A24" s="36">
        <v>14</v>
      </c>
      <c r="B24" s="37" t="s">
        <v>334</v>
      </c>
      <c r="C24" s="36" t="s">
        <v>335</v>
      </c>
      <c r="D24" s="38">
        <v>2</v>
      </c>
      <c r="E24" s="28" t="s">
        <v>203</v>
      </c>
      <c r="F24" s="36" t="s">
        <v>336</v>
      </c>
      <c r="G24" s="36" t="s">
        <v>337</v>
      </c>
      <c r="H24" s="36" t="s">
        <v>206</v>
      </c>
      <c r="I24" s="36">
        <v>2</v>
      </c>
      <c r="J24" s="28">
        <f>IF(I24&gt;D24,0,D24-I24)</f>
        <v>0</v>
      </c>
      <c r="K24" s="28">
        <f>I24+J24</f>
        <v>2</v>
      </c>
      <c r="L24" s="28">
        <f>K24-D24</f>
        <v>0</v>
      </c>
      <c r="M24" s="28">
        <f>(4*D24)-L24</f>
        <v>8</v>
      </c>
      <c r="N24" s="28"/>
      <c r="Q24" s="32" t="e">
        <f t="shared" si="3"/>
        <v>#DIV/0!</v>
      </c>
      <c r="R24" s="36" t="s">
        <v>338</v>
      </c>
      <c r="S24" s="36" t="s">
        <v>286</v>
      </c>
    </row>
    <row r="25" spans="1:30" x14ac:dyDescent="0.2">
      <c r="A25" s="36">
        <v>15</v>
      </c>
      <c r="B25" s="37"/>
      <c r="C25" s="36"/>
      <c r="D25" s="38"/>
      <c r="F25" s="36"/>
      <c r="G25" s="36"/>
      <c r="J25" s="28"/>
      <c r="K25" s="28"/>
      <c r="L25" s="28"/>
      <c r="M25" s="28"/>
      <c r="N25" s="28"/>
      <c r="Q25" s="32" t="e">
        <f t="shared" si="3"/>
        <v>#DIV/0!</v>
      </c>
    </row>
    <row r="26" spans="1:30" x14ac:dyDescent="0.2">
      <c r="A26" s="36">
        <v>16</v>
      </c>
      <c r="B26" s="37"/>
      <c r="C26" s="36"/>
      <c r="D26" s="38"/>
      <c r="F26" s="36"/>
      <c r="G26" s="36"/>
      <c r="J26" s="28"/>
      <c r="K26" s="28"/>
      <c r="L26" s="28"/>
      <c r="M26" s="28"/>
      <c r="N26" s="28"/>
      <c r="Q26" s="32" t="e">
        <f t="shared" si="3"/>
        <v>#DIV/0!</v>
      </c>
    </row>
    <row r="27" spans="1:30" x14ac:dyDescent="0.2">
      <c r="A27" s="36">
        <v>17</v>
      </c>
      <c r="B27" s="37"/>
      <c r="C27" s="36"/>
      <c r="D27" s="38"/>
      <c r="F27" s="36"/>
      <c r="G27" s="36"/>
      <c r="J27" s="28"/>
      <c r="K27" s="28"/>
      <c r="L27" s="28"/>
      <c r="M27" s="28"/>
      <c r="N27" s="28"/>
      <c r="Q27" s="32" t="e">
        <f t="shared" si="3"/>
        <v>#DIV/0!</v>
      </c>
    </row>
    <row r="28" spans="1:30" x14ac:dyDescent="0.2">
      <c r="A28" s="36">
        <v>18</v>
      </c>
      <c r="B28" s="37"/>
      <c r="C28" s="36"/>
      <c r="D28" s="38"/>
      <c r="F28" s="36"/>
      <c r="G28" s="36"/>
      <c r="J28" s="28"/>
      <c r="K28" s="28"/>
      <c r="L28" s="28"/>
      <c r="M28" s="28"/>
      <c r="N28" s="28"/>
      <c r="Q28" s="32" t="e">
        <f t="shared" si="3"/>
        <v>#DIV/0!</v>
      </c>
    </row>
    <row r="29" spans="1:30" x14ac:dyDescent="0.2">
      <c r="A29" s="36">
        <v>19</v>
      </c>
      <c r="B29" s="37"/>
      <c r="C29" s="36"/>
      <c r="D29" s="38"/>
      <c r="F29" s="36"/>
      <c r="G29" s="36"/>
      <c r="J29" s="28"/>
      <c r="K29" s="28"/>
      <c r="L29" s="28"/>
      <c r="M29" s="28"/>
      <c r="N29" s="28"/>
    </row>
    <row r="30" spans="1:30" x14ac:dyDescent="0.2">
      <c r="A30" s="36">
        <v>20</v>
      </c>
      <c r="B30" s="37"/>
      <c r="C30" s="36"/>
      <c r="D30" s="38"/>
      <c r="F30" s="36"/>
      <c r="G30" s="36"/>
      <c r="J30" s="28"/>
      <c r="K30" s="28"/>
      <c r="L30" s="28"/>
      <c r="M30" s="28"/>
      <c r="N30" s="28"/>
    </row>
    <row r="31" spans="1:30" ht="17" x14ac:dyDescent="0.2">
      <c r="A31" s="36">
        <v>21</v>
      </c>
      <c r="B31" s="37" t="s">
        <v>339</v>
      </c>
      <c r="C31" s="36" t="s">
        <v>340</v>
      </c>
      <c r="D31" s="38">
        <v>1</v>
      </c>
      <c r="E31" s="28" t="s">
        <v>203</v>
      </c>
      <c r="F31" s="36" t="s">
        <v>341</v>
      </c>
      <c r="G31" s="36" t="s">
        <v>342</v>
      </c>
      <c r="H31" s="36" t="s">
        <v>206</v>
      </c>
      <c r="I31" s="36">
        <v>1</v>
      </c>
      <c r="J31" s="28">
        <f>IF(I31&gt;D31,0,D31-I31)</f>
        <v>0</v>
      </c>
      <c r="K31" s="28">
        <f t="shared" ref="K31:K58" si="4">I31+J31</f>
        <v>1</v>
      </c>
      <c r="L31" s="28">
        <f t="shared" ref="L31:L58" si="5">K31-D31</f>
        <v>0</v>
      </c>
      <c r="M31" s="28">
        <f t="shared" ref="M31:M58" si="6">(4*D31)-L31</f>
        <v>4</v>
      </c>
      <c r="N31" s="28"/>
      <c r="R31" s="36" t="s">
        <v>343</v>
      </c>
      <c r="S31" s="36" t="s">
        <v>344</v>
      </c>
    </row>
    <row r="32" spans="1:30" ht="17" x14ac:dyDescent="0.2">
      <c r="A32" s="36">
        <v>22</v>
      </c>
      <c r="B32" s="37" t="s">
        <v>345</v>
      </c>
      <c r="C32" s="36" t="s">
        <v>340</v>
      </c>
      <c r="D32" s="38">
        <v>10</v>
      </c>
      <c r="E32" s="28" t="s">
        <v>203</v>
      </c>
      <c r="F32" s="36" t="s">
        <v>7</v>
      </c>
      <c r="G32" s="36" t="s">
        <v>5</v>
      </c>
      <c r="H32" s="36" t="s">
        <v>206</v>
      </c>
      <c r="I32" s="36">
        <v>2</v>
      </c>
      <c r="J32" s="30">
        <v>10</v>
      </c>
      <c r="K32" s="28">
        <f t="shared" si="4"/>
        <v>12</v>
      </c>
      <c r="L32" s="28">
        <f t="shared" si="5"/>
        <v>2</v>
      </c>
      <c r="M32" s="28">
        <f t="shared" si="6"/>
        <v>38</v>
      </c>
      <c r="N32" s="28"/>
      <c r="R32" s="36" t="s">
        <v>346</v>
      </c>
      <c r="S32" s="36" t="s">
        <v>347</v>
      </c>
      <c r="T32" s="36" t="s">
        <v>348</v>
      </c>
      <c r="U32" s="36" t="s">
        <v>347</v>
      </c>
      <c r="V32" s="36" t="s">
        <v>349</v>
      </c>
      <c r="W32" s="36" t="s">
        <v>8</v>
      </c>
      <c r="X32" s="36" t="s">
        <v>350</v>
      </c>
      <c r="Z32" s="36" t="s">
        <v>7</v>
      </c>
      <c r="AA32" s="36" t="s">
        <v>351</v>
      </c>
      <c r="AD32" s="36" t="s">
        <v>352</v>
      </c>
    </row>
    <row r="33" spans="1:30" ht="34" x14ac:dyDescent="0.2">
      <c r="A33" s="36">
        <v>23</v>
      </c>
      <c r="B33" s="37" t="s">
        <v>353</v>
      </c>
      <c r="C33" s="36" t="s">
        <v>340</v>
      </c>
      <c r="D33" s="38">
        <v>11</v>
      </c>
      <c r="E33" s="28" t="s">
        <v>203</v>
      </c>
      <c r="F33" s="36" t="s">
        <v>13</v>
      </c>
      <c r="G33" s="36" t="s">
        <v>12</v>
      </c>
      <c r="H33" s="36" t="s">
        <v>206</v>
      </c>
      <c r="I33" s="36">
        <v>2</v>
      </c>
      <c r="J33" s="30">
        <v>10</v>
      </c>
      <c r="K33" s="28">
        <f t="shared" si="4"/>
        <v>12</v>
      </c>
      <c r="L33" s="28">
        <f t="shared" si="5"/>
        <v>1</v>
      </c>
      <c r="M33" s="28">
        <f t="shared" si="6"/>
        <v>43</v>
      </c>
      <c r="N33" s="28"/>
      <c r="R33" s="36" t="s">
        <v>354</v>
      </c>
      <c r="S33" s="36" t="s">
        <v>355</v>
      </c>
      <c r="T33" s="36" t="s">
        <v>348</v>
      </c>
      <c r="U33" s="36" t="s">
        <v>355</v>
      </c>
      <c r="V33" s="36" t="s">
        <v>356</v>
      </c>
      <c r="W33" s="36" t="s">
        <v>14</v>
      </c>
      <c r="X33" s="36" t="s">
        <v>350</v>
      </c>
      <c r="Z33" s="36" t="s">
        <v>13</v>
      </c>
      <c r="AA33" s="36" t="s">
        <v>351</v>
      </c>
      <c r="AD33" s="36" t="s">
        <v>352</v>
      </c>
    </row>
    <row r="34" spans="1:30" ht="17" x14ac:dyDescent="0.2">
      <c r="A34" s="36">
        <v>24</v>
      </c>
      <c r="B34" s="37" t="s">
        <v>357</v>
      </c>
      <c r="C34" s="36" t="s">
        <v>358</v>
      </c>
      <c r="D34" s="38">
        <v>1</v>
      </c>
      <c r="E34" s="28" t="s">
        <v>203</v>
      </c>
      <c r="F34" s="36">
        <v>1E-3</v>
      </c>
      <c r="G34" s="36"/>
      <c r="H34" s="36" t="s">
        <v>206</v>
      </c>
      <c r="I34" s="36">
        <v>1</v>
      </c>
      <c r="J34" s="28">
        <f>IF(I34&gt;D34,0,D34-I34)</f>
        <v>0</v>
      </c>
      <c r="K34" s="28">
        <f t="shared" si="4"/>
        <v>1</v>
      </c>
      <c r="L34" s="28">
        <f t="shared" si="5"/>
        <v>0</v>
      </c>
      <c r="M34" s="28">
        <f t="shared" si="6"/>
        <v>4</v>
      </c>
      <c r="N34" s="28"/>
      <c r="R34" s="36" t="s">
        <v>359</v>
      </c>
      <c r="S34" s="36" t="s">
        <v>286</v>
      </c>
    </row>
    <row r="35" spans="1:30" ht="17" x14ac:dyDescent="0.2">
      <c r="A35" s="36">
        <v>25</v>
      </c>
      <c r="B35" s="37" t="s">
        <v>360</v>
      </c>
      <c r="C35" s="36" t="s">
        <v>358</v>
      </c>
      <c r="D35" s="38">
        <v>2</v>
      </c>
      <c r="E35" s="28" t="s">
        <v>203</v>
      </c>
      <c r="F35" s="36" t="s">
        <v>234</v>
      </c>
      <c r="G35" s="36" t="s">
        <v>97</v>
      </c>
      <c r="H35" s="36" t="s">
        <v>206</v>
      </c>
      <c r="I35" s="36">
        <v>0</v>
      </c>
      <c r="J35" s="30">
        <v>10</v>
      </c>
      <c r="K35" s="28">
        <f t="shared" si="4"/>
        <v>10</v>
      </c>
      <c r="L35" s="28">
        <f t="shared" si="5"/>
        <v>8</v>
      </c>
      <c r="M35" s="28">
        <f t="shared" si="6"/>
        <v>0</v>
      </c>
      <c r="N35" s="28"/>
      <c r="R35" s="36" t="s">
        <v>359</v>
      </c>
      <c r="S35" s="36" t="s">
        <v>286</v>
      </c>
    </row>
    <row r="36" spans="1:30" ht="17" x14ac:dyDescent="0.2">
      <c r="A36" s="36">
        <v>26</v>
      </c>
      <c r="B36" s="37" t="s">
        <v>361</v>
      </c>
      <c r="C36" s="36" t="s">
        <v>358</v>
      </c>
      <c r="D36" s="38">
        <v>1</v>
      </c>
      <c r="E36" s="28" t="s">
        <v>203</v>
      </c>
      <c r="F36" s="36">
        <v>300</v>
      </c>
      <c r="G36" s="39" t="s">
        <v>362</v>
      </c>
      <c r="H36" s="36" t="s">
        <v>206</v>
      </c>
      <c r="I36" s="36">
        <v>0</v>
      </c>
      <c r="J36" s="40"/>
      <c r="K36" s="28">
        <f t="shared" si="4"/>
        <v>0</v>
      </c>
      <c r="L36" s="28">
        <f t="shared" si="5"/>
        <v>-1</v>
      </c>
      <c r="M36" s="28">
        <f t="shared" si="6"/>
        <v>5</v>
      </c>
      <c r="N36" s="28"/>
      <c r="R36" s="36" t="s">
        <v>359</v>
      </c>
      <c r="S36" s="36" t="s">
        <v>286</v>
      </c>
    </row>
    <row r="37" spans="1:30" ht="51" x14ac:dyDescent="0.2">
      <c r="A37" s="36">
        <v>27</v>
      </c>
      <c r="B37" s="37" t="s">
        <v>363</v>
      </c>
      <c r="C37" s="36" t="s">
        <v>358</v>
      </c>
      <c r="D37" s="38">
        <v>21</v>
      </c>
      <c r="E37" s="28" t="s">
        <v>203</v>
      </c>
      <c r="F37" s="36">
        <v>470</v>
      </c>
      <c r="G37" s="36" t="s">
        <v>364</v>
      </c>
      <c r="H37" s="36" t="s">
        <v>206</v>
      </c>
      <c r="I37" s="36">
        <v>11</v>
      </c>
      <c r="J37" s="30">
        <v>20</v>
      </c>
      <c r="K37" s="28">
        <f t="shared" si="4"/>
        <v>31</v>
      </c>
      <c r="L37" s="28">
        <f t="shared" si="5"/>
        <v>10</v>
      </c>
      <c r="M37" s="28">
        <f t="shared" si="6"/>
        <v>74</v>
      </c>
      <c r="N37" s="28"/>
      <c r="R37" s="36" t="s">
        <v>359</v>
      </c>
      <c r="S37" s="36" t="s">
        <v>286</v>
      </c>
    </row>
    <row r="38" spans="1:30" ht="17" x14ac:dyDescent="0.2">
      <c r="A38" s="36">
        <v>28</v>
      </c>
      <c r="B38" s="37" t="s">
        <v>365</v>
      </c>
      <c r="C38" s="36" t="s">
        <v>358</v>
      </c>
      <c r="D38" s="38">
        <v>6</v>
      </c>
      <c r="E38" s="28" t="s">
        <v>203</v>
      </c>
      <c r="F38" s="36" t="s">
        <v>366</v>
      </c>
      <c r="G38" s="36" t="s">
        <v>65</v>
      </c>
      <c r="H38" s="36" t="s">
        <v>206</v>
      </c>
      <c r="I38" s="36">
        <v>4</v>
      </c>
      <c r="J38" s="30">
        <v>10</v>
      </c>
      <c r="K38" s="28">
        <f t="shared" si="4"/>
        <v>14</v>
      </c>
      <c r="L38" s="28">
        <f t="shared" si="5"/>
        <v>8</v>
      </c>
      <c r="M38" s="28">
        <f t="shared" si="6"/>
        <v>16</v>
      </c>
      <c r="N38" s="28"/>
      <c r="R38" s="36" t="s">
        <v>359</v>
      </c>
      <c r="S38" s="36" t="s">
        <v>286</v>
      </c>
    </row>
    <row r="39" spans="1:30" ht="17" x14ac:dyDescent="0.2">
      <c r="A39" s="36">
        <v>29</v>
      </c>
      <c r="B39" s="37" t="s">
        <v>367</v>
      </c>
      <c r="C39" s="36" t="s">
        <v>358</v>
      </c>
      <c r="D39" s="38">
        <v>3</v>
      </c>
      <c r="E39" s="28" t="s">
        <v>203</v>
      </c>
      <c r="F39" s="36" t="s">
        <v>368</v>
      </c>
      <c r="G39" s="36" t="s">
        <v>89</v>
      </c>
      <c r="H39" s="36" t="s">
        <v>206</v>
      </c>
      <c r="I39" s="36">
        <v>8</v>
      </c>
      <c r="J39" s="28">
        <f>IF(I39&gt;D39,0,D39-I39)</f>
        <v>0</v>
      </c>
      <c r="K39" s="28">
        <f t="shared" si="4"/>
        <v>8</v>
      </c>
      <c r="L39" s="28">
        <f t="shared" si="5"/>
        <v>5</v>
      </c>
      <c r="M39" s="28">
        <f t="shared" si="6"/>
        <v>7</v>
      </c>
      <c r="N39" s="28"/>
      <c r="R39" s="36" t="s">
        <v>359</v>
      </c>
      <c r="S39" s="36" t="s">
        <v>286</v>
      </c>
    </row>
    <row r="40" spans="1:30" ht="17" x14ac:dyDescent="0.2">
      <c r="A40" s="36">
        <v>30</v>
      </c>
      <c r="B40" s="37" t="s">
        <v>369</v>
      </c>
      <c r="C40" s="36" t="s">
        <v>358</v>
      </c>
      <c r="D40" s="38">
        <v>2</v>
      </c>
      <c r="E40" s="28" t="s">
        <v>203</v>
      </c>
      <c r="F40" s="36" t="s">
        <v>370</v>
      </c>
      <c r="G40" s="36" t="s">
        <v>94</v>
      </c>
      <c r="H40" s="36" t="s">
        <v>206</v>
      </c>
      <c r="I40" s="36">
        <v>8</v>
      </c>
      <c r="J40" s="28">
        <f>IF(I40&gt;D40,0,D40-I40)</f>
        <v>0</v>
      </c>
      <c r="K40" s="28">
        <f t="shared" si="4"/>
        <v>8</v>
      </c>
      <c r="L40" s="28">
        <f t="shared" si="5"/>
        <v>6</v>
      </c>
      <c r="M40" s="28">
        <f t="shared" si="6"/>
        <v>2</v>
      </c>
      <c r="N40" s="28"/>
      <c r="R40" s="36" t="s">
        <v>359</v>
      </c>
      <c r="S40" s="36" t="s">
        <v>286</v>
      </c>
    </row>
    <row r="41" spans="1:30" ht="17" x14ac:dyDescent="0.2">
      <c r="A41" s="36">
        <v>31</v>
      </c>
      <c r="B41" s="37" t="s">
        <v>371</v>
      </c>
      <c r="C41" s="36" t="s">
        <v>358</v>
      </c>
      <c r="D41" s="38">
        <v>2</v>
      </c>
      <c r="E41" s="28" t="s">
        <v>203</v>
      </c>
      <c r="F41" s="36">
        <v>11</v>
      </c>
      <c r="G41" s="36" t="s">
        <v>372</v>
      </c>
      <c r="H41" s="36" t="s">
        <v>206</v>
      </c>
      <c r="I41" s="36">
        <v>0</v>
      </c>
      <c r="J41" s="30">
        <v>10</v>
      </c>
      <c r="K41" s="28">
        <f t="shared" si="4"/>
        <v>10</v>
      </c>
      <c r="L41" s="28">
        <f t="shared" si="5"/>
        <v>8</v>
      </c>
      <c r="M41" s="28">
        <f t="shared" si="6"/>
        <v>0</v>
      </c>
      <c r="N41" s="28"/>
      <c r="R41" s="36" t="s">
        <v>359</v>
      </c>
      <c r="S41" s="36" t="s">
        <v>286</v>
      </c>
    </row>
    <row r="42" spans="1:30" ht="17" x14ac:dyDescent="0.2">
      <c r="A42" s="36">
        <v>32</v>
      </c>
      <c r="B42" s="37" t="s">
        <v>373</v>
      </c>
      <c r="C42" s="36" t="s">
        <v>358</v>
      </c>
      <c r="D42" s="38">
        <v>6</v>
      </c>
      <c r="E42" s="28" t="s">
        <v>203</v>
      </c>
      <c r="F42" s="36" t="s">
        <v>374</v>
      </c>
      <c r="G42" s="36" t="s">
        <v>82</v>
      </c>
      <c r="H42" s="36" t="s">
        <v>206</v>
      </c>
      <c r="I42" s="36">
        <v>6</v>
      </c>
      <c r="J42" s="28">
        <f t="shared" ref="J42:J58" si="7">IF(I42&gt;D42,0,D42-I42)</f>
        <v>0</v>
      </c>
      <c r="K42" s="28">
        <f t="shared" si="4"/>
        <v>6</v>
      </c>
      <c r="L42" s="28">
        <f t="shared" si="5"/>
        <v>0</v>
      </c>
      <c r="M42" s="28">
        <f t="shared" si="6"/>
        <v>24</v>
      </c>
      <c r="N42" s="28"/>
      <c r="R42" s="36" t="s">
        <v>359</v>
      </c>
      <c r="S42" s="36" t="s">
        <v>286</v>
      </c>
    </row>
    <row r="43" spans="1:30" ht="17" x14ac:dyDescent="0.2">
      <c r="A43" s="36">
        <v>33</v>
      </c>
      <c r="B43" s="37" t="s">
        <v>375</v>
      </c>
      <c r="C43" s="36" t="s">
        <v>376</v>
      </c>
      <c r="D43" s="38">
        <v>1</v>
      </c>
      <c r="E43" s="28" t="s">
        <v>203</v>
      </c>
      <c r="F43" s="36" t="s">
        <v>377</v>
      </c>
      <c r="G43" s="36" t="s">
        <v>378</v>
      </c>
      <c r="H43" s="36" t="s">
        <v>206</v>
      </c>
      <c r="I43" s="36">
        <v>1</v>
      </c>
      <c r="J43" s="28">
        <f t="shared" si="7"/>
        <v>0</v>
      </c>
      <c r="K43" s="28">
        <f t="shared" si="4"/>
        <v>1</v>
      </c>
      <c r="L43" s="28">
        <f t="shared" si="5"/>
        <v>0</v>
      </c>
      <c r="M43" s="28">
        <f t="shared" si="6"/>
        <v>4</v>
      </c>
      <c r="N43" s="28"/>
      <c r="R43" s="36" t="s">
        <v>379</v>
      </c>
      <c r="S43" s="36" t="s">
        <v>286</v>
      </c>
    </row>
    <row r="44" spans="1:30" ht="17" x14ac:dyDescent="0.2">
      <c r="A44" s="36">
        <v>34</v>
      </c>
      <c r="B44" s="37" t="s">
        <v>235</v>
      </c>
      <c r="C44" s="36" t="s">
        <v>380</v>
      </c>
      <c r="D44" s="38">
        <v>1</v>
      </c>
      <c r="E44" s="28" t="s">
        <v>203</v>
      </c>
      <c r="F44" s="36" t="s">
        <v>381</v>
      </c>
      <c r="G44" s="36" t="s">
        <v>382</v>
      </c>
      <c r="H44" s="36" t="s">
        <v>206</v>
      </c>
      <c r="I44" s="36">
        <v>1</v>
      </c>
      <c r="J44" s="28">
        <f t="shared" si="7"/>
        <v>0</v>
      </c>
      <c r="K44" s="28">
        <f t="shared" si="4"/>
        <v>1</v>
      </c>
      <c r="L44" s="28">
        <f t="shared" si="5"/>
        <v>0</v>
      </c>
      <c r="M44" s="28">
        <f t="shared" si="6"/>
        <v>4</v>
      </c>
      <c r="N44" s="28"/>
      <c r="R44" s="36" t="s">
        <v>383</v>
      </c>
      <c r="S44" s="36" t="s">
        <v>384</v>
      </c>
    </row>
    <row r="45" spans="1:30" ht="17" x14ac:dyDescent="0.2">
      <c r="A45" s="36">
        <v>35</v>
      </c>
      <c r="B45" s="37" t="s">
        <v>385</v>
      </c>
      <c r="C45" s="36" t="s">
        <v>386</v>
      </c>
      <c r="D45" s="38">
        <v>1</v>
      </c>
      <c r="E45" s="28" t="s">
        <v>203</v>
      </c>
      <c r="F45" s="36" t="s">
        <v>137</v>
      </c>
      <c r="G45" s="36"/>
      <c r="H45" s="36" t="s">
        <v>206</v>
      </c>
      <c r="I45" s="36">
        <v>2</v>
      </c>
      <c r="J45" s="28">
        <f t="shared" si="7"/>
        <v>0</v>
      </c>
      <c r="K45" s="28">
        <f t="shared" si="4"/>
        <v>2</v>
      </c>
      <c r="L45" s="28">
        <f t="shared" si="5"/>
        <v>1</v>
      </c>
      <c r="M45" s="28">
        <f t="shared" si="6"/>
        <v>3</v>
      </c>
      <c r="N45" s="28"/>
      <c r="R45" s="36" t="s">
        <v>387</v>
      </c>
    </row>
    <row r="46" spans="1:30" ht="17" x14ac:dyDescent="0.2">
      <c r="A46" s="36">
        <v>36</v>
      </c>
      <c r="B46" s="37" t="s">
        <v>240</v>
      </c>
      <c r="C46" s="36" t="s">
        <v>388</v>
      </c>
      <c r="D46" s="38">
        <v>1</v>
      </c>
      <c r="E46" s="28" t="s">
        <v>203</v>
      </c>
      <c r="F46" s="36" t="s">
        <v>389</v>
      </c>
      <c r="G46" s="36" t="s">
        <v>390</v>
      </c>
      <c r="H46" s="36" t="s">
        <v>206</v>
      </c>
      <c r="I46" s="36">
        <v>0</v>
      </c>
      <c r="J46" s="30">
        <f t="shared" si="7"/>
        <v>1</v>
      </c>
      <c r="K46" s="28">
        <f t="shared" si="4"/>
        <v>1</v>
      </c>
      <c r="L46" s="28">
        <f t="shared" si="5"/>
        <v>0</v>
      </c>
      <c r="M46" s="28">
        <f t="shared" si="6"/>
        <v>4</v>
      </c>
      <c r="N46" s="28"/>
      <c r="R46" s="36" t="s">
        <v>391</v>
      </c>
      <c r="S46" s="36" t="s">
        <v>392</v>
      </c>
    </row>
    <row r="47" spans="1:30" ht="17" x14ac:dyDescent="0.2">
      <c r="A47" s="36">
        <v>37</v>
      </c>
      <c r="B47" s="37" t="s">
        <v>393</v>
      </c>
      <c r="C47" s="36" t="s">
        <v>394</v>
      </c>
      <c r="D47" s="38">
        <v>1</v>
      </c>
      <c r="E47" s="28" t="s">
        <v>203</v>
      </c>
      <c r="F47" s="36" t="s">
        <v>395</v>
      </c>
      <c r="G47" s="36" t="s">
        <v>396</v>
      </c>
      <c r="H47" s="36" t="s">
        <v>206</v>
      </c>
      <c r="I47" s="36">
        <v>1</v>
      </c>
      <c r="J47" s="28">
        <f t="shared" si="7"/>
        <v>0</v>
      </c>
      <c r="K47" s="28">
        <f t="shared" si="4"/>
        <v>1</v>
      </c>
      <c r="L47" s="28">
        <f t="shared" si="5"/>
        <v>0</v>
      </c>
      <c r="M47" s="28">
        <f t="shared" si="6"/>
        <v>4</v>
      </c>
      <c r="N47" s="28"/>
      <c r="R47" s="36" t="s">
        <v>397</v>
      </c>
      <c r="S47" s="36" t="s">
        <v>398</v>
      </c>
    </row>
    <row r="48" spans="1:30" ht="17" x14ac:dyDescent="0.2">
      <c r="A48" s="36">
        <v>38</v>
      </c>
      <c r="B48" s="37" t="s">
        <v>399</v>
      </c>
      <c r="C48" s="36" t="s">
        <v>400</v>
      </c>
      <c r="D48" s="38">
        <v>2</v>
      </c>
      <c r="E48" s="28" t="s">
        <v>203</v>
      </c>
      <c r="F48" s="36" t="s">
        <v>401</v>
      </c>
      <c r="G48" s="36" t="s">
        <v>402</v>
      </c>
      <c r="H48" s="36" t="s">
        <v>206</v>
      </c>
      <c r="I48" s="36">
        <v>2</v>
      </c>
      <c r="J48" s="28">
        <f t="shared" si="7"/>
        <v>0</v>
      </c>
      <c r="K48" s="28">
        <f t="shared" si="4"/>
        <v>2</v>
      </c>
      <c r="L48" s="28">
        <f t="shared" si="5"/>
        <v>0</v>
      </c>
      <c r="M48" s="28">
        <f t="shared" si="6"/>
        <v>8</v>
      </c>
      <c r="N48" s="28"/>
      <c r="R48" s="36" t="s">
        <v>403</v>
      </c>
      <c r="S48" s="36" t="s">
        <v>404</v>
      </c>
    </row>
    <row r="49" spans="1:19" ht="17" x14ac:dyDescent="0.2">
      <c r="A49" s="36">
        <v>39</v>
      </c>
      <c r="B49" s="37" t="s">
        <v>247</v>
      </c>
      <c r="C49" s="36" t="s">
        <v>405</v>
      </c>
      <c r="D49" s="38">
        <v>1</v>
      </c>
      <c r="E49" s="28" t="s">
        <v>203</v>
      </c>
      <c r="F49" s="36" t="s">
        <v>406</v>
      </c>
      <c r="G49" s="36" t="s">
        <v>17</v>
      </c>
      <c r="H49" s="36" t="s">
        <v>206</v>
      </c>
      <c r="I49" s="36">
        <v>1</v>
      </c>
      <c r="J49" s="28">
        <f t="shared" si="7"/>
        <v>0</v>
      </c>
      <c r="K49" s="28">
        <f t="shared" si="4"/>
        <v>1</v>
      </c>
      <c r="L49" s="28">
        <f t="shared" si="5"/>
        <v>0</v>
      </c>
      <c r="M49" s="28">
        <f t="shared" si="6"/>
        <v>4</v>
      </c>
      <c r="N49" s="28"/>
      <c r="R49" s="36" t="s">
        <v>407</v>
      </c>
      <c r="S49" s="36" t="s">
        <v>408</v>
      </c>
    </row>
    <row r="50" spans="1:19" ht="17" x14ac:dyDescent="0.2">
      <c r="A50" s="36">
        <v>40</v>
      </c>
      <c r="B50" s="37" t="s">
        <v>249</v>
      </c>
      <c r="C50" s="36" t="s">
        <v>409</v>
      </c>
      <c r="D50" s="38">
        <v>1</v>
      </c>
      <c r="E50" s="28" t="s">
        <v>203</v>
      </c>
      <c r="F50" s="36" t="s">
        <v>410</v>
      </c>
      <c r="G50" s="36" t="s">
        <v>411</v>
      </c>
      <c r="H50" s="36" t="s">
        <v>206</v>
      </c>
      <c r="I50" s="36">
        <v>1</v>
      </c>
      <c r="J50" s="28">
        <f t="shared" si="7"/>
        <v>0</v>
      </c>
      <c r="K50" s="28">
        <f t="shared" si="4"/>
        <v>1</v>
      </c>
      <c r="L50" s="28">
        <f t="shared" si="5"/>
        <v>0</v>
      </c>
      <c r="M50" s="28">
        <f t="shared" si="6"/>
        <v>4</v>
      </c>
      <c r="N50" s="28"/>
      <c r="R50" s="36" t="s">
        <v>412</v>
      </c>
      <c r="S50" s="36" t="s">
        <v>413</v>
      </c>
    </row>
    <row r="51" spans="1:19" ht="17" x14ac:dyDescent="0.2">
      <c r="A51" s="36">
        <v>41</v>
      </c>
      <c r="B51" s="37" t="s">
        <v>251</v>
      </c>
      <c r="C51" s="36" t="s">
        <v>414</v>
      </c>
      <c r="D51" s="38">
        <v>1</v>
      </c>
      <c r="E51" s="28" t="s">
        <v>203</v>
      </c>
      <c r="F51" s="36" t="s">
        <v>415</v>
      </c>
      <c r="G51" s="37" t="s">
        <v>416</v>
      </c>
      <c r="H51" s="36" t="s">
        <v>229</v>
      </c>
      <c r="I51" s="36">
        <v>1</v>
      </c>
      <c r="J51" s="28">
        <f t="shared" si="7"/>
        <v>0</v>
      </c>
      <c r="K51" s="28">
        <f t="shared" si="4"/>
        <v>1</v>
      </c>
      <c r="L51" s="28">
        <f t="shared" si="5"/>
        <v>0</v>
      </c>
      <c r="M51" s="28">
        <f t="shared" si="6"/>
        <v>4</v>
      </c>
      <c r="N51" s="28"/>
      <c r="R51" s="36" t="s">
        <v>417</v>
      </c>
      <c r="S51" s="36" t="s">
        <v>286</v>
      </c>
    </row>
    <row r="52" spans="1:19" ht="17" x14ac:dyDescent="0.2">
      <c r="A52" s="36">
        <v>42</v>
      </c>
      <c r="B52" s="37" t="s">
        <v>418</v>
      </c>
      <c r="C52" s="36" t="s">
        <v>419</v>
      </c>
      <c r="D52" s="38">
        <v>1</v>
      </c>
      <c r="E52" s="28" t="s">
        <v>203</v>
      </c>
      <c r="F52" s="36" t="s">
        <v>420</v>
      </c>
      <c r="G52" s="36" t="s">
        <v>421</v>
      </c>
      <c r="H52" s="36" t="s">
        <v>229</v>
      </c>
      <c r="I52" s="36">
        <v>1</v>
      </c>
      <c r="J52" s="28">
        <f t="shared" si="7"/>
        <v>0</v>
      </c>
      <c r="K52" s="28">
        <f t="shared" si="4"/>
        <v>1</v>
      </c>
      <c r="L52" s="28">
        <f t="shared" si="5"/>
        <v>0</v>
      </c>
      <c r="M52" s="28">
        <f t="shared" si="6"/>
        <v>4</v>
      </c>
      <c r="N52" s="28"/>
      <c r="R52" s="36" t="s">
        <v>422</v>
      </c>
      <c r="S52" s="36" t="s">
        <v>286</v>
      </c>
    </row>
    <row r="53" spans="1:19" ht="17" x14ac:dyDescent="0.2">
      <c r="A53" s="36">
        <v>43</v>
      </c>
      <c r="B53" s="37" t="s">
        <v>423</v>
      </c>
      <c r="C53" s="36" t="s">
        <v>424</v>
      </c>
      <c r="D53" s="38">
        <v>1</v>
      </c>
      <c r="E53" s="28" t="s">
        <v>203</v>
      </c>
      <c r="F53" s="36" t="s">
        <v>425</v>
      </c>
      <c r="G53" s="36"/>
      <c r="H53" s="36" t="s">
        <v>229</v>
      </c>
      <c r="I53" s="36">
        <v>1</v>
      </c>
      <c r="J53" s="28">
        <f t="shared" si="7"/>
        <v>0</v>
      </c>
      <c r="K53" s="28">
        <f t="shared" si="4"/>
        <v>1</v>
      </c>
      <c r="L53" s="28">
        <f t="shared" si="5"/>
        <v>0</v>
      </c>
      <c r="M53" s="28">
        <f t="shared" si="6"/>
        <v>4</v>
      </c>
      <c r="N53" s="28"/>
      <c r="R53" s="36" t="s">
        <v>426</v>
      </c>
    </row>
    <row r="54" spans="1:19" x14ac:dyDescent="0.2">
      <c r="A54" s="36">
        <v>101</v>
      </c>
      <c r="B54" s="55" t="s">
        <v>452</v>
      </c>
      <c r="D54" s="38">
        <v>1</v>
      </c>
      <c r="F54" s="36" t="s">
        <v>427</v>
      </c>
      <c r="G54" s="36" t="s">
        <v>428</v>
      </c>
      <c r="H54" s="36" t="s">
        <v>229</v>
      </c>
      <c r="I54" s="36">
        <v>0</v>
      </c>
      <c r="J54" s="30">
        <f t="shared" si="7"/>
        <v>1</v>
      </c>
      <c r="K54" s="28">
        <f t="shared" si="4"/>
        <v>1</v>
      </c>
      <c r="L54" s="28">
        <f t="shared" si="5"/>
        <v>0</v>
      </c>
      <c r="M54" s="28">
        <f t="shared" si="6"/>
        <v>4</v>
      </c>
      <c r="N54" s="28"/>
    </row>
    <row r="55" spans="1:19" ht="17" x14ac:dyDescent="0.2">
      <c r="A55" s="36">
        <v>102</v>
      </c>
      <c r="B55" s="37" t="s">
        <v>281</v>
      </c>
      <c r="C55" s="36" t="s">
        <v>282</v>
      </c>
      <c r="D55" s="38">
        <v>2</v>
      </c>
      <c r="E55" s="28" t="s">
        <v>203</v>
      </c>
      <c r="F55" s="36" t="s">
        <v>429</v>
      </c>
      <c r="G55" s="37" t="s">
        <v>430</v>
      </c>
      <c r="H55" s="36" t="s">
        <v>229</v>
      </c>
      <c r="I55" s="36">
        <v>0</v>
      </c>
      <c r="J55" s="30">
        <f t="shared" si="7"/>
        <v>2</v>
      </c>
      <c r="K55" s="28">
        <f t="shared" si="4"/>
        <v>2</v>
      </c>
      <c r="L55" s="28">
        <f t="shared" si="5"/>
        <v>0</v>
      </c>
      <c r="M55" s="28">
        <f t="shared" si="6"/>
        <v>8</v>
      </c>
      <c r="N55" s="28"/>
    </row>
    <row r="56" spans="1:19" ht="17" x14ac:dyDescent="0.2">
      <c r="A56" s="36">
        <v>103</v>
      </c>
      <c r="B56" s="37" t="s">
        <v>431</v>
      </c>
      <c r="C56" s="36" t="s">
        <v>335</v>
      </c>
      <c r="D56" s="38">
        <v>2</v>
      </c>
      <c r="E56" s="28" t="s">
        <v>203</v>
      </c>
      <c r="F56" s="36" t="s">
        <v>336</v>
      </c>
      <c r="G56" s="36" t="s">
        <v>337</v>
      </c>
      <c r="H56" s="36" t="s">
        <v>206</v>
      </c>
      <c r="I56" s="36">
        <v>2</v>
      </c>
      <c r="J56" s="28">
        <f t="shared" si="7"/>
        <v>0</v>
      </c>
      <c r="K56" s="28">
        <f t="shared" si="4"/>
        <v>2</v>
      </c>
      <c r="L56" s="28">
        <f t="shared" si="5"/>
        <v>0</v>
      </c>
      <c r="M56" s="28">
        <f t="shared" si="6"/>
        <v>8</v>
      </c>
      <c r="N56" s="28"/>
      <c r="R56" s="36" t="s">
        <v>338</v>
      </c>
      <c r="S56" s="36" t="s">
        <v>286</v>
      </c>
    </row>
    <row r="57" spans="1:19" ht="34" x14ac:dyDescent="0.2">
      <c r="A57" s="36">
        <v>104</v>
      </c>
      <c r="B57" s="36" t="s">
        <v>431</v>
      </c>
      <c r="C57" s="37" t="s">
        <v>432</v>
      </c>
      <c r="D57" s="38">
        <v>1</v>
      </c>
      <c r="E57" s="28" t="s">
        <v>203</v>
      </c>
      <c r="F57" s="37" t="s">
        <v>433</v>
      </c>
      <c r="G57" s="37" t="s">
        <v>434</v>
      </c>
      <c r="H57" s="36" t="s">
        <v>206</v>
      </c>
      <c r="I57" s="36">
        <v>1</v>
      </c>
      <c r="J57" s="36">
        <f t="shared" si="7"/>
        <v>0</v>
      </c>
      <c r="K57" s="36">
        <f t="shared" si="4"/>
        <v>1</v>
      </c>
      <c r="L57" s="36">
        <f t="shared" si="5"/>
        <v>0</v>
      </c>
      <c r="M57" s="36">
        <f t="shared" si="6"/>
        <v>4</v>
      </c>
    </row>
    <row r="58" spans="1:19" ht="17" x14ac:dyDescent="0.2">
      <c r="A58" s="36">
        <v>105</v>
      </c>
      <c r="B58" s="36" t="s">
        <v>142</v>
      </c>
      <c r="D58" s="38">
        <v>1</v>
      </c>
      <c r="E58" s="28" t="s">
        <v>203</v>
      </c>
      <c r="G58" s="37" t="s">
        <v>435</v>
      </c>
      <c r="H58" s="36" t="s">
        <v>206</v>
      </c>
      <c r="I58" s="36">
        <v>5</v>
      </c>
      <c r="J58" s="36">
        <f t="shared" si="7"/>
        <v>0</v>
      </c>
      <c r="K58" s="36">
        <f t="shared" si="4"/>
        <v>5</v>
      </c>
      <c r="L58" s="36">
        <f t="shared" si="5"/>
        <v>4</v>
      </c>
      <c r="M58" s="36">
        <f t="shared" si="6"/>
        <v>0</v>
      </c>
    </row>
    <row r="59" spans="1:19" ht="17" x14ac:dyDescent="0.2">
      <c r="A59" s="36">
        <v>106</v>
      </c>
      <c r="B59" s="36" t="s">
        <v>431</v>
      </c>
      <c r="C59" s="54" t="s">
        <v>451</v>
      </c>
      <c r="D59" s="38">
        <v>1</v>
      </c>
      <c r="E59" s="28" t="s">
        <v>203</v>
      </c>
    </row>
    <row r="60" spans="1:19" x14ac:dyDescent="0.2">
      <c r="A60" s="36">
        <v>107</v>
      </c>
      <c r="B60" s="57" t="s">
        <v>457</v>
      </c>
      <c r="J60" s="36">
        <f>IF(I60&gt;D60,0,D60-I60)</f>
        <v>0</v>
      </c>
      <c r="K60" s="36">
        <f>I60+J60</f>
        <v>0</v>
      </c>
      <c r="L60" s="36">
        <f>K60-D60</f>
        <v>0</v>
      </c>
      <c r="M60" s="36">
        <f>(4*D60)-L60</f>
        <v>0</v>
      </c>
    </row>
    <row r="61" spans="1:19" x14ac:dyDescent="0.2">
      <c r="A61" s="36">
        <v>108</v>
      </c>
      <c r="B61" s="57" t="s">
        <v>458</v>
      </c>
      <c r="J61" s="36">
        <f>IF(I61&gt;D61,0,D61-I61)</f>
        <v>0</v>
      </c>
      <c r="K61" s="36">
        <f>I61+J61</f>
        <v>0</v>
      </c>
      <c r="L61" s="36">
        <f>K61-D61</f>
        <v>0</v>
      </c>
      <c r="M61" s="36">
        <f>(4*D61)-L61</f>
        <v>0</v>
      </c>
    </row>
    <row r="62" spans="1:19" x14ac:dyDescent="0.2">
      <c r="A62" s="36">
        <v>109</v>
      </c>
      <c r="B62" s="57" t="s">
        <v>459</v>
      </c>
      <c r="J62" s="36">
        <f>IF(I62&gt;D62,0,D62-I62)</f>
        <v>0</v>
      </c>
      <c r="K62" s="36">
        <f>I62+J62</f>
        <v>0</v>
      </c>
      <c r="L62" s="36">
        <f>K62-D62</f>
        <v>0</v>
      </c>
      <c r="M62" s="36">
        <f>(4*D62)-L62</f>
        <v>0</v>
      </c>
    </row>
  </sheetData>
  <mergeCells count="1">
    <mergeCell ref="O7:Q7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FCDAF-E620-294C-BC98-AFD17B703801}">
  <dimension ref="A1:Q30"/>
  <sheetViews>
    <sheetView zoomScale="125" workbookViewId="0">
      <selection activeCell="F19" sqref="F19"/>
    </sheetView>
  </sheetViews>
  <sheetFormatPr baseColWidth="10" defaultRowHeight="16" x14ac:dyDescent="0.15"/>
  <cols>
    <col min="1" max="1" width="10.83203125" style="28"/>
    <col min="2" max="2" width="17" style="28" customWidth="1"/>
    <col min="3" max="3" width="39.6640625" style="28" customWidth="1"/>
    <col min="4" max="4" width="12.1640625" style="28" bestFit="1" customWidth="1"/>
    <col min="5" max="5" width="5.83203125" style="28" customWidth="1"/>
    <col min="6" max="6" width="23.6640625" style="28" customWidth="1"/>
    <col min="7" max="7" width="28.5" style="28" customWidth="1"/>
    <col min="8" max="8" width="9.6640625" style="28" customWidth="1"/>
    <col min="9" max="9" width="28" style="28" customWidth="1"/>
    <col min="10" max="11" width="18.5" style="28" customWidth="1"/>
    <col min="12" max="12" width="28.33203125" style="28" customWidth="1"/>
    <col min="13" max="13" width="16.33203125" style="28" customWidth="1"/>
    <col min="14" max="14" width="5.83203125" style="28" customWidth="1"/>
    <col min="15" max="15" width="16.33203125" style="28" customWidth="1"/>
    <col min="16" max="16" width="10.83203125" style="28"/>
    <col min="17" max="17" width="9.1640625" style="28" customWidth="1"/>
    <col min="18" max="16384" width="10.83203125" style="28"/>
  </cols>
  <sheetData>
    <row r="1" spans="1:17" x14ac:dyDescent="0.15">
      <c r="A1" s="27" t="s">
        <v>171</v>
      </c>
    </row>
    <row r="2" spans="1:17" x14ac:dyDescent="0.15">
      <c r="A2" s="27" t="s">
        <v>172</v>
      </c>
    </row>
    <row r="3" spans="1:17" x14ac:dyDescent="0.15">
      <c r="A3" s="29">
        <v>43970</v>
      </c>
      <c r="B3" s="27" t="s">
        <v>173</v>
      </c>
      <c r="O3" s="56" t="s">
        <v>174</v>
      </c>
      <c r="P3" s="56"/>
      <c r="Q3" s="56"/>
    </row>
    <row r="4" spans="1:17" ht="17" x14ac:dyDescent="0.15">
      <c r="A4" s="29"/>
      <c r="B4" s="27"/>
      <c r="J4" s="30" t="s">
        <v>175</v>
      </c>
      <c r="K4" s="30" t="s">
        <v>176</v>
      </c>
      <c r="O4" s="31"/>
      <c r="P4" s="31"/>
      <c r="Q4" s="31"/>
    </row>
    <row r="5" spans="1:17" ht="34" x14ac:dyDescent="0.15">
      <c r="B5" s="30" t="s">
        <v>177</v>
      </c>
      <c r="C5" s="30" t="s">
        <v>178</v>
      </c>
      <c r="D5" s="30" t="s">
        <v>179</v>
      </c>
      <c r="F5" s="30" t="s">
        <v>179</v>
      </c>
      <c r="I5" s="28" t="s">
        <v>180</v>
      </c>
      <c r="J5" s="41" t="s">
        <v>181</v>
      </c>
      <c r="K5" s="41" t="s">
        <v>182</v>
      </c>
      <c r="L5" s="28" t="s">
        <v>183</v>
      </c>
      <c r="M5" s="28" t="s">
        <v>184</v>
      </c>
      <c r="O5" s="28" t="s">
        <v>185</v>
      </c>
      <c r="P5" s="28" t="s">
        <v>186</v>
      </c>
      <c r="Q5" s="28" t="s">
        <v>187</v>
      </c>
    </row>
    <row r="6" spans="1:17" ht="17" x14ac:dyDescent="0.15">
      <c r="A6" s="28" t="s">
        <v>188</v>
      </c>
      <c r="B6" s="28" t="s">
        <v>189</v>
      </c>
      <c r="C6" s="28" t="s">
        <v>190</v>
      </c>
      <c r="D6" s="28" t="s">
        <v>148</v>
      </c>
      <c r="E6" s="28" t="s">
        <v>191</v>
      </c>
      <c r="F6" s="28" t="s">
        <v>268</v>
      </c>
      <c r="G6" s="28" t="s">
        <v>192</v>
      </c>
      <c r="H6" s="28" t="s">
        <v>193</v>
      </c>
      <c r="I6" s="28" t="s">
        <v>194</v>
      </c>
      <c r="J6" s="41" t="s">
        <v>195</v>
      </c>
      <c r="K6" s="41" t="s">
        <v>196</v>
      </c>
      <c r="L6" s="28" t="s">
        <v>197</v>
      </c>
      <c r="M6" s="28" t="s">
        <v>195</v>
      </c>
      <c r="O6" s="28" t="s">
        <v>198</v>
      </c>
      <c r="P6" s="28" t="s">
        <v>199</v>
      </c>
      <c r="Q6" s="28" t="s">
        <v>200</v>
      </c>
    </row>
    <row r="7" spans="1:17" s="36" customFormat="1" ht="17" x14ac:dyDescent="0.2">
      <c r="A7" s="36">
        <v>301</v>
      </c>
      <c r="B7" s="36" t="s">
        <v>436</v>
      </c>
      <c r="C7" s="37" t="s">
        <v>437</v>
      </c>
      <c r="D7" s="38">
        <v>1</v>
      </c>
      <c r="E7" s="28" t="s">
        <v>203</v>
      </c>
      <c r="F7" s="37"/>
      <c r="G7" s="37" t="s">
        <v>438</v>
      </c>
      <c r="H7" s="36" t="s">
        <v>206</v>
      </c>
      <c r="I7" s="36">
        <v>1</v>
      </c>
      <c r="J7" s="36">
        <f>IF(I7&gt;D7,0,D7-I7)</f>
        <v>0</v>
      </c>
      <c r="K7" s="36">
        <f>I7+J7</f>
        <v>1</v>
      </c>
      <c r="L7" s="36">
        <f>K7-D7</f>
        <v>0</v>
      </c>
      <c r="M7" s="36">
        <f>(4*D7)-L7</f>
        <v>4</v>
      </c>
      <c r="O7" s="28"/>
      <c r="P7" s="28"/>
      <c r="Q7" s="28"/>
    </row>
    <row r="8" spans="1:17" s="41" customFormat="1" ht="17" x14ac:dyDescent="0.2">
      <c r="A8" s="41">
        <v>302</v>
      </c>
      <c r="B8" s="36" t="s">
        <v>436</v>
      </c>
      <c r="C8" s="45" t="s">
        <v>440</v>
      </c>
      <c r="D8" s="38">
        <v>1</v>
      </c>
      <c r="E8" s="28" t="s">
        <v>203</v>
      </c>
      <c r="H8" s="36" t="s">
        <v>206</v>
      </c>
      <c r="Q8" s="42"/>
    </row>
    <row r="9" spans="1:17" s="41" customFormat="1" ht="17" x14ac:dyDescent="0.2">
      <c r="A9" s="36">
        <v>303</v>
      </c>
      <c r="B9" s="36" t="s">
        <v>436</v>
      </c>
      <c r="C9" s="45" t="s">
        <v>441</v>
      </c>
      <c r="D9" s="38">
        <v>1</v>
      </c>
      <c r="E9" s="28" t="s">
        <v>203</v>
      </c>
      <c r="H9" s="36" t="s">
        <v>206</v>
      </c>
      <c r="Q9" s="42"/>
    </row>
    <row r="10" spans="1:17" s="47" customFormat="1" ht="17" x14ac:dyDescent="0.2">
      <c r="A10" s="47">
        <v>304</v>
      </c>
      <c r="B10" s="48" t="s">
        <v>436</v>
      </c>
      <c r="C10" s="47" t="s">
        <v>442</v>
      </c>
      <c r="D10" s="49">
        <v>1</v>
      </c>
      <c r="E10" s="50" t="s">
        <v>203</v>
      </c>
      <c r="H10" s="48" t="s">
        <v>206</v>
      </c>
      <c r="Q10" s="53"/>
    </row>
    <row r="11" spans="1:17" s="41" customFormat="1" ht="17" x14ac:dyDescent="0.2">
      <c r="A11" s="36">
        <v>305</v>
      </c>
      <c r="B11" s="36" t="s">
        <v>436</v>
      </c>
      <c r="C11" s="45" t="s">
        <v>443</v>
      </c>
      <c r="D11" s="38">
        <v>1</v>
      </c>
      <c r="E11" s="28" t="s">
        <v>203</v>
      </c>
      <c r="H11" s="36" t="s">
        <v>206</v>
      </c>
      <c r="I11" s="43"/>
      <c r="J11" s="43"/>
      <c r="P11" s="44"/>
      <c r="Q11" s="42"/>
    </row>
    <row r="12" spans="1:17" s="47" customFormat="1" ht="17" x14ac:dyDescent="0.2">
      <c r="A12" s="47">
        <v>306</v>
      </c>
      <c r="B12" s="48" t="s">
        <v>436</v>
      </c>
      <c r="C12" s="47" t="s">
        <v>445</v>
      </c>
      <c r="D12" s="49">
        <v>1</v>
      </c>
      <c r="E12" s="50" t="s">
        <v>203</v>
      </c>
      <c r="H12" s="48" t="s">
        <v>206</v>
      </c>
      <c r="I12" s="51"/>
      <c r="J12" s="51"/>
      <c r="P12" s="52"/>
      <c r="Q12" s="53"/>
    </row>
    <row r="13" spans="1:17" s="47" customFormat="1" ht="17" x14ac:dyDescent="0.2">
      <c r="A13" s="48">
        <v>307</v>
      </c>
      <c r="B13" s="48" t="s">
        <v>436</v>
      </c>
      <c r="C13" s="47" t="s">
        <v>446</v>
      </c>
      <c r="D13" s="49">
        <v>1</v>
      </c>
      <c r="E13" s="50" t="s">
        <v>203</v>
      </c>
      <c r="H13" s="48" t="s">
        <v>206</v>
      </c>
      <c r="Q13" s="53"/>
    </row>
    <row r="14" spans="1:17" s="41" customFormat="1" ht="17" x14ac:dyDescent="0.2">
      <c r="A14" s="41">
        <v>308</v>
      </c>
      <c r="B14" s="36" t="s">
        <v>436</v>
      </c>
      <c r="C14" s="45" t="s">
        <v>444</v>
      </c>
      <c r="D14" s="38">
        <v>1</v>
      </c>
      <c r="E14" s="28" t="s">
        <v>203</v>
      </c>
      <c r="G14" s="45" t="s">
        <v>449</v>
      </c>
      <c r="H14" s="36" t="s">
        <v>206</v>
      </c>
      <c r="I14" s="41">
        <v>4</v>
      </c>
      <c r="J14" s="41">
        <v>0</v>
      </c>
      <c r="K14" s="36">
        <f>I14+J14</f>
        <v>4</v>
      </c>
      <c r="L14" s="36">
        <f>K14-D14</f>
        <v>3</v>
      </c>
      <c r="M14" s="36">
        <f>(4*D14)-L14</f>
        <v>1</v>
      </c>
      <c r="Q14" s="42"/>
    </row>
    <row r="15" spans="1:17" s="41" customFormat="1" ht="17" x14ac:dyDescent="0.2">
      <c r="A15" s="36">
        <v>309</v>
      </c>
      <c r="B15" s="36" t="s">
        <v>436</v>
      </c>
      <c r="C15" s="45" t="s">
        <v>447</v>
      </c>
      <c r="D15" s="38">
        <v>1</v>
      </c>
      <c r="E15" s="28" t="s">
        <v>203</v>
      </c>
      <c r="F15" s="46" t="s">
        <v>453</v>
      </c>
      <c r="H15" s="36" t="s">
        <v>206</v>
      </c>
      <c r="Q15" s="42"/>
    </row>
    <row r="16" spans="1:17" s="41" customFormat="1" ht="17" x14ac:dyDescent="0.2">
      <c r="A16" s="41">
        <v>310</v>
      </c>
      <c r="B16" s="36" t="s">
        <v>436</v>
      </c>
      <c r="C16" s="45" t="s">
        <v>448</v>
      </c>
      <c r="D16" s="38">
        <v>1</v>
      </c>
      <c r="E16" s="28" t="s">
        <v>203</v>
      </c>
      <c r="F16" s="46" t="s">
        <v>453</v>
      </c>
      <c r="H16" s="36" t="s">
        <v>206</v>
      </c>
      <c r="Q16" s="42"/>
    </row>
    <row r="17" spans="1:17" s="41" customFormat="1" ht="17" x14ac:dyDescent="0.2">
      <c r="A17" s="41">
        <v>311</v>
      </c>
      <c r="B17" s="36" t="s">
        <v>436</v>
      </c>
      <c r="C17" s="46" t="s">
        <v>450</v>
      </c>
      <c r="F17" s="46" t="s">
        <v>454</v>
      </c>
      <c r="H17" s="46" t="s">
        <v>206</v>
      </c>
      <c r="Q17" s="42"/>
    </row>
    <row r="18" spans="1:17" s="41" customFormat="1" ht="17" x14ac:dyDescent="0.2">
      <c r="A18" s="41">
        <v>312</v>
      </c>
      <c r="B18" s="36" t="s">
        <v>436</v>
      </c>
      <c r="C18" s="46" t="s">
        <v>455</v>
      </c>
      <c r="D18" s="38">
        <v>1</v>
      </c>
      <c r="E18" s="46" t="s">
        <v>203</v>
      </c>
      <c r="F18" s="46" t="s">
        <v>456</v>
      </c>
      <c r="H18" s="46" t="s">
        <v>206</v>
      </c>
      <c r="Q18" s="42"/>
    </row>
    <row r="19" spans="1:17" s="41" customFormat="1" x14ac:dyDescent="0.15">
      <c r="Q19" s="42"/>
    </row>
    <row r="20" spans="1:17" s="41" customFormat="1" x14ac:dyDescent="0.15">
      <c r="Q20" s="42"/>
    </row>
    <row r="21" spans="1:17" s="41" customFormat="1" x14ac:dyDescent="0.15">
      <c r="Q21" s="42"/>
    </row>
    <row r="22" spans="1:17" s="41" customFormat="1" x14ac:dyDescent="0.15">
      <c r="Q22" s="42"/>
    </row>
    <row r="23" spans="1:17" s="41" customFormat="1" x14ac:dyDescent="0.15">
      <c r="Q23" s="42"/>
    </row>
    <row r="24" spans="1:17" s="41" customFormat="1" x14ac:dyDescent="0.15"/>
    <row r="25" spans="1:17" s="41" customFormat="1" x14ac:dyDescent="0.15"/>
    <row r="26" spans="1:17" s="41" customFormat="1" x14ac:dyDescent="0.15"/>
    <row r="27" spans="1:17" s="41" customFormat="1" x14ac:dyDescent="0.15"/>
    <row r="28" spans="1:17" s="41" customFormat="1" x14ac:dyDescent="0.15"/>
    <row r="29" spans="1:17" s="41" customFormat="1" x14ac:dyDescent="0.15"/>
    <row r="30" spans="1:17" s="41" customFormat="1" x14ac:dyDescent="0.15"/>
  </sheetData>
  <autoFilter ref="A6:M30" xr:uid="{00000000-0009-0000-0000-000000000000}">
    <sortState xmlns:xlrd2="http://schemas.microsoft.com/office/spreadsheetml/2017/richdata2" ref="A7:M30">
      <sortCondition ref="B6:B30"/>
    </sortState>
  </autoFilter>
  <mergeCells count="1">
    <mergeCell ref="O3:Q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Concept Estimate</vt:lpstr>
      <vt:lpstr>Core Board V0.3</vt:lpstr>
      <vt:lpstr>Logic Board V0.3</vt:lpstr>
      <vt:lpstr>Middle 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Geppert</cp:lastModifiedBy>
  <dcterms:created xsi:type="dcterms:W3CDTF">2020-03-17T19:21:25Z</dcterms:created>
  <dcterms:modified xsi:type="dcterms:W3CDTF">2020-05-27T02:29:32Z</dcterms:modified>
</cp:coreProperties>
</file>