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061EDFE6-5D40-6E45-BAA7-E763A1C111C8}" xr6:coauthVersionLast="45" xr6:coauthVersionMax="45" xr10:uidLastSave="{00000000-0000-0000-0000-000000000000}"/>
  <bookViews>
    <workbookView xWindow="0" yWindow="460" windowWidth="33840" windowHeight="21580" activeTab="2" xr2:uid="{00000000-000D-0000-FFFF-FFFF00000000}"/>
  </bookViews>
  <sheets>
    <sheet name="Concept Estimate" sheetId="1" r:id="rId1"/>
    <sheet name="Core Board V0.3" sheetId="2" r:id="rId2"/>
    <sheet name="Logic Board V0.3" sheetId="3" r:id="rId3"/>
  </sheets>
  <definedNames>
    <definedName name="_xlnm._FilterDatabase" localSheetId="1" hidden="1">'Core Board V0.3'!$A$6:$M$31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2" l="1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J62" i="3"/>
  <c r="K62" i="3" s="1"/>
  <c r="L62" i="3" s="1"/>
  <c r="M62" i="3" s="1"/>
  <c r="J61" i="3"/>
  <c r="K61" i="3" s="1"/>
  <c r="L61" i="3" s="1"/>
  <c r="M61" i="3" s="1"/>
  <c r="J60" i="3"/>
  <c r="K60" i="3" s="1"/>
  <c r="L60" i="3" s="1"/>
  <c r="M60" i="3" s="1"/>
  <c r="J59" i="3"/>
  <c r="K59" i="3" s="1"/>
  <c r="L59" i="3" s="1"/>
  <c r="M59" i="3" s="1"/>
  <c r="J58" i="3"/>
  <c r="K58" i="3" s="1"/>
  <c r="L58" i="3" s="1"/>
  <c r="M58" i="3" s="1"/>
  <c r="J57" i="3"/>
  <c r="K57" i="3" s="1"/>
  <c r="L57" i="3" s="1"/>
  <c r="M57" i="3" s="1"/>
  <c r="J56" i="3"/>
  <c r="K56" i="3" s="1"/>
  <c r="L56" i="3" s="1"/>
  <c r="M56" i="3" s="1"/>
  <c r="J55" i="3"/>
  <c r="K55" i="3" s="1"/>
  <c r="L55" i="3" s="1"/>
  <c r="M55" i="3" s="1"/>
  <c r="J54" i="3"/>
  <c r="K54" i="3" s="1"/>
  <c r="L54" i="3" s="1"/>
  <c r="M54" i="3" s="1"/>
  <c r="J53" i="3"/>
  <c r="K53" i="3" s="1"/>
  <c r="L53" i="3" s="1"/>
  <c r="M53" i="3" s="1"/>
  <c r="J52" i="3"/>
  <c r="K52" i="3" s="1"/>
  <c r="L52" i="3" s="1"/>
  <c r="M52" i="3" s="1"/>
  <c r="J51" i="3"/>
  <c r="K51" i="3" s="1"/>
  <c r="L51" i="3" s="1"/>
  <c r="M51" i="3" s="1"/>
  <c r="J50" i="3"/>
  <c r="K50" i="3" s="1"/>
  <c r="L50" i="3" s="1"/>
  <c r="M50" i="3" s="1"/>
  <c r="J49" i="3"/>
  <c r="K49" i="3" s="1"/>
  <c r="L49" i="3" s="1"/>
  <c r="M49" i="3" s="1"/>
  <c r="J48" i="3"/>
  <c r="K48" i="3" s="1"/>
  <c r="L48" i="3" s="1"/>
  <c r="M48" i="3" s="1"/>
  <c r="J47" i="3"/>
  <c r="K47" i="3" s="1"/>
  <c r="L47" i="3" s="1"/>
  <c r="M47" i="3" s="1"/>
  <c r="J46" i="3"/>
  <c r="K46" i="3" s="1"/>
  <c r="L46" i="3" s="1"/>
  <c r="M46" i="3" s="1"/>
  <c r="J45" i="3"/>
  <c r="K45" i="3" s="1"/>
  <c r="L45" i="3" s="1"/>
  <c r="M45" i="3" s="1"/>
  <c r="J44" i="3"/>
  <c r="K44" i="3" s="1"/>
  <c r="L44" i="3" s="1"/>
  <c r="M44" i="3" s="1"/>
  <c r="J43" i="3"/>
  <c r="K43" i="3" s="1"/>
  <c r="L43" i="3" s="1"/>
  <c r="M43" i="3" s="1"/>
  <c r="J42" i="3"/>
  <c r="K42" i="3" s="1"/>
  <c r="L42" i="3" s="1"/>
  <c r="M42" i="3" s="1"/>
  <c r="K41" i="3"/>
  <c r="L41" i="3" s="1"/>
  <c r="M41" i="3" s="1"/>
  <c r="K40" i="3"/>
  <c r="L40" i="3" s="1"/>
  <c r="M40" i="3" s="1"/>
  <c r="J40" i="3"/>
  <c r="J39" i="3"/>
  <c r="K39" i="3" s="1"/>
  <c r="L39" i="3" s="1"/>
  <c r="M39" i="3" s="1"/>
  <c r="K38" i="3"/>
  <c r="L38" i="3" s="1"/>
  <c r="M38" i="3" s="1"/>
  <c r="L37" i="3"/>
  <c r="M37" i="3" s="1"/>
  <c r="K37" i="3"/>
  <c r="K36" i="3"/>
  <c r="L36" i="3" s="1"/>
  <c r="M36" i="3" s="1"/>
  <c r="L35" i="3"/>
  <c r="M35" i="3" s="1"/>
  <c r="K35" i="3"/>
  <c r="J34" i="3"/>
  <c r="K34" i="3" s="1"/>
  <c r="L34" i="3" s="1"/>
  <c r="M34" i="3" s="1"/>
  <c r="K33" i="3"/>
  <c r="L33" i="3" s="1"/>
  <c r="M33" i="3" s="1"/>
  <c r="L32" i="3"/>
  <c r="M32" i="3" s="1"/>
  <c r="K32" i="3"/>
  <c r="K31" i="3"/>
  <c r="L31" i="3" s="1"/>
  <c r="M31" i="3" s="1"/>
  <c r="J31" i="3"/>
  <c r="K24" i="3"/>
  <c r="L24" i="3" s="1"/>
  <c r="M24" i="3" s="1"/>
  <c r="J24" i="3"/>
  <c r="K23" i="3"/>
  <c r="L23" i="3" s="1"/>
  <c r="M23" i="3" s="1"/>
  <c r="J23" i="3"/>
  <c r="K22" i="3"/>
  <c r="L22" i="3" s="1"/>
  <c r="M22" i="3" s="1"/>
  <c r="J22" i="3"/>
  <c r="K21" i="3"/>
  <c r="L21" i="3" s="1"/>
  <c r="M21" i="3" s="1"/>
  <c r="J21" i="3"/>
  <c r="K20" i="3"/>
  <c r="L20" i="3" s="1"/>
  <c r="M20" i="3" s="1"/>
  <c r="J20" i="3"/>
  <c r="K17" i="3"/>
  <c r="L17" i="3" s="1"/>
  <c r="M17" i="3" s="1"/>
  <c r="J17" i="3"/>
  <c r="K16" i="3"/>
  <c r="L16" i="3" s="1"/>
  <c r="M16" i="3" s="1"/>
  <c r="J16" i="3"/>
  <c r="K15" i="3"/>
  <c r="L15" i="3" s="1"/>
  <c r="M15" i="3" s="1"/>
  <c r="J15" i="3"/>
  <c r="K14" i="3"/>
  <c r="L14" i="3" s="1"/>
  <c r="M14" i="3" s="1"/>
  <c r="J14" i="3"/>
  <c r="K13" i="3"/>
  <c r="L13" i="3" s="1"/>
  <c r="M13" i="3" s="1"/>
  <c r="J12" i="3"/>
  <c r="K12" i="3" s="1"/>
  <c r="L12" i="3" s="1"/>
  <c r="M12" i="3" s="1"/>
  <c r="J11" i="3"/>
  <c r="K11" i="3" s="1"/>
  <c r="L11" i="3" s="1"/>
  <c r="M11" i="3" s="1"/>
  <c r="Q24" i="2" l="1"/>
  <c r="J24" i="2"/>
  <c r="K24" i="2" s="1"/>
  <c r="L24" i="2" s="1"/>
  <c r="M24" i="2" s="1"/>
  <c r="Q23" i="2"/>
  <c r="L23" i="2"/>
  <c r="M23" i="2" s="1"/>
  <c r="K23" i="2"/>
  <c r="J23" i="2"/>
  <c r="Q22" i="2"/>
  <c r="J22" i="2"/>
  <c r="K22" i="2" s="1"/>
  <c r="L22" i="2" s="1"/>
  <c r="M22" i="2" s="1"/>
  <c r="Q21" i="2"/>
  <c r="J21" i="2"/>
  <c r="K21" i="2" s="1"/>
  <c r="L21" i="2" s="1"/>
  <c r="M21" i="2" s="1"/>
  <c r="Q20" i="2"/>
  <c r="K20" i="2"/>
  <c r="L20" i="2" s="1"/>
  <c r="M20" i="2" s="1"/>
  <c r="J20" i="2"/>
  <c r="Q19" i="2"/>
  <c r="K19" i="2"/>
  <c r="L19" i="2" s="1"/>
  <c r="M19" i="2" s="1"/>
  <c r="J19" i="2"/>
  <c r="Q18" i="2"/>
  <c r="J18" i="2"/>
  <c r="K18" i="2" s="1"/>
  <c r="L18" i="2" s="1"/>
  <c r="M18" i="2" s="1"/>
  <c r="Q17" i="2"/>
  <c r="J17" i="2"/>
  <c r="K17" i="2" s="1"/>
  <c r="L17" i="2" s="1"/>
  <c r="M17" i="2" s="1"/>
  <c r="Q16" i="2"/>
  <c r="J16" i="2"/>
  <c r="K16" i="2" s="1"/>
  <c r="L16" i="2" s="1"/>
  <c r="M16" i="2" s="1"/>
  <c r="Q15" i="2"/>
  <c r="J15" i="2"/>
  <c r="K15" i="2" s="1"/>
  <c r="L15" i="2" s="1"/>
  <c r="M15" i="2" s="1"/>
  <c r="Q14" i="2"/>
  <c r="J14" i="2"/>
  <c r="K14" i="2" s="1"/>
  <c r="L14" i="2" s="1"/>
  <c r="M14" i="2" s="1"/>
  <c r="Q13" i="2"/>
  <c r="J13" i="2"/>
  <c r="K13" i="2" s="1"/>
  <c r="L13" i="2" s="1"/>
  <c r="M13" i="2" s="1"/>
  <c r="Q12" i="2"/>
  <c r="J12" i="2"/>
  <c r="K12" i="2" s="1"/>
  <c r="L12" i="2" s="1"/>
  <c r="M12" i="2" s="1"/>
  <c r="Q11" i="2"/>
  <c r="L11" i="2"/>
  <c r="M11" i="2" s="1"/>
  <c r="K11" i="2"/>
  <c r="Q10" i="2"/>
  <c r="I10" i="2"/>
  <c r="Q9" i="2"/>
  <c r="I9" i="2"/>
  <c r="J9" i="2" s="1"/>
  <c r="K9" i="2" s="1"/>
  <c r="L9" i="2" s="1"/>
  <c r="M9" i="2" s="1"/>
  <c r="Q8" i="2"/>
  <c r="L8" i="2"/>
  <c r="M8" i="2" s="1"/>
  <c r="K8" i="2"/>
  <c r="Q7" i="2"/>
  <c r="J7" i="2"/>
  <c r="K7" i="2" s="1"/>
  <c r="L7" i="2" s="1"/>
  <c r="M7" i="2" s="1"/>
  <c r="J10" i="2" l="1"/>
  <c r="K10" i="2" s="1"/>
  <c r="L10" i="2" s="1"/>
  <c r="M1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<sst xmlns="http://schemas.openxmlformats.org/spreadsheetml/2006/main" count="734" uniqueCount="440">
  <si>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</si>
  <si>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</si>
  <si>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</si>
  <si>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</si>
  <si>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</si>
  <si>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</si>
  <si>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</si>
  <si>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</si>
  <si>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</si>
  <si>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</si>
  <si>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</si>
  <si>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</si>
  <si>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</si>
  <si>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</si>
  <si>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</si>
  <si>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</si>
  <si>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</si>
  <si>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</si>
  <si>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</si>
  <si>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</si>
  <si>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</si>
  <si>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</si>
  <si>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</si>
  <si>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</si>
  <si>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</si>
  <si>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</si>
  <si>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</si>
  <si>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</si>
  <si>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</si>
  <si>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</si>
  <si>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</si>
  <si>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</si>
  <si>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</si>
  <si>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</si>
  <si>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</si>
  <si>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</si>
  <si>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</si>
  <si>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</si>
  <si>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</si>
  <si>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</si>
  <si>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</si>
  <si>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</si>
  <si>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</si>
  <si>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</si>
  <si>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</si>
  <si>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</si>
  <si>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</si>
  <si>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</si>
  <si>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</si>
  <si>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</si>
  <si>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</si>
  <si>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</si>
  <si>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</si>
  <si>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</si>
  <si>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</si>
  <si>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</si>
  <si>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</si>
  <si>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</si>
  <si>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</si>
  <si>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</si>
  <si>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</si>
  <si>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</si>
  <si>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</si>
  <si>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</si>
  <si>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</si>
  <si>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</si>
  <si>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</si>
  <si>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</si>
  <si>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</si>
  <si>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</si>
  <si>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</si>
  <si>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</si>
  <si>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</si>
  <si>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</si>
  <si>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</si>
  <si>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</si>
  <si>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</si>
  <si>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</si>
  <si>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</si>
  <si>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</si>
  <si>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</si>
  <si>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</si>
  <si>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</si>
  <si>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</si>
  <si>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</si>
  <si>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</si>
  <si>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</si>
  <si>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</si>
  <si>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</si>
  <si>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</si>
  <si>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</si>
  <si>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</si>
  <si>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</si>
  <si>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</si>
  <si>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</si>
  <si>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</si>
  <si>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</si>
  <si>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</si>
  <si>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</si>
  <si>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</si>
  <si>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</si>
  <si>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</si>
  <si>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</si>
  <si>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</si>
  <si>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</si>
  <si>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</si>
  <si>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</si>
  <si>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</si>
  <si>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</si>
  <si>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</si>
  <si>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</si>
  <si>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</si>
  <si>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</si>
  <si>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</si>
  <si>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</si>
  <si>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</si>
  <si>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</si>
  <si>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</si>
  <si>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</si>
  <si>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</si>
  <si>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</si>
  <si>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</si>
  <si>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</si>
  <si>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</si>
  <si>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</si>
  <si>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</si>
  <si>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</si>
  <si>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</si>
  <si>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</si>
  <si>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</si>
  <si>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</si>
  <si>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</si>
  <si>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</si>
  <si>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</si>
  <si>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</si>
  <si>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</si>
  <si>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</si>
  <si>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</si>
  <si>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</si>
  <si>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</si>
  <si>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</si>
  <si>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</si>
  <si>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</si>
  <si>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</si>
  <si>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</si>
  <si>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</si>
  <si>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</si>
  <si>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</si>
  <si>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</si>
  <si>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</si>
  <si>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</si>
  <si>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</si>
  <si>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</si>
  <si>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</si>
  <si>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</si>
  <si>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</si>
  <si>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</si>
  <si>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</si>
  <si>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</si>
  <si>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</si>
  <si>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</si>
  <si>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</si>
  <si>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</si>
  <si>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</si>
  <si>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</si>
  <si>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</si>
  <si>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</si>
  <si>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</si>
  <si>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</si>
  <si>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</si>
  <si>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</si>
  <si>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</si>
  <si>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Core Board V0.3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</si>
  <si>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</si>
  <si>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</si>
  <si>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</si>
  <si>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</si>
  <si>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</si>
  <si>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</si>
  <si>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</si>
  <si>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</si>
  <si>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</si>
  <si>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</si>
  <si>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</si>
  <si>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</si>
  <si>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</si>
  <si>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</si>
  <si>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</si>
  <si>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</si>
  <si>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</si>
  <si>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</si>
  <si>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</si>
  <si>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</si>
  <si>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</si>
  <si>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</si>
  <si>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</si>
  <si>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</si>
  <si>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</si>
  <si>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</si>
  <si>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</si>
  <si>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</si>
  <si>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C1,C3,C5,C7,C9,C10,C11,C12</t>
  </si>
  <si>
    <t>C_0805_2012Metric</t>
  </si>
  <si>
    <t>ea</t>
  </si>
  <si>
    <t>0.1uF</t>
  </si>
  <si>
    <t>732-8045-1-ND</t>
  </si>
  <si>
    <t>n</t>
  </si>
  <si>
    <t>C2,C4,C6,C8</t>
  </si>
  <si>
    <t>10pF</t>
  </si>
  <si>
    <t>‎732-7814-1-ND‎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</si>
  <si>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</si>
  <si>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</si>
  <si>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</si>
  <si>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</si>
  <si>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</si>
  <si>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</si>
  <si>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</si>
  <si>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</si>
  <si>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</si>
  <si>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</si>
  <si>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</si>
  <si>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</si>
  <si>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</si>
  <si>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</si>
  <si>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PinHeader_1x16_P2.54mm_Vertical_SMD_and_TH_Pin1Right</t>
  </si>
  <si>
    <t>TSM-116-03-T-SV</t>
  </si>
  <si>
    <t>J3</t>
  </si>
  <si>
    <t>LED_Matrix_Header_3pin_0.9_holes</t>
  </si>
  <si>
    <t>LED ARRAY 3 pin Header</t>
  </si>
  <si>
    <t>y</t>
  </si>
  <si>
    <t>Blank board</t>
  </si>
  <si>
    <t>JLCPCB.com</t>
  </si>
  <si>
    <t>R1,R2,R3,R4</t>
  </si>
  <si>
    <t>R_0805_2012Metric</t>
  </si>
  <si>
    <t>4K7</t>
  </si>
  <si>
    <t>U1</t>
  </si>
  <si>
    <t>SOT-23_Handsoldering</t>
  </si>
  <si>
    <t>A3214ELHL-T</t>
  </si>
  <si>
    <t>U2, U4</t>
  </si>
  <si>
    <t>DRV5032FADBZR</t>
  </si>
  <si>
    <t>U3</t>
  </si>
  <si>
    <t>DRV5032DUDBZR</t>
  </si>
  <si>
    <t>U5</t>
  </si>
  <si>
    <t>SOT-23-5</t>
  </si>
  <si>
    <t>SI7210-B-01</t>
  </si>
  <si>
    <t>U6</t>
  </si>
  <si>
    <t>SI7210-B-02</t>
  </si>
  <si>
    <t>U7</t>
  </si>
  <si>
    <t>SI7210-B-03</t>
  </si>
  <si>
    <t>U8</t>
  </si>
  <si>
    <t>SI7210-B-04</t>
  </si>
  <si>
    <t>X1</t>
  </si>
  <si>
    <t>Badgelife-SAOv169-BADGE-2x3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</si>
  <si>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</si>
  <si>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</si>
  <si>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</si>
  <si>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</si>
  <si>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</si>
  <si>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</si>
  <si>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</si>
  <si>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</si>
  <si>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</si>
  <si>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</si>
  <si>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</si>
  <si>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</si>
  <si>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</si>
  <si>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</si>
  <si>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</si>
  <si>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</si>
  <si>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</si>
  <si>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</si>
  <si>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</si>
  <si>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</si>
  <si>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</si>
  <si>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</si>
  <si>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</si>
  <si>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</si>
  <si>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</si>
  <si>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</si>
  <si>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</si>
  <si>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</si>
  <si>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</si>
  <si>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</si>
  <si>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</si>
  <si>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</si>
  <si>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</si>
  <si>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</si>
  <si>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</si>
  <si>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</si>
  <si>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</si>
  <si>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</si>
  <si>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</si>
  <si>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</si>
  <si>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</si>
  <si>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</si>
  <si>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</si>
  <si>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</si>
  <si>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</si>
  <si>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</si>
  <si>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</si>
  <si>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</si>
  <si>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</si>
  <si>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</si>
  <si>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</si>
  <si>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</si>
  <si>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</si>
  <si>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</si>
  <si>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</si>
  <si>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</si>
  <si>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</si>
  <si>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</si>
  <si>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</si>
  <si>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</si>
  <si>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</si>
  <si>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</si>
  <si>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</si>
  <si>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</si>
  <si>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</si>
  <si>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</si>
  <si>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</si>
  <si>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</si>
  <si>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</si>
  <si>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</si>
  <si>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</si>
  <si>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</si>
  <si>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</si>
  <si>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</si>
  <si>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</si>
  <si>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</si>
  <si>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</si>
  <si>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</si>
  <si>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</si>
  <si>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</si>
  <si>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</si>
  <si>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</si>
  <si>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</si>
  <si>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</si>
  <si>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</si>
  <si>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</si>
  <si>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</si>
  <si>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</si>
  <si>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</si>
  <si>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</si>
  <si>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</si>
  <si>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</si>
  <si>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</si>
  <si>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</si>
  <si>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</si>
  <si>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</si>
  <si>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</si>
  <si>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</si>
  <si>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</si>
  <si>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</si>
  <si>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</si>
  <si>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</si>
  <si>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</si>
  <si>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</si>
  <si>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</si>
  <si>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</si>
  <si>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</si>
  <si>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</si>
  <si>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</si>
  <si>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</si>
  <si>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</si>
  <si>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</si>
  <si>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</si>
  <si>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</si>
  <si>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</si>
  <si>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</si>
  <si>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</si>
  <si>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</si>
  <si>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</si>
  <si>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</si>
  <si>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</si>
  <si>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</si>
  <si>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</si>
  <si>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</si>
  <si>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</si>
  <si>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</si>
  <si>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</si>
  <si>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</si>
  <si>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</si>
  <si>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</si>
  <si>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</si>
  <si>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</si>
  <si>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</si>
  <si>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</si>
  <si>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</si>
  <si>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</si>
  <si>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</si>
  <si>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</si>
  <si>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</si>
  <si>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</si>
  <si>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</si>
  <si>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</si>
  <si>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</si>
  <si>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</si>
  <si>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</si>
  <si>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</si>
  <si>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</si>
  <si>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</si>
  <si>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</si>
  <si>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</si>
  <si>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</si>
  <si>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</si>
  <si>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</si>
  <si>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</si>
  <si>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</si>
  <si>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</si>
  <si>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</si>
  <si>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</si>
  <si>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</si>
  <si>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</si>
  <si>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</si>
  <si>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</si>
  <si>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</si>
  <si>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</si>
  <si>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</si>
  <si>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</si>
  <si>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</si>
  <si>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</si>
  <si>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</si>
  <si>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</si>
  <si>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</si>
  <si>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</si>
  <si>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</si>
  <si>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</si>
  <si>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</si>
  <si>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</si>
  <si>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</si>
  <si>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</si>
  <si>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not labeled - for Teensy sockets</t>
  </si>
  <si>
    <t>CONN RCPT 12POS 0.1 GOLD SMD</t>
  </si>
  <si>
    <t>SSM-106-LM-DV</t>
  </si>
  <si>
    <t>SSM-106-LM-DV-ND</t>
  </si>
  <si>
    <t>JLCPCB.COM</t>
  </si>
  <si>
    <t>not labeled</t>
  </si>
  <si>
    <t>4xAAA Battery Holder</t>
  </si>
  <si>
    <t xml:space="preserve">36-2482CN-ND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</si>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</sst>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5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0" xfId="1" applyFont="1"/>
    <xf numFmtId="164" fontId="0" fillId="0" borderId="0" xfId="1" applyNumberFormat="1" applyFont="1"/>
    <xf numFmtId="0" fontId="3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3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4" fillId="2" borderId="0" xfId="1" applyFont="1" applyFill="1"/>
    <xf numFmtId="44" fontId="3" fillId="2" borderId="0" xfId="1" applyFont="1" applyFill="1"/>
    <xf numFmtId="44" fontId="0" fillId="0" borderId="0" xfId="1" applyFont="1" applyFill="1"/>
    <xf numFmtId="44" fontId="4" fillId="0" borderId="0" xfId="1" applyFont="1" applyFill="1"/>
    <xf numFmtId="44" fontId="3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2" fillId="0" borderId="0" xfId="0" applyFont="1"/>
    <xf numFmtId="0" fontId="1" fillId="0" borderId="0" xfId="2" applyAlignment="1">
      <alignment horizontal="left" vertical="top"/>
    </xf>
    <xf numFmtId="0" fontId="1" fillId="0" borderId="0" xfId="2" applyAlignment="1">
      <alignment horizontal="left" vertical="top" wrapText="1"/>
    </xf>
    <xf numFmtId="15" fontId="1" fillId="0" borderId="0" xfId="2" applyNumberFormat="1" applyAlignment="1">
      <alignment horizontal="left" vertical="top" wrapText="1"/>
    </xf>
    <xf numFmtId="0" fontId="1" fillId="0" borderId="0" xfId="2" applyAlignment="1">
      <alignment horizontal="center" vertical="top" wrapText="1"/>
    </xf>
    <xf numFmtId="0" fontId="1" fillId="4" borderId="0" xfId="2" applyFill="1" applyAlignment="1">
      <alignment horizontal="left" vertical="top" wrapText="1"/>
    </xf>
    <xf numFmtId="0" fontId="1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" fillId="0" borderId="0" xfId="2" applyNumberFormat="1" applyAlignment="1">
      <alignment horizontal="left" vertical="top" wrapText="1"/>
    </xf>
    <xf numFmtId="1" fontId="1" fillId="4" borderId="0" xfId="2" applyNumberFormat="1" applyFill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" fillId="0" borderId="0" xfId="2" applyAlignment="1">
      <alignment horizontal="left"/>
    </xf>
    <xf numFmtId="0" fontId="1" fillId="0" borderId="0" xfId="2" applyAlignment="1">
      <alignment horizontal="left" wrapText="1"/>
    </xf>
    <xf numFmtId="0" fontId="1" fillId="0" borderId="0" xfId="2" applyAlignment="1">
      <alignment horizontal="center"/>
    </xf>
    <xf numFmtId="0" fontId="1" fillId="3" borderId="0" xfId="2" applyFill="1" applyAlignment="1">
      <alignment horizontal="left"/>
    </xf>
    <xf numFmtId="0" fontId="1" fillId="3" borderId="0" xfId="2" applyFill="1" applyAlignment="1">
      <alignment horizontal="left" vertical="top" wrapText="1"/>
    </xf>
    <xf numFmtId="0" fontId="1" fillId="0" borderId="0" xfId="2" applyFill="1" applyAlignment="1">
      <alignment horizontal="left" vertical="top" wrapText="1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Q31"/>
  <sheetViews>
    <sheetView topLeftCell="F1" zoomScale="125" workbookViewId="0">
      <selection activeCell="P8" sqref="P8:P12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2.832031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30" t="s">
        <v>174</v>
      </c>
      <c r="P3" s="30"/>
      <c r="Q3" s="30"/>
    </row>
    <row r="4" spans="1:17" ht="17" x14ac:dyDescent="0.15">
      <c r="A4" s="29"/>
      <c r="B4" s="27"/>
      <c r="J4" s="31" t="s">
        <v>175</v>
      </c>
      <c r="K4" s="31" t="s">
        <v>176</v>
      </c>
      <c r="O4" s="32"/>
      <c r="P4" s="32"/>
      <c r="Q4" s="32"/>
    </row>
    <row r="5" spans="1:17" ht="34" x14ac:dyDescent="0.15">
      <c r="B5" s="31" t="s">
        <v>177</v>
      </c>
      <c r="C5" s="31" t="s">
        <v>178</v>
      </c>
      <c r="D5" s="31" t="s">
        <v>179</v>
      </c>
      <c r="F5" s="31" t="s">
        <v>179</v>
      </c>
      <c r="I5" s="28" t="s">
        <v>180</v>
      </c>
      <c r="J5" s="42" t="s">
        <v>181</v>
      </c>
      <c r="K5" s="42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28" t="s">
        <v>189</v>
      </c>
      <c r="C6" s="28" t="s">
        <v>190</v>
      </c>
      <c r="D6" s="28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2" t="s">
        <v>195</v>
      </c>
      <c r="K6" s="42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ht="34" x14ac:dyDescent="0.15">
      <c r="A7" s="28">
        <v>4</v>
      </c>
      <c r="B7" s="28" t="s">
        <v>201</v>
      </c>
      <c r="C7" s="28" t="s">
        <v>202</v>
      </c>
      <c r="D7" s="28">
        <v>8</v>
      </c>
      <c r="E7" s="28" t="s">
        <v>203</v>
      </c>
      <c r="F7" s="28" t="s">
        <v>204</v>
      </c>
      <c r="G7" s="28" t="s">
        <v>205</v>
      </c>
      <c r="H7" s="28" t="s">
        <v>206</v>
      </c>
      <c r="I7" s="28">
        <v>2</v>
      </c>
      <c r="J7" s="31">
        <f>IF(I7&gt;D7,0,D7-I7)</f>
        <v>6</v>
      </c>
      <c r="K7" s="28">
        <f>I7+J7</f>
        <v>8</v>
      </c>
      <c r="L7" s="28">
        <f t="shared" ref="L7:L24" si="0">K7-D7</f>
        <v>0</v>
      </c>
      <c r="M7" s="28">
        <f t="shared" ref="M7:M24" si="1">(4*D7)-L7</f>
        <v>32</v>
      </c>
      <c r="Q7" s="33" t="e">
        <f t="shared" ref="Q7:Q9" si="2">P7/O7</f>
        <v>#DIV/0!</v>
      </c>
    </row>
    <row r="8" spans="1:17" ht="17" x14ac:dyDescent="0.15">
      <c r="A8" s="28">
        <v>5</v>
      </c>
      <c r="B8" s="28" t="s">
        <v>207</v>
      </c>
      <c r="C8" s="28" t="s">
        <v>202</v>
      </c>
      <c r="D8" s="28">
        <v>4</v>
      </c>
      <c r="E8" s="28" t="s">
        <v>203</v>
      </c>
      <c r="F8" s="28" t="s">
        <v>208</v>
      </c>
      <c r="G8" s="28" t="s">
        <v>209</v>
      </c>
      <c r="H8" s="28" t="s">
        <v>206</v>
      </c>
      <c r="I8" s="28">
        <v>1</v>
      </c>
      <c r="J8" s="31">
        <v>10</v>
      </c>
      <c r="K8" s="28">
        <f t="shared" ref="K8:K24" si="3">I8+J8</f>
        <v>11</v>
      </c>
      <c r="L8" s="28">
        <f t="shared" si="0"/>
        <v>7</v>
      </c>
      <c r="M8" s="28">
        <f t="shared" si="1"/>
        <v>9</v>
      </c>
      <c r="Q8" s="33" t="e">
        <f t="shared" si="2"/>
        <v>#DIV/0!</v>
      </c>
    </row>
    <row r="9" spans="1:17" ht="85" x14ac:dyDescent="0.15">
      <c r="A9" s="28">
        <v>103</v>
      </c>
      <c r="B9" s="31" t="s">
        <v>210</v>
      </c>
      <c r="C9" s="31" t="s">
        <v>140</v>
      </c>
      <c r="D9" s="31">
        <v>70</v>
      </c>
      <c r="E9" s="28" t="s">
        <v>203</v>
      </c>
      <c r="F9" s="28" t="s">
        <v>211</v>
      </c>
      <c r="G9" s="28" t="s">
        <v>212</v>
      </c>
      <c r="H9" s="28" t="s">
        <v>206</v>
      </c>
      <c r="I9" s="28">
        <f>1000-70</f>
        <v>930</v>
      </c>
      <c r="J9" s="28">
        <f>IF(I9&gt;D9,0,D9-I9)</f>
        <v>0</v>
      </c>
      <c r="K9" s="28">
        <f t="shared" si="3"/>
        <v>930</v>
      </c>
      <c r="L9" s="28">
        <f t="shared" si="0"/>
        <v>860</v>
      </c>
      <c r="M9" s="28">
        <f t="shared" si="1"/>
        <v>-580</v>
      </c>
      <c r="Q9" s="33" t="e">
        <f t="shared" si="2"/>
        <v>#DIV/0!</v>
      </c>
    </row>
    <row r="10" spans="1:17" ht="102" x14ac:dyDescent="0.15">
      <c r="A10" s="28">
        <v>102</v>
      </c>
      <c r="B10" s="31" t="s">
        <v>213</v>
      </c>
      <c r="C10" s="31" t="s">
        <v>214</v>
      </c>
      <c r="D10" s="31">
        <v>0.8</v>
      </c>
      <c r="E10" s="28" t="s">
        <v>215</v>
      </c>
      <c r="F10" s="28" t="s">
        <v>216</v>
      </c>
      <c r="G10" s="28" t="s">
        <v>217</v>
      </c>
      <c r="H10" s="28" t="s">
        <v>206</v>
      </c>
      <c r="I10" s="28">
        <f>430-3</f>
        <v>427</v>
      </c>
      <c r="J10" s="28">
        <f>IF(I10&gt;D10,0,D10-I10)</f>
        <v>0</v>
      </c>
      <c r="K10" s="28">
        <f t="shared" si="3"/>
        <v>427</v>
      </c>
      <c r="L10" s="28">
        <f t="shared" si="0"/>
        <v>426.2</v>
      </c>
      <c r="M10" s="28">
        <f t="shared" si="1"/>
        <v>-423</v>
      </c>
      <c r="O10" s="28">
        <v>430</v>
      </c>
      <c r="Q10" s="33">
        <f>P10/O10</f>
        <v>0</v>
      </c>
    </row>
    <row r="11" spans="1:17" ht="85" x14ac:dyDescent="0.15">
      <c r="A11" s="28">
        <v>103</v>
      </c>
      <c r="B11" s="31" t="s">
        <v>213</v>
      </c>
      <c r="C11" s="31" t="s">
        <v>214</v>
      </c>
      <c r="D11" s="31">
        <v>0.8</v>
      </c>
      <c r="E11" s="28" t="s">
        <v>215</v>
      </c>
      <c r="F11" s="28" t="s">
        <v>218</v>
      </c>
      <c r="G11" s="28" t="s">
        <v>219</v>
      </c>
      <c r="H11" s="28" t="s">
        <v>206</v>
      </c>
      <c r="I11" s="34">
        <v>0</v>
      </c>
      <c r="J11" s="35">
        <v>100</v>
      </c>
      <c r="K11" s="28">
        <f t="shared" si="3"/>
        <v>100</v>
      </c>
      <c r="L11" s="28">
        <f t="shared" si="0"/>
        <v>99.2</v>
      </c>
      <c r="M11" s="28">
        <f t="shared" si="1"/>
        <v>-96</v>
      </c>
      <c r="O11" s="28">
        <v>100</v>
      </c>
      <c r="P11" s="36">
        <v>6.49</v>
      </c>
      <c r="Q11" s="33">
        <f>P11/O11</f>
        <v>6.4899999999999999E-2</v>
      </c>
    </row>
    <row r="12" spans="1:17" ht="68" x14ac:dyDescent="0.15">
      <c r="A12" s="28">
        <v>103</v>
      </c>
      <c r="B12" s="31" t="s">
        <v>213</v>
      </c>
      <c r="C12" s="31" t="s">
        <v>220</v>
      </c>
      <c r="D12" s="31">
        <v>0.75</v>
      </c>
      <c r="E12" s="28" t="s">
        <v>215</v>
      </c>
      <c r="F12" s="28" t="s">
        <v>221</v>
      </c>
      <c r="G12" s="28" t="s">
        <v>222</v>
      </c>
      <c r="H12" s="28" t="s">
        <v>206</v>
      </c>
      <c r="I12" s="34">
        <v>0</v>
      </c>
      <c r="J12" s="35">
        <f>2450/3.281</f>
        <v>746.72355989027733</v>
      </c>
      <c r="K12" s="28">
        <f t="shared" si="3"/>
        <v>746.72355989027733</v>
      </c>
      <c r="L12" s="28">
        <f t="shared" si="0"/>
        <v>745.97355989027733</v>
      </c>
      <c r="M12" s="28">
        <f t="shared" si="1"/>
        <v>-742.97355989027733</v>
      </c>
      <c r="O12" s="28">
        <v>747</v>
      </c>
      <c r="P12" s="36">
        <f>12.65+3.95+1.18</f>
        <v>17.78</v>
      </c>
      <c r="Q12" s="33">
        <f>P12/O12</f>
        <v>2.3801874163319948E-2</v>
      </c>
    </row>
    <row r="13" spans="1:17" ht="34" x14ac:dyDescent="0.15">
      <c r="A13" s="28">
        <v>19</v>
      </c>
      <c r="B13" s="28" t="s">
        <v>223</v>
      </c>
      <c r="C13" s="28" t="s">
        <v>224</v>
      </c>
      <c r="D13" s="31">
        <v>2</v>
      </c>
      <c r="E13" s="28" t="s">
        <v>203</v>
      </c>
      <c r="F13" s="28" t="s">
        <v>225</v>
      </c>
      <c r="H13" s="28" t="s">
        <v>206</v>
      </c>
      <c r="I13" s="28">
        <v>0</v>
      </c>
      <c r="J13" s="31">
        <f t="shared" ref="J13:J24" si="4">IF(I13&gt;D13,0,D13-I13)</f>
        <v>2</v>
      </c>
      <c r="K13" s="28">
        <f t="shared" si="3"/>
        <v>2</v>
      </c>
      <c r="L13" s="28">
        <f t="shared" si="0"/>
        <v>0</v>
      </c>
      <c r="M13" s="28">
        <f t="shared" si="1"/>
        <v>8</v>
      </c>
      <c r="Q13" s="33" t="e">
        <f t="shared" ref="Q13:Q24" si="5">P13/O13</f>
        <v>#DIV/0!</v>
      </c>
    </row>
    <row r="14" spans="1:17" ht="17" x14ac:dyDescent="0.15">
      <c r="A14" s="28">
        <v>1</v>
      </c>
      <c r="B14" s="28" t="s">
        <v>226</v>
      </c>
      <c r="C14" s="28" t="s">
        <v>227</v>
      </c>
      <c r="D14" s="28">
        <v>1</v>
      </c>
      <c r="E14" s="28" t="s">
        <v>203</v>
      </c>
      <c r="F14" s="28" t="s">
        <v>228</v>
      </c>
      <c r="H14" s="28" t="s">
        <v>229</v>
      </c>
      <c r="I14" s="28">
        <v>1</v>
      </c>
      <c r="J14" s="28">
        <f t="shared" si="4"/>
        <v>0</v>
      </c>
      <c r="K14" s="28">
        <f t="shared" si="3"/>
        <v>1</v>
      </c>
      <c r="L14" s="28">
        <f t="shared" si="0"/>
        <v>0</v>
      </c>
      <c r="M14" s="28">
        <f t="shared" si="1"/>
        <v>4</v>
      </c>
      <c r="Q14" s="33" t="e">
        <f t="shared" si="5"/>
        <v>#DIV/0!</v>
      </c>
    </row>
    <row r="15" spans="1:17" ht="17" x14ac:dyDescent="0.15">
      <c r="A15" s="28">
        <v>101</v>
      </c>
      <c r="B15" s="28" t="s">
        <v>142</v>
      </c>
      <c r="C15" s="28" t="s">
        <v>230</v>
      </c>
      <c r="D15" s="31">
        <v>1</v>
      </c>
      <c r="E15" s="28" t="s">
        <v>203</v>
      </c>
      <c r="F15" s="28" t="s">
        <v>142</v>
      </c>
      <c r="G15" s="28" t="s">
        <v>231</v>
      </c>
      <c r="H15" s="28" t="s">
        <v>206</v>
      </c>
      <c r="I15" s="28">
        <v>5</v>
      </c>
      <c r="J15" s="28">
        <f t="shared" si="4"/>
        <v>0</v>
      </c>
      <c r="K15" s="28">
        <f t="shared" si="3"/>
        <v>5</v>
      </c>
      <c r="L15" s="28">
        <f t="shared" si="0"/>
        <v>4</v>
      </c>
      <c r="M15" s="28">
        <f t="shared" si="1"/>
        <v>0</v>
      </c>
      <c r="Q15" s="33" t="e">
        <f t="shared" si="5"/>
        <v>#DIV/0!</v>
      </c>
    </row>
    <row r="16" spans="1:17" ht="17" x14ac:dyDescent="0.15">
      <c r="A16" s="28">
        <v>6</v>
      </c>
      <c r="B16" s="28" t="s">
        <v>232</v>
      </c>
      <c r="C16" s="28" t="s">
        <v>233</v>
      </c>
      <c r="D16" s="28">
        <v>4</v>
      </c>
      <c r="E16" s="28" t="s">
        <v>203</v>
      </c>
      <c r="F16" s="28" t="s">
        <v>234</v>
      </c>
      <c r="H16" s="28" t="s">
        <v>206</v>
      </c>
      <c r="I16" s="28">
        <v>4</v>
      </c>
      <c r="J16" s="28">
        <f t="shared" si="4"/>
        <v>0</v>
      </c>
      <c r="K16" s="28">
        <f t="shared" si="3"/>
        <v>4</v>
      </c>
      <c r="L16" s="28">
        <f t="shared" si="0"/>
        <v>0</v>
      </c>
      <c r="M16" s="28">
        <f t="shared" si="1"/>
        <v>16</v>
      </c>
      <c r="Q16" s="33" t="e">
        <f t="shared" si="5"/>
        <v>#DIV/0!</v>
      </c>
    </row>
    <row r="17" spans="1:17" ht="17" x14ac:dyDescent="0.15">
      <c r="A17" s="28">
        <v>11</v>
      </c>
      <c r="B17" s="28" t="s">
        <v>235</v>
      </c>
      <c r="C17" s="28" t="s">
        <v>236</v>
      </c>
      <c r="D17" s="31">
        <v>1</v>
      </c>
      <c r="E17" s="28" t="s">
        <v>203</v>
      </c>
      <c r="F17" s="28" t="s">
        <v>237</v>
      </c>
      <c r="H17" s="28" t="s">
        <v>206</v>
      </c>
      <c r="I17" s="28">
        <v>1</v>
      </c>
      <c r="J17" s="28">
        <f t="shared" si="4"/>
        <v>0</v>
      </c>
      <c r="K17" s="28">
        <f t="shared" si="3"/>
        <v>1</v>
      </c>
      <c r="L17" s="28">
        <f t="shared" si="0"/>
        <v>0</v>
      </c>
      <c r="M17" s="28">
        <f t="shared" si="1"/>
        <v>4</v>
      </c>
      <c r="Q17" s="33" t="e">
        <f t="shared" si="5"/>
        <v>#DIV/0!</v>
      </c>
    </row>
    <row r="18" spans="1:17" ht="17" x14ac:dyDescent="0.15">
      <c r="A18" s="28">
        <v>12</v>
      </c>
      <c r="B18" s="28" t="s">
        <v>238</v>
      </c>
      <c r="C18" s="28" t="s">
        <v>236</v>
      </c>
      <c r="D18" s="31">
        <v>2</v>
      </c>
      <c r="E18" s="28" t="s">
        <v>203</v>
      </c>
      <c r="F18" s="28" t="s">
        <v>239</v>
      </c>
      <c r="H18" s="28" t="s">
        <v>206</v>
      </c>
      <c r="I18" s="28">
        <v>2</v>
      </c>
      <c r="J18" s="28">
        <f t="shared" si="4"/>
        <v>0</v>
      </c>
      <c r="K18" s="28">
        <f t="shared" si="3"/>
        <v>2</v>
      </c>
      <c r="L18" s="28">
        <f t="shared" si="0"/>
        <v>0</v>
      </c>
      <c r="M18" s="28">
        <f t="shared" si="1"/>
        <v>8</v>
      </c>
      <c r="Q18" s="33" t="e">
        <f t="shared" si="5"/>
        <v>#DIV/0!</v>
      </c>
    </row>
    <row r="19" spans="1:17" ht="17" x14ac:dyDescent="0.15">
      <c r="A19" s="28">
        <v>14</v>
      </c>
      <c r="B19" s="28" t="s">
        <v>240</v>
      </c>
      <c r="C19" s="28" t="s">
        <v>236</v>
      </c>
      <c r="D19" s="31">
        <v>1</v>
      </c>
      <c r="E19" s="28" t="s">
        <v>203</v>
      </c>
      <c r="F19" s="28" t="s">
        <v>241</v>
      </c>
      <c r="H19" s="28" t="s">
        <v>206</v>
      </c>
      <c r="I19" s="28">
        <v>1</v>
      </c>
      <c r="J19" s="28">
        <f t="shared" si="4"/>
        <v>0</v>
      </c>
      <c r="K19" s="28">
        <f t="shared" si="3"/>
        <v>1</v>
      </c>
      <c r="L19" s="28">
        <f t="shared" si="0"/>
        <v>0</v>
      </c>
      <c r="M19" s="28">
        <f t="shared" si="1"/>
        <v>4</v>
      </c>
      <c r="Q19" s="33" t="e">
        <f t="shared" si="5"/>
        <v>#DIV/0!</v>
      </c>
    </row>
    <row r="20" spans="1:17" ht="17" x14ac:dyDescent="0.15">
      <c r="A20" s="28">
        <v>7</v>
      </c>
      <c r="B20" s="28" t="s">
        <v>242</v>
      </c>
      <c r="C20" s="28" t="s">
        <v>243</v>
      </c>
      <c r="D20" s="31">
        <v>1</v>
      </c>
      <c r="E20" s="28" t="s">
        <v>203</v>
      </c>
      <c r="F20" s="28" t="s">
        <v>244</v>
      </c>
      <c r="H20" s="28" t="s">
        <v>229</v>
      </c>
      <c r="I20" s="28">
        <v>1</v>
      </c>
      <c r="J20" s="28">
        <f t="shared" si="4"/>
        <v>0</v>
      </c>
      <c r="K20" s="28">
        <f t="shared" si="3"/>
        <v>1</v>
      </c>
      <c r="L20" s="28">
        <f t="shared" si="0"/>
        <v>0</v>
      </c>
      <c r="M20" s="28">
        <f t="shared" si="1"/>
        <v>4</v>
      </c>
      <c r="Q20" s="33" t="e">
        <f t="shared" si="5"/>
        <v>#DIV/0!</v>
      </c>
    </row>
    <row r="21" spans="1:17" ht="17" x14ac:dyDescent="0.15">
      <c r="A21" s="28">
        <v>8</v>
      </c>
      <c r="B21" s="28" t="s">
        <v>245</v>
      </c>
      <c r="C21" s="28" t="s">
        <v>243</v>
      </c>
      <c r="D21" s="31">
        <v>1</v>
      </c>
      <c r="E21" s="28" t="s">
        <v>203</v>
      </c>
      <c r="F21" s="28" t="s">
        <v>246</v>
      </c>
      <c r="H21" s="28" t="s">
        <v>229</v>
      </c>
      <c r="I21" s="28">
        <v>1</v>
      </c>
      <c r="J21" s="28">
        <f t="shared" si="4"/>
        <v>0</v>
      </c>
      <c r="K21" s="28">
        <f t="shared" si="3"/>
        <v>1</v>
      </c>
      <c r="L21" s="28">
        <f t="shared" si="0"/>
        <v>0</v>
      </c>
      <c r="M21" s="28">
        <f t="shared" si="1"/>
        <v>4</v>
      </c>
      <c r="Q21" s="33" t="e">
        <f t="shared" si="5"/>
        <v>#DIV/0!</v>
      </c>
    </row>
    <row r="22" spans="1:17" ht="17" x14ac:dyDescent="0.15">
      <c r="A22" s="28">
        <v>9</v>
      </c>
      <c r="B22" s="28" t="s">
        <v>247</v>
      </c>
      <c r="C22" s="28" t="s">
        <v>243</v>
      </c>
      <c r="D22" s="31">
        <v>1</v>
      </c>
      <c r="E22" s="28" t="s">
        <v>203</v>
      </c>
      <c r="F22" s="28" t="s">
        <v>248</v>
      </c>
      <c r="H22" s="28" t="s">
        <v>229</v>
      </c>
      <c r="I22" s="28">
        <v>1</v>
      </c>
      <c r="J22" s="28">
        <f t="shared" si="4"/>
        <v>0</v>
      </c>
      <c r="K22" s="28">
        <f t="shared" si="3"/>
        <v>1</v>
      </c>
      <c r="L22" s="28">
        <f t="shared" si="0"/>
        <v>0</v>
      </c>
      <c r="M22" s="28">
        <f t="shared" si="1"/>
        <v>4</v>
      </c>
      <c r="Q22" s="33" t="e">
        <f t="shared" si="5"/>
        <v>#DIV/0!</v>
      </c>
    </row>
    <row r="23" spans="1:17" ht="17" x14ac:dyDescent="0.15">
      <c r="A23" s="28">
        <v>10</v>
      </c>
      <c r="B23" s="28" t="s">
        <v>249</v>
      </c>
      <c r="C23" s="28" t="s">
        <v>243</v>
      </c>
      <c r="D23" s="31">
        <v>1</v>
      </c>
      <c r="E23" s="28" t="s">
        <v>203</v>
      </c>
      <c r="F23" s="28" t="s">
        <v>250</v>
      </c>
      <c r="H23" s="28" t="s">
        <v>229</v>
      </c>
      <c r="I23" s="28">
        <v>1</v>
      </c>
      <c r="J23" s="28">
        <f t="shared" si="4"/>
        <v>0</v>
      </c>
      <c r="K23" s="28">
        <f t="shared" si="3"/>
        <v>1</v>
      </c>
      <c r="L23" s="28">
        <f t="shared" si="0"/>
        <v>0</v>
      </c>
      <c r="M23" s="28">
        <f t="shared" si="1"/>
        <v>4</v>
      </c>
      <c r="Q23" s="33" t="e">
        <f t="shared" si="5"/>
        <v>#DIV/0!</v>
      </c>
    </row>
    <row r="24" spans="1:17" ht="17" x14ac:dyDescent="0.15">
      <c r="A24" s="28">
        <v>2</v>
      </c>
      <c r="B24" s="28" t="s">
        <v>251</v>
      </c>
      <c r="C24" s="28" t="s">
        <v>252</v>
      </c>
      <c r="D24" s="31">
        <v>1</v>
      </c>
      <c r="E24" s="28" t="s">
        <v>203</v>
      </c>
      <c r="F24" s="28" t="s">
        <v>253</v>
      </c>
      <c r="H24" s="28" t="s">
        <v>229</v>
      </c>
      <c r="I24" s="28">
        <v>1</v>
      </c>
      <c r="J24" s="28">
        <f t="shared" si="4"/>
        <v>0</v>
      </c>
      <c r="K24" s="28">
        <f t="shared" si="3"/>
        <v>1</v>
      </c>
      <c r="L24" s="28">
        <f t="shared" si="0"/>
        <v>0</v>
      </c>
      <c r="M24" s="28">
        <f t="shared" si="1"/>
        <v>4</v>
      </c>
      <c r="Q24" s="33" t="e">
        <f t="shared" si="5"/>
        <v>#DIV/0!</v>
      </c>
    </row>
    <row r="25" spans="1:17" x14ac:dyDescent="0.15">
      <c r="A25" s="28">
        <v>15</v>
      </c>
    </row>
    <row r="26" spans="1:17" x14ac:dyDescent="0.15">
      <c r="A26" s="28">
        <v>3</v>
      </c>
    </row>
    <row r="27" spans="1:17" x14ac:dyDescent="0.15">
      <c r="A27" s="28">
        <v>13</v>
      </c>
    </row>
    <row r="28" spans="1:17" x14ac:dyDescent="0.15">
      <c r="A28" s="28">
        <v>16</v>
      </c>
    </row>
    <row r="29" spans="1:17" x14ac:dyDescent="0.15">
      <c r="A29" s="28">
        <v>17</v>
      </c>
    </row>
    <row r="30" spans="1:17" x14ac:dyDescent="0.15">
      <c r="A30" s="28">
        <v>18</v>
      </c>
    </row>
    <row r="31" spans="1:17" x14ac:dyDescent="0.15">
      <c r="A31" s="28">
        <v>20</v>
      </c>
    </row>
  </sheetData>
  <autoFilter ref="A6:M31" xr:uid="{00000000-0009-0000-0000-000000000000}">
    <sortState xmlns:xlrd2="http://schemas.microsoft.com/office/spreadsheetml/2017/richdata2" ref="A7:M31">
      <sortCondition ref="B6:B31"/>
    </sortState>
  </autoFilter>
  <mergeCells count="1">
    <mergeCell ref="O3:Q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D62"/>
  <sheetViews>
    <sheetView tabSelected="1" zoomScale="130" zoomScaleNormal="130" workbookViewId="0">
      <selection activeCell="R7" sqref="R7"/>
    </sheetView>
  </sheetViews>
  <sheetFormatPr baseColWidth="10" defaultRowHeight="16" x14ac:dyDescent="0.2"/>
  <cols>
    <col min="1" max="1" width="10.83203125" style="37"/>
    <col min="2" max="2" width="40.6640625" style="37" customWidth="1"/>
    <col min="3" max="3" width="27" style="38" customWidth="1"/>
    <col min="4" max="4" width="10.83203125" style="37"/>
    <col min="5" max="5" width="5.83203125" style="28" customWidth="1"/>
    <col min="6" max="7" width="27" style="38" customWidth="1"/>
    <col min="8" max="8" width="11" style="37" customWidth="1"/>
    <col min="9" max="9" width="25" style="37" customWidth="1"/>
    <col min="10" max="13" width="11.6640625" style="37" customWidth="1"/>
    <col min="14" max="14" width="5.1640625" style="37" customWidth="1"/>
    <col min="15" max="15" width="16.33203125" style="28" customWidth="1"/>
    <col min="16" max="16" width="10.83203125" style="28"/>
    <col min="17" max="17" width="9.1640625" style="28" customWidth="1"/>
    <col min="18" max="18" width="57" style="37" customWidth="1"/>
    <col min="19" max="16384" width="10.83203125" style="37"/>
  </cols>
  <sheetData>
    <row r="1" spans="1:30" x14ac:dyDescent="0.2">
      <c r="A1" s="37" t="s">
        <v>254</v>
      </c>
      <c r="B1" s="37" t="s">
        <v>255</v>
      </c>
    </row>
    <row r="2" spans="1:30" x14ac:dyDescent="0.2">
      <c r="A2" s="37" t="s">
        <v>256</v>
      </c>
      <c r="B2" s="37" t="s">
        <v>257</v>
      </c>
    </row>
    <row r="3" spans="1:30" x14ac:dyDescent="0.2">
      <c r="A3" s="37" t="s">
        <v>258</v>
      </c>
      <c r="B3" s="37" t="s">
        <v>259</v>
      </c>
    </row>
    <row r="4" spans="1:30" x14ac:dyDescent="0.2">
      <c r="A4" s="37" t="s">
        <v>260</v>
      </c>
      <c r="B4" s="37" t="s">
        <v>261</v>
      </c>
    </row>
    <row r="5" spans="1:30" x14ac:dyDescent="0.2">
      <c r="A5" s="37" t="s">
        <v>262</v>
      </c>
      <c r="B5" s="37">
        <v>122</v>
      </c>
    </row>
    <row r="6" spans="1:30" x14ac:dyDescent="0.2">
      <c r="A6" s="37" t="s">
        <v>263</v>
      </c>
    </row>
    <row r="7" spans="1:30" x14ac:dyDescent="0.2">
      <c r="O7" s="30" t="s">
        <v>174</v>
      </c>
      <c r="P7" s="30"/>
      <c r="Q7" s="30"/>
    </row>
    <row r="8" spans="1:30" ht="17" x14ac:dyDescent="0.2">
      <c r="A8" s="37" t="s">
        <v>264</v>
      </c>
      <c r="I8" s="28"/>
      <c r="J8" s="31" t="s">
        <v>265</v>
      </c>
      <c r="K8" s="31" t="s">
        <v>176</v>
      </c>
      <c r="L8" s="28"/>
      <c r="M8" s="28"/>
      <c r="N8" s="28"/>
      <c r="O8" s="32"/>
      <c r="P8" s="32"/>
      <c r="Q8" s="32"/>
    </row>
    <row r="9" spans="1:30" ht="51" x14ac:dyDescent="0.2">
      <c r="B9" s="31" t="s">
        <v>177</v>
      </c>
      <c r="C9" s="31" t="s">
        <v>178</v>
      </c>
      <c r="D9" s="31" t="s">
        <v>179</v>
      </c>
      <c r="F9" s="31" t="s">
        <v>179</v>
      </c>
      <c r="G9" s="28"/>
      <c r="I9" s="28" t="s">
        <v>180</v>
      </c>
      <c r="J9" s="28" t="s">
        <v>181</v>
      </c>
      <c r="K9" s="28" t="s">
        <v>182</v>
      </c>
      <c r="L9" s="28" t="s">
        <v>183</v>
      </c>
      <c r="M9" s="28" t="s">
        <v>184</v>
      </c>
      <c r="N9" s="28"/>
      <c r="O9" s="28" t="s">
        <v>185</v>
      </c>
      <c r="P9" s="28" t="s">
        <v>186</v>
      </c>
      <c r="Q9" s="28" t="s">
        <v>187</v>
      </c>
    </row>
    <row r="10" spans="1:30" ht="17" x14ac:dyDescent="0.2">
      <c r="A10" s="37" t="s">
        <v>439</v>
      </c>
      <c r="B10" s="38" t="s">
        <v>189</v>
      </c>
      <c r="C10" s="37" t="s">
        <v>266</v>
      </c>
      <c r="D10" s="39" t="s">
        <v>267</v>
      </c>
      <c r="E10" s="28" t="s">
        <v>191</v>
      </c>
      <c r="F10" s="37" t="s">
        <v>268</v>
      </c>
      <c r="G10" s="28" t="s">
        <v>192</v>
      </c>
      <c r="H10" s="37" t="s">
        <v>269</v>
      </c>
      <c r="I10" s="28" t="s">
        <v>194</v>
      </c>
      <c r="J10" s="28" t="s">
        <v>195</v>
      </c>
      <c r="K10" s="28" t="s">
        <v>196</v>
      </c>
      <c r="L10" s="28" t="s">
        <v>197</v>
      </c>
      <c r="M10" s="28" t="s">
        <v>195</v>
      </c>
      <c r="N10" s="28"/>
      <c r="O10" s="28" t="s">
        <v>198</v>
      </c>
      <c r="P10" s="28" t="s">
        <v>199</v>
      </c>
      <c r="Q10" s="28" t="s">
        <v>200</v>
      </c>
      <c r="R10" s="37" t="s">
        <v>270</v>
      </c>
      <c r="S10" s="37" t="s">
        <v>271</v>
      </c>
      <c r="T10" s="37" t="s">
        <v>272</v>
      </c>
      <c r="U10" s="37" t="s">
        <v>273</v>
      </c>
      <c r="V10" s="37" t="s">
        <v>274</v>
      </c>
      <c r="W10" s="37" t="s">
        <v>3</v>
      </c>
      <c r="X10" s="37" t="s">
        <v>275</v>
      </c>
      <c r="Y10" s="37" t="s">
        <v>276</v>
      </c>
      <c r="Z10" s="37" t="s">
        <v>277</v>
      </c>
      <c r="AA10" s="37" t="s">
        <v>1</v>
      </c>
      <c r="AB10" s="37" t="s">
        <v>278</v>
      </c>
      <c r="AC10" s="37" t="s">
        <v>279</v>
      </c>
      <c r="AD10" s="37" t="s">
        <v>280</v>
      </c>
    </row>
    <row r="11" spans="1:30" ht="17" x14ac:dyDescent="0.2">
      <c r="A11" s="37">
        <v>1</v>
      </c>
      <c r="B11" s="38" t="s">
        <v>281</v>
      </c>
      <c r="C11" s="37" t="s">
        <v>282</v>
      </c>
      <c r="D11" s="39">
        <v>2</v>
      </c>
      <c r="E11" s="28" t="s">
        <v>203</v>
      </c>
      <c r="F11" s="37" t="s">
        <v>283</v>
      </c>
      <c r="G11" s="37" t="s">
        <v>284</v>
      </c>
      <c r="H11" s="37" t="s">
        <v>206</v>
      </c>
      <c r="I11" s="28">
        <v>0</v>
      </c>
      <c r="J11" s="31">
        <f t="shared" ref="J11:J57" si="0">IF(I11&gt;D11,0,D11-I11)</f>
        <v>2</v>
      </c>
      <c r="K11" s="28">
        <f>I11+J11</f>
        <v>2</v>
      </c>
      <c r="L11" s="28">
        <f>K11-D11</f>
        <v>0</v>
      </c>
      <c r="M11" s="28">
        <f t="shared" ref="M11:M62" si="1">(4*D11)-L11</f>
        <v>8</v>
      </c>
      <c r="N11" s="28"/>
      <c r="Q11" s="33" t="e">
        <f t="shared" ref="Q11:Q13" si="2">P11/O11</f>
        <v>#DIV/0!</v>
      </c>
      <c r="R11" s="37" t="s">
        <v>285</v>
      </c>
      <c r="S11" s="37" t="s">
        <v>286</v>
      </c>
    </row>
    <row r="12" spans="1:30" ht="17" x14ac:dyDescent="0.2">
      <c r="A12" s="37">
        <v>2</v>
      </c>
      <c r="B12" s="38" t="s">
        <v>287</v>
      </c>
      <c r="C12" s="37" t="s">
        <v>288</v>
      </c>
      <c r="D12" s="39">
        <v>7</v>
      </c>
      <c r="E12" s="28" t="s">
        <v>203</v>
      </c>
      <c r="F12" s="37" t="s">
        <v>204</v>
      </c>
      <c r="G12" s="37" t="s">
        <v>205</v>
      </c>
      <c r="H12" s="37" t="s">
        <v>206</v>
      </c>
      <c r="I12" s="28">
        <v>0</v>
      </c>
      <c r="J12" s="31">
        <f t="shared" si="0"/>
        <v>7</v>
      </c>
      <c r="K12" s="28">
        <f t="shared" ref="K12:K57" si="3">I12+J12</f>
        <v>7</v>
      </c>
      <c r="L12" s="28">
        <f t="shared" ref="L12:L62" si="4">K12-D12</f>
        <v>0</v>
      </c>
      <c r="M12" s="28">
        <f t="shared" si="1"/>
        <v>28</v>
      </c>
      <c r="N12" s="28"/>
      <c r="Q12" s="33" t="e">
        <f t="shared" si="2"/>
        <v>#DIV/0!</v>
      </c>
      <c r="R12" s="37" t="s">
        <v>285</v>
      </c>
      <c r="S12" s="37" t="s">
        <v>286</v>
      </c>
    </row>
    <row r="13" spans="1:30" ht="17" x14ac:dyDescent="0.2">
      <c r="A13" s="37">
        <v>3</v>
      </c>
      <c r="B13" s="38" t="s">
        <v>289</v>
      </c>
      <c r="C13" s="37" t="s">
        <v>288</v>
      </c>
      <c r="D13" s="39">
        <v>2</v>
      </c>
      <c r="E13" s="28" t="s">
        <v>203</v>
      </c>
      <c r="F13" s="37" t="s">
        <v>290</v>
      </c>
      <c r="G13" s="37" t="s">
        <v>291</v>
      </c>
      <c r="H13" s="37" t="s">
        <v>206</v>
      </c>
      <c r="I13" s="28">
        <v>0</v>
      </c>
      <c r="J13" s="31">
        <v>10</v>
      </c>
      <c r="K13" s="28">
        <f t="shared" si="3"/>
        <v>10</v>
      </c>
      <c r="L13" s="28">
        <f t="shared" si="4"/>
        <v>8</v>
      </c>
      <c r="M13" s="28">
        <f t="shared" si="1"/>
        <v>0</v>
      </c>
      <c r="N13" s="28"/>
      <c r="Q13" s="33" t="e">
        <f t="shared" si="2"/>
        <v>#DIV/0!</v>
      </c>
      <c r="R13" s="37" t="s">
        <v>285</v>
      </c>
      <c r="S13" s="37" t="s">
        <v>286</v>
      </c>
    </row>
    <row r="14" spans="1:30" ht="17" x14ac:dyDescent="0.2">
      <c r="A14" s="37">
        <v>4</v>
      </c>
      <c r="B14" s="38" t="s">
        <v>292</v>
      </c>
      <c r="C14" s="37" t="s">
        <v>293</v>
      </c>
      <c r="D14" s="39">
        <v>1</v>
      </c>
      <c r="E14" s="28" t="s">
        <v>203</v>
      </c>
      <c r="F14" s="37" t="s">
        <v>294</v>
      </c>
      <c r="G14" s="37" t="s">
        <v>295</v>
      </c>
      <c r="H14" s="37" t="s">
        <v>206</v>
      </c>
      <c r="I14" s="28">
        <v>1</v>
      </c>
      <c r="J14" s="28">
        <f t="shared" si="0"/>
        <v>0</v>
      </c>
      <c r="K14" s="28">
        <f t="shared" si="3"/>
        <v>1</v>
      </c>
      <c r="L14" s="28">
        <f t="shared" si="4"/>
        <v>0</v>
      </c>
      <c r="M14" s="28">
        <f t="shared" si="1"/>
        <v>4</v>
      </c>
      <c r="N14" s="28"/>
      <c r="O14" s="28">
        <v>430</v>
      </c>
      <c r="Q14" s="33">
        <f>P14/O14</f>
        <v>0</v>
      </c>
      <c r="R14" s="37" t="s">
        <v>296</v>
      </c>
      <c r="S14" s="37" t="s">
        <v>297</v>
      </c>
    </row>
    <row r="15" spans="1:30" ht="17" x14ac:dyDescent="0.2">
      <c r="A15" s="37">
        <v>5</v>
      </c>
      <c r="B15" s="38" t="s">
        <v>298</v>
      </c>
      <c r="C15" s="37" t="s">
        <v>299</v>
      </c>
      <c r="D15" s="39">
        <v>6</v>
      </c>
      <c r="E15" s="28" t="s">
        <v>203</v>
      </c>
      <c r="F15" s="37" t="s">
        <v>300</v>
      </c>
      <c r="G15" s="37" t="s">
        <v>103</v>
      </c>
      <c r="H15" s="37" t="s">
        <v>206</v>
      </c>
      <c r="I15" s="37">
        <v>4</v>
      </c>
      <c r="J15" s="31">
        <f t="shared" si="0"/>
        <v>2</v>
      </c>
      <c r="K15" s="28">
        <f t="shared" si="3"/>
        <v>6</v>
      </c>
      <c r="L15" s="28">
        <f t="shared" si="4"/>
        <v>0</v>
      </c>
      <c r="M15" s="28">
        <f t="shared" si="1"/>
        <v>24</v>
      </c>
      <c r="N15" s="28"/>
      <c r="O15" s="28">
        <v>100</v>
      </c>
      <c r="P15" s="36"/>
      <c r="Q15" s="33">
        <f>P15/O15</f>
        <v>0</v>
      </c>
      <c r="R15" s="37" t="s">
        <v>301</v>
      </c>
      <c r="S15" s="37" t="s">
        <v>302</v>
      </c>
    </row>
    <row r="16" spans="1:30" ht="17" x14ac:dyDescent="0.2">
      <c r="A16" s="37">
        <v>6</v>
      </c>
      <c r="B16" s="38" t="s">
        <v>303</v>
      </c>
      <c r="C16" s="37" t="s">
        <v>299</v>
      </c>
      <c r="D16" s="39">
        <v>6</v>
      </c>
      <c r="E16" s="28" t="s">
        <v>203</v>
      </c>
      <c r="F16" s="37" t="s">
        <v>304</v>
      </c>
      <c r="G16" s="38" t="s">
        <v>109</v>
      </c>
      <c r="H16" s="37" t="s">
        <v>206</v>
      </c>
      <c r="I16" s="37">
        <v>4</v>
      </c>
      <c r="J16" s="31">
        <f t="shared" si="0"/>
        <v>2</v>
      </c>
      <c r="K16" s="28">
        <f t="shared" si="3"/>
        <v>6</v>
      </c>
      <c r="L16" s="28">
        <f t="shared" si="4"/>
        <v>0</v>
      </c>
      <c r="M16" s="28">
        <f t="shared" si="1"/>
        <v>24</v>
      </c>
      <c r="N16" s="28"/>
      <c r="O16" s="28">
        <v>747</v>
      </c>
      <c r="P16" s="36"/>
      <c r="Q16" s="33">
        <f>P16/O16</f>
        <v>0</v>
      </c>
      <c r="R16" s="37" t="s">
        <v>305</v>
      </c>
      <c r="S16" s="37" t="s">
        <v>302</v>
      </c>
    </row>
    <row r="17" spans="1:30" ht="17" x14ac:dyDescent="0.2">
      <c r="A17" s="37">
        <v>7</v>
      </c>
      <c r="B17" s="38" t="s">
        <v>306</v>
      </c>
      <c r="C17" s="37" t="s">
        <v>307</v>
      </c>
      <c r="D17" s="39">
        <v>1</v>
      </c>
      <c r="E17" s="28" t="s">
        <v>203</v>
      </c>
      <c r="F17" s="37" t="s">
        <v>308</v>
      </c>
      <c r="G17" s="37" t="s">
        <v>30</v>
      </c>
      <c r="H17" s="37" t="s">
        <v>206</v>
      </c>
      <c r="I17" s="37">
        <v>1</v>
      </c>
      <c r="J17" s="28">
        <f t="shared" si="0"/>
        <v>0</v>
      </c>
      <c r="K17" s="28">
        <f t="shared" si="3"/>
        <v>1</v>
      </c>
      <c r="L17" s="28">
        <f t="shared" si="4"/>
        <v>0</v>
      </c>
      <c r="M17" s="28">
        <f t="shared" si="1"/>
        <v>4</v>
      </c>
      <c r="N17" s="28"/>
      <c r="Q17" s="33" t="e">
        <f t="shared" ref="Q17:Q28" si="5">P17/O17</f>
        <v>#DIV/0!</v>
      </c>
      <c r="R17" s="37" t="s">
        <v>309</v>
      </c>
      <c r="S17" s="37" t="s">
        <v>286</v>
      </c>
    </row>
    <row r="18" spans="1:30" x14ac:dyDescent="0.2">
      <c r="A18" s="37">
        <v>8</v>
      </c>
      <c r="B18" s="38"/>
      <c r="C18" s="37"/>
      <c r="D18" s="39"/>
      <c r="F18" s="37"/>
      <c r="G18" s="37"/>
      <c r="J18" s="28"/>
      <c r="K18" s="28"/>
      <c r="L18" s="28"/>
      <c r="M18" s="28"/>
      <c r="N18" s="28"/>
      <c r="Q18" s="33" t="e">
        <f t="shared" si="5"/>
        <v>#DIV/0!</v>
      </c>
      <c r="S18" s="37" t="s">
        <v>286</v>
      </c>
    </row>
    <row r="19" spans="1:30" x14ac:dyDescent="0.2">
      <c r="A19" s="37">
        <v>9</v>
      </c>
      <c r="B19" s="38"/>
      <c r="C19" s="37"/>
      <c r="D19" s="39"/>
      <c r="F19" s="37"/>
      <c r="G19" s="37"/>
      <c r="J19" s="28"/>
      <c r="K19" s="28"/>
      <c r="L19" s="28"/>
      <c r="M19" s="28"/>
      <c r="N19" s="28"/>
      <c r="Q19" s="33" t="e">
        <f t="shared" si="5"/>
        <v>#DIV/0!</v>
      </c>
      <c r="S19" s="37" t="s">
        <v>286</v>
      </c>
    </row>
    <row r="20" spans="1:30" ht="17" x14ac:dyDescent="0.2">
      <c r="A20" s="37">
        <v>10</v>
      </c>
      <c r="B20" s="38" t="s">
        <v>310</v>
      </c>
      <c r="C20" s="37" t="s">
        <v>311</v>
      </c>
      <c r="D20" s="39">
        <v>1</v>
      </c>
      <c r="E20" s="28" t="s">
        <v>203</v>
      </c>
      <c r="F20" s="37" t="s">
        <v>312</v>
      </c>
      <c r="G20" s="37" t="s">
        <v>313</v>
      </c>
      <c r="H20" s="37" t="s">
        <v>206</v>
      </c>
      <c r="I20" s="37">
        <v>1</v>
      </c>
      <c r="J20" s="28">
        <f t="shared" si="0"/>
        <v>0</v>
      </c>
      <c r="K20" s="28">
        <f t="shared" si="3"/>
        <v>1</v>
      </c>
      <c r="L20" s="28">
        <f t="shared" si="4"/>
        <v>0</v>
      </c>
      <c r="M20" s="28">
        <f t="shared" si="1"/>
        <v>4</v>
      </c>
      <c r="N20" s="28"/>
      <c r="Q20" s="33" t="e">
        <f t="shared" si="5"/>
        <v>#DIV/0!</v>
      </c>
      <c r="R20" s="37" t="s">
        <v>314</v>
      </c>
      <c r="S20" s="37" t="s">
        <v>315</v>
      </c>
      <c r="W20" s="37" t="s">
        <v>316</v>
      </c>
      <c r="Y20" s="37">
        <v>8.8000000000000007</v>
      </c>
      <c r="AB20" s="37" t="s">
        <v>317</v>
      </c>
      <c r="AC20" s="37" t="s">
        <v>318</v>
      </c>
    </row>
    <row r="21" spans="1:30" ht="17" x14ac:dyDescent="0.2">
      <c r="A21" s="37">
        <v>11</v>
      </c>
      <c r="B21" s="38" t="s">
        <v>319</v>
      </c>
      <c r="C21" s="37" t="s">
        <v>320</v>
      </c>
      <c r="D21" s="39">
        <v>1</v>
      </c>
      <c r="E21" s="28" t="s">
        <v>203</v>
      </c>
      <c r="F21" s="37" t="s">
        <v>321</v>
      </c>
      <c r="G21" s="37" t="s">
        <v>322</v>
      </c>
      <c r="H21" s="37" t="s">
        <v>229</v>
      </c>
      <c r="I21" s="37">
        <v>1</v>
      </c>
      <c r="J21" s="28">
        <f t="shared" si="0"/>
        <v>0</v>
      </c>
      <c r="K21" s="28">
        <f t="shared" si="3"/>
        <v>1</v>
      </c>
      <c r="L21" s="28">
        <f t="shared" si="4"/>
        <v>0</v>
      </c>
      <c r="M21" s="28">
        <f t="shared" si="1"/>
        <v>4</v>
      </c>
      <c r="N21" s="28"/>
      <c r="Q21" s="33" t="e">
        <f t="shared" si="5"/>
        <v>#DIV/0!</v>
      </c>
      <c r="R21" s="37" t="s">
        <v>323</v>
      </c>
      <c r="S21" s="37" t="s">
        <v>286</v>
      </c>
    </row>
    <row r="22" spans="1:30" ht="17" x14ac:dyDescent="0.2">
      <c r="A22" s="37">
        <v>12</v>
      </c>
      <c r="B22" s="38" t="s">
        <v>324</v>
      </c>
      <c r="C22" s="37" t="s">
        <v>325</v>
      </c>
      <c r="D22" s="39">
        <v>4</v>
      </c>
      <c r="E22" s="28" t="s">
        <v>203</v>
      </c>
      <c r="F22" s="37" t="s">
        <v>326</v>
      </c>
      <c r="G22" s="37" t="s">
        <v>327</v>
      </c>
      <c r="H22" s="37" t="s">
        <v>229</v>
      </c>
      <c r="I22" s="37">
        <v>4</v>
      </c>
      <c r="J22" s="28">
        <f t="shared" si="0"/>
        <v>0</v>
      </c>
      <c r="K22" s="28">
        <f t="shared" si="3"/>
        <v>4</v>
      </c>
      <c r="L22" s="28">
        <f t="shared" si="4"/>
        <v>0</v>
      </c>
      <c r="M22" s="28">
        <f t="shared" si="1"/>
        <v>16</v>
      </c>
      <c r="N22" s="28"/>
      <c r="Q22" s="33" t="e">
        <f t="shared" si="5"/>
        <v>#DIV/0!</v>
      </c>
      <c r="R22" s="37" t="s">
        <v>328</v>
      </c>
      <c r="S22" s="37" t="s">
        <v>286</v>
      </c>
    </row>
    <row r="23" spans="1:30" ht="17" x14ac:dyDescent="0.2">
      <c r="A23" s="37">
        <v>13</v>
      </c>
      <c r="B23" s="38" t="s">
        <v>329</v>
      </c>
      <c r="C23" s="37" t="s">
        <v>330</v>
      </c>
      <c r="D23" s="39">
        <v>1</v>
      </c>
      <c r="E23" s="28" t="s">
        <v>203</v>
      </c>
      <c r="F23" s="37" t="s">
        <v>331</v>
      </c>
      <c r="G23" s="38" t="s">
        <v>332</v>
      </c>
      <c r="H23" s="37" t="s">
        <v>229</v>
      </c>
      <c r="I23" s="37">
        <v>0</v>
      </c>
      <c r="J23" s="31">
        <f t="shared" si="0"/>
        <v>1</v>
      </c>
      <c r="K23" s="28">
        <f t="shared" si="3"/>
        <v>1</v>
      </c>
      <c r="L23" s="28">
        <f t="shared" si="4"/>
        <v>0</v>
      </c>
      <c r="M23" s="28">
        <f t="shared" si="1"/>
        <v>4</v>
      </c>
      <c r="N23" s="28"/>
      <c r="Q23" s="33" t="e">
        <f t="shared" si="5"/>
        <v>#DIV/0!</v>
      </c>
      <c r="R23" s="37" t="s">
        <v>333</v>
      </c>
      <c r="S23" s="37" t="s">
        <v>286</v>
      </c>
    </row>
    <row r="24" spans="1:30" ht="17" x14ac:dyDescent="0.2">
      <c r="A24" s="37">
        <v>14</v>
      </c>
      <c r="B24" s="38" t="s">
        <v>334</v>
      </c>
      <c r="C24" s="37" t="s">
        <v>335</v>
      </c>
      <c r="D24" s="39">
        <v>2</v>
      </c>
      <c r="E24" s="28" t="s">
        <v>203</v>
      </c>
      <c r="F24" s="37" t="s">
        <v>336</v>
      </c>
      <c r="G24" s="37" t="s">
        <v>337</v>
      </c>
      <c r="H24" s="37" t="s">
        <v>206</v>
      </c>
      <c r="I24" s="37">
        <v>2</v>
      </c>
      <c r="J24" s="28">
        <f t="shared" si="0"/>
        <v>0</v>
      </c>
      <c r="K24" s="28">
        <f t="shared" si="3"/>
        <v>2</v>
      </c>
      <c r="L24" s="28">
        <f t="shared" si="4"/>
        <v>0</v>
      </c>
      <c r="M24" s="28">
        <f t="shared" si="1"/>
        <v>8</v>
      </c>
      <c r="N24" s="28"/>
      <c r="Q24" s="33" t="e">
        <f t="shared" si="5"/>
        <v>#DIV/0!</v>
      </c>
      <c r="R24" s="37" t="s">
        <v>338</v>
      </c>
      <c r="S24" s="37" t="s">
        <v>286</v>
      </c>
    </row>
    <row r="25" spans="1:30" x14ac:dyDescent="0.2">
      <c r="A25" s="37">
        <v>15</v>
      </c>
      <c r="B25" s="38"/>
      <c r="C25" s="37"/>
      <c r="D25" s="39"/>
      <c r="F25" s="37"/>
      <c r="G25" s="37"/>
      <c r="J25" s="28"/>
      <c r="K25" s="28"/>
      <c r="L25" s="28"/>
      <c r="M25" s="28"/>
      <c r="N25" s="28"/>
      <c r="Q25" s="33" t="e">
        <f t="shared" si="5"/>
        <v>#DIV/0!</v>
      </c>
    </row>
    <row r="26" spans="1:30" x14ac:dyDescent="0.2">
      <c r="A26" s="37">
        <v>16</v>
      </c>
      <c r="B26" s="38"/>
      <c r="C26" s="37"/>
      <c r="D26" s="39"/>
      <c r="F26" s="37"/>
      <c r="G26" s="37"/>
      <c r="J26" s="28"/>
      <c r="K26" s="28"/>
      <c r="L26" s="28"/>
      <c r="M26" s="28"/>
      <c r="N26" s="28"/>
      <c r="Q26" s="33" t="e">
        <f t="shared" si="5"/>
        <v>#DIV/0!</v>
      </c>
    </row>
    <row r="27" spans="1:30" x14ac:dyDescent="0.2">
      <c r="A27" s="37">
        <v>17</v>
      </c>
      <c r="B27" s="38"/>
      <c r="C27" s="37"/>
      <c r="D27" s="39"/>
      <c r="F27" s="37"/>
      <c r="G27" s="37"/>
      <c r="J27" s="28"/>
      <c r="K27" s="28"/>
      <c r="L27" s="28"/>
      <c r="M27" s="28"/>
      <c r="N27" s="28"/>
      <c r="Q27" s="33" t="e">
        <f t="shared" si="5"/>
        <v>#DIV/0!</v>
      </c>
    </row>
    <row r="28" spans="1:30" x14ac:dyDescent="0.2">
      <c r="A28" s="37">
        <v>18</v>
      </c>
      <c r="B28" s="38"/>
      <c r="C28" s="37"/>
      <c r="D28" s="39"/>
      <c r="F28" s="37"/>
      <c r="G28" s="37"/>
      <c r="J28" s="28"/>
      <c r="K28" s="28"/>
      <c r="L28" s="28"/>
      <c r="M28" s="28"/>
      <c r="N28" s="28"/>
      <c r="Q28" s="33" t="e">
        <f t="shared" si="5"/>
        <v>#DIV/0!</v>
      </c>
    </row>
    <row r="29" spans="1:30" x14ac:dyDescent="0.2">
      <c r="A29" s="37">
        <v>19</v>
      </c>
      <c r="B29" s="38"/>
      <c r="C29" s="37"/>
      <c r="D29" s="39"/>
      <c r="F29" s="37"/>
      <c r="G29" s="37"/>
      <c r="J29" s="28"/>
      <c r="K29" s="28"/>
      <c r="L29" s="28"/>
      <c r="M29" s="28"/>
      <c r="N29" s="28"/>
    </row>
    <row r="30" spans="1:30" x14ac:dyDescent="0.2">
      <c r="A30" s="37">
        <v>20</v>
      </c>
      <c r="B30" s="38"/>
      <c r="C30" s="37"/>
      <c r="D30" s="39"/>
      <c r="F30" s="37"/>
      <c r="G30" s="37"/>
      <c r="J30" s="28"/>
      <c r="K30" s="28"/>
      <c r="L30" s="28"/>
      <c r="M30" s="28"/>
      <c r="N30" s="28"/>
    </row>
    <row r="31" spans="1:30" ht="17" x14ac:dyDescent="0.2">
      <c r="A31" s="37">
        <v>21</v>
      </c>
      <c r="B31" s="38" t="s">
        <v>339</v>
      </c>
      <c r="C31" s="37" t="s">
        <v>340</v>
      </c>
      <c r="D31" s="39">
        <v>1</v>
      </c>
      <c r="E31" s="28" t="s">
        <v>203</v>
      </c>
      <c r="F31" s="37" t="s">
        <v>341</v>
      </c>
      <c r="G31" s="37" t="s">
        <v>342</v>
      </c>
      <c r="H31" s="37" t="s">
        <v>206</v>
      </c>
      <c r="I31" s="37">
        <v>1</v>
      </c>
      <c r="J31" s="28">
        <f t="shared" si="0"/>
        <v>0</v>
      </c>
      <c r="K31" s="28">
        <f t="shared" si="3"/>
        <v>1</v>
      </c>
      <c r="L31" s="28">
        <f t="shared" si="4"/>
        <v>0</v>
      </c>
      <c r="M31" s="28">
        <f t="shared" si="1"/>
        <v>4</v>
      </c>
      <c r="N31" s="28"/>
      <c r="R31" s="37" t="s">
        <v>343</v>
      </c>
      <c r="S31" s="37" t="s">
        <v>344</v>
      </c>
    </row>
    <row r="32" spans="1:30" ht="17" x14ac:dyDescent="0.2">
      <c r="A32" s="37">
        <v>22</v>
      </c>
      <c r="B32" s="38" t="s">
        <v>345</v>
      </c>
      <c r="C32" s="37" t="s">
        <v>340</v>
      </c>
      <c r="D32" s="39">
        <v>10</v>
      </c>
      <c r="E32" s="28" t="s">
        <v>203</v>
      </c>
      <c r="F32" s="37" t="s">
        <v>7</v>
      </c>
      <c r="G32" s="37" t="s">
        <v>5</v>
      </c>
      <c r="H32" s="37" t="s">
        <v>206</v>
      </c>
      <c r="I32" s="37">
        <v>2</v>
      </c>
      <c r="J32" s="31">
        <v>10</v>
      </c>
      <c r="K32" s="28">
        <f t="shared" si="3"/>
        <v>12</v>
      </c>
      <c r="L32" s="28">
        <f t="shared" si="4"/>
        <v>2</v>
      </c>
      <c r="M32" s="28">
        <f t="shared" si="1"/>
        <v>38</v>
      </c>
      <c r="N32" s="28"/>
      <c r="R32" s="37" t="s">
        <v>346</v>
      </c>
      <c r="S32" s="37" t="s">
        <v>347</v>
      </c>
      <c r="T32" s="37" t="s">
        <v>348</v>
      </c>
      <c r="U32" s="37" t="s">
        <v>347</v>
      </c>
      <c r="V32" s="37" t="s">
        <v>349</v>
      </c>
      <c r="W32" s="37" t="s">
        <v>8</v>
      </c>
      <c r="X32" s="37" t="s">
        <v>350</v>
      </c>
      <c r="Z32" s="37" t="s">
        <v>7</v>
      </c>
      <c r="AA32" s="37" t="s">
        <v>351</v>
      </c>
      <c r="AD32" s="37" t="s">
        <v>352</v>
      </c>
    </row>
    <row r="33" spans="1:30" ht="34" x14ac:dyDescent="0.2">
      <c r="A33" s="37">
        <v>23</v>
      </c>
      <c r="B33" s="38" t="s">
        <v>353</v>
      </c>
      <c r="C33" s="37" t="s">
        <v>340</v>
      </c>
      <c r="D33" s="39">
        <v>11</v>
      </c>
      <c r="E33" s="28" t="s">
        <v>203</v>
      </c>
      <c r="F33" s="37" t="s">
        <v>13</v>
      </c>
      <c r="G33" s="37" t="s">
        <v>12</v>
      </c>
      <c r="H33" s="37" t="s">
        <v>206</v>
      </c>
      <c r="I33" s="37">
        <v>2</v>
      </c>
      <c r="J33" s="31">
        <v>10</v>
      </c>
      <c r="K33" s="28">
        <f t="shared" si="3"/>
        <v>12</v>
      </c>
      <c r="L33" s="28">
        <f t="shared" si="4"/>
        <v>1</v>
      </c>
      <c r="M33" s="28">
        <f t="shared" si="1"/>
        <v>43</v>
      </c>
      <c r="N33" s="28"/>
      <c r="R33" s="37" t="s">
        <v>354</v>
      </c>
      <c r="S33" s="37" t="s">
        <v>355</v>
      </c>
      <c r="T33" s="37" t="s">
        <v>348</v>
      </c>
      <c r="U33" s="37" t="s">
        <v>355</v>
      </c>
      <c r="V33" s="37" t="s">
        <v>356</v>
      </c>
      <c r="W33" s="37" t="s">
        <v>14</v>
      </c>
      <c r="X33" s="37" t="s">
        <v>350</v>
      </c>
      <c r="Z33" s="37" t="s">
        <v>13</v>
      </c>
      <c r="AA33" s="37" t="s">
        <v>351</v>
      </c>
      <c r="AD33" s="37" t="s">
        <v>352</v>
      </c>
    </row>
    <row r="34" spans="1:30" ht="17" x14ac:dyDescent="0.2">
      <c r="A34" s="37">
        <v>24</v>
      </c>
      <c r="B34" s="38" t="s">
        <v>357</v>
      </c>
      <c r="C34" s="37" t="s">
        <v>358</v>
      </c>
      <c r="D34" s="39">
        <v>1</v>
      </c>
      <c r="E34" s="28" t="s">
        <v>203</v>
      </c>
      <c r="F34" s="37">
        <v>1E-3</v>
      </c>
      <c r="G34" s="37"/>
      <c r="H34" s="37" t="s">
        <v>206</v>
      </c>
      <c r="I34" s="37">
        <v>1</v>
      </c>
      <c r="J34" s="28">
        <f t="shared" si="0"/>
        <v>0</v>
      </c>
      <c r="K34" s="28">
        <f t="shared" si="3"/>
        <v>1</v>
      </c>
      <c r="L34" s="28">
        <f t="shared" si="4"/>
        <v>0</v>
      </c>
      <c r="M34" s="28">
        <f t="shared" si="1"/>
        <v>4</v>
      </c>
      <c r="N34" s="28"/>
      <c r="R34" s="37" t="s">
        <v>359</v>
      </c>
      <c r="S34" s="37" t="s">
        <v>286</v>
      </c>
    </row>
    <row r="35" spans="1:30" ht="17" x14ac:dyDescent="0.2">
      <c r="A35" s="37">
        <v>25</v>
      </c>
      <c r="B35" s="38" t="s">
        <v>360</v>
      </c>
      <c r="C35" s="37" t="s">
        <v>358</v>
      </c>
      <c r="D35" s="39">
        <v>2</v>
      </c>
      <c r="E35" s="28" t="s">
        <v>203</v>
      </c>
      <c r="F35" s="37" t="s">
        <v>234</v>
      </c>
      <c r="G35" s="37" t="s">
        <v>97</v>
      </c>
      <c r="H35" s="37" t="s">
        <v>206</v>
      </c>
      <c r="I35" s="37">
        <v>0</v>
      </c>
      <c r="J35" s="31">
        <v>10</v>
      </c>
      <c r="K35" s="28">
        <f t="shared" si="3"/>
        <v>10</v>
      </c>
      <c r="L35" s="28">
        <f t="shared" si="4"/>
        <v>8</v>
      </c>
      <c r="M35" s="28">
        <f t="shared" si="1"/>
        <v>0</v>
      </c>
      <c r="N35" s="28"/>
      <c r="R35" s="37" t="s">
        <v>359</v>
      </c>
      <c r="S35" s="37" t="s">
        <v>286</v>
      </c>
    </row>
    <row r="36" spans="1:30" ht="17" x14ac:dyDescent="0.2">
      <c r="A36" s="37">
        <v>26</v>
      </c>
      <c r="B36" s="38" t="s">
        <v>361</v>
      </c>
      <c r="C36" s="37" t="s">
        <v>358</v>
      </c>
      <c r="D36" s="39">
        <v>1</v>
      </c>
      <c r="E36" s="28" t="s">
        <v>203</v>
      </c>
      <c r="F36" s="37">
        <v>300</v>
      </c>
      <c r="G36" s="40" t="s">
        <v>362</v>
      </c>
      <c r="H36" s="37" t="s">
        <v>206</v>
      </c>
      <c r="I36" s="37">
        <v>0</v>
      </c>
      <c r="J36" s="41"/>
      <c r="K36" s="28">
        <f t="shared" si="3"/>
        <v>0</v>
      </c>
      <c r="L36" s="28">
        <f t="shared" si="4"/>
        <v>-1</v>
      </c>
      <c r="M36" s="28">
        <f t="shared" si="1"/>
        <v>5</v>
      </c>
      <c r="N36" s="28"/>
      <c r="R36" s="37" t="s">
        <v>359</v>
      </c>
      <c r="S36" s="37" t="s">
        <v>286</v>
      </c>
    </row>
    <row r="37" spans="1:30" ht="51" x14ac:dyDescent="0.2">
      <c r="A37" s="37">
        <v>27</v>
      </c>
      <c r="B37" s="38" t="s">
        <v>363</v>
      </c>
      <c r="C37" s="37" t="s">
        <v>358</v>
      </c>
      <c r="D37" s="39">
        <v>21</v>
      </c>
      <c r="E37" s="28" t="s">
        <v>203</v>
      </c>
      <c r="F37" s="37">
        <v>470</v>
      </c>
      <c r="G37" s="37" t="s">
        <v>364</v>
      </c>
      <c r="H37" s="37" t="s">
        <v>206</v>
      </c>
      <c r="I37" s="37">
        <v>11</v>
      </c>
      <c r="J37" s="31">
        <v>20</v>
      </c>
      <c r="K37" s="28">
        <f t="shared" si="3"/>
        <v>31</v>
      </c>
      <c r="L37" s="28">
        <f t="shared" si="4"/>
        <v>10</v>
      </c>
      <c r="M37" s="28">
        <f t="shared" si="1"/>
        <v>74</v>
      </c>
      <c r="N37" s="28"/>
      <c r="R37" s="37" t="s">
        <v>359</v>
      </c>
      <c r="S37" s="37" t="s">
        <v>286</v>
      </c>
    </row>
    <row r="38" spans="1:30" ht="17" x14ac:dyDescent="0.2">
      <c r="A38" s="37">
        <v>28</v>
      </c>
      <c r="B38" s="38" t="s">
        <v>365</v>
      </c>
      <c r="C38" s="37" t="s">
        <v>358</v>
      </c>
      <c r="D38" s="39">
        <v>6</v>
      </c>
      <c r="E38" s="28" t="s">
        <v>203</v>
      </c>
      <c r="F38" s="37" t="s">
        <v>366</v>
      </c>
      <c r="G38" s="37" t="s">
        <v>65</v>
      </c>
      <c r="H38" s="37" t="s">
        <v>206</v>
      </c>
      <c r="I38" s="37">
        <v>4</v>
      </c>
      <c r="J38" s="31">
        <v>10</v>
      </c>
      <c r="K38" s="28">
        <f t="shared" si="3"/>
        <v>14</v>
      </c>
      <c r="L38" s="28">
        <f t="shared" si="4"/>
        <v>8</v>
      </c>
      <c r="M38" s="28">
        <f t="shared" si="1"/>
        <v>16</v>
      </c>
      <c r="N38" s="28"/>
      <c r="R38" s="37" t="s">
        <v>359</v>
      </c>
      <c r="S38" s="37" t="s">
        <v>286</v>
      </c>
    </row>
    <row r="39" spans="1:30" ht="17" x14ac:dyDescent="0.2">
      <c r="A39" s="37">
        <v>29</v>
      </c>
      <c r="B39" s="38" t="s">
        <v>367</v>
      </c>
      <c r="C39" s="37" t="s">
        <v>358</v>
      </c>
      <c r="D39" s="39">
        <v>3</v>
      </c>
      <c r="E39" s="28" t="s">
        <v>203</v>
      </c>
      <c r="F39" s="37" t="s">
        <v>368</v>
      </c>
      <c r="G39" s="37" t="s">
        <v>89</v>
      </c>
      <c r="H39" s="37" t="s">
        <v>206</v>
      </c>
      <c r="I39" s="37">
        <v>8</v>
      </c>
      <c r="J39" s="28">
        <f t="shared" si="0"/>
        <v>0</v>
      </c>
      <c r="K39" s="28">
        <f t="shared" si="3"/>
        <v>8</v>
      </c>
      <c r="L39" s="28">
        <f t="shared" si="4"/>
        <v>5</v>
      </c>
      <c r="M39" s="28">
        <f t="shared" si="1"/>
        <v>7</v>
      </c>
      <c r="N39" s="28"/>
      <c r="R39" s="37" t="s">
        <v>359</v>
      </c>
      <c r="S39" s="37" t="s">
        <v>286</v>
      </c>
    </row>
    <row r="40" spans="1:30" ht="17" x14ac:dyDescent="0.2">
      <c r="A40" s="37">
        <v>30</v>
      </c>
      <c r="B40" s="38" t="s">
        <v>369</v>
      </c>
      <c r="C40" s="37" t="s">
        <v>358</v>
      </c>
      <c r="D40" s="39">
        <v>2</v>
      </c>
      <c r="E40" s="28" t="s">
        <v>203</v>
      </c>
      <c r="F40" s="37" t="s">
        <v>370</v>
      </c>
      <c r="G40" s="37" t="s">
        <v>94</v>
      </c>
      <c r="H40" s="37" t="s">
        <v>206</v>
      </c>
      <c r="I40" s="37">
        <v>8</v>
      </c>
      <c r="J40" s="28">
        <f t="shared" si="0"/>
        <v>0</v>
      </c>
      <c r="K40" s="28">
        <f t="shared" si="3"/>
        <v>8</v>
      </c>
      <c r="L40" s="28">
        <f t="shared" si="4"/>
        <v>6</v>
      </c>
      <c r="M40" s="28">
        <f t="shared" si="1"/>
        <v>2</v>
      </c>
      <c r="N40" s="28"/>
      <c r="R40" s="37" t="s">
        <v>359</v>
      </c>
      <c r="S40" s="37" t="s">
        <v>286</v>
      </c>
    </row>
    <row r="41" spans="1:30" ht="17" x14ac:dyDescent="0.2">
      <c r="A41" s="37">
        <v>31</v>
      </c>
      <c r="B41" s="38" t="s">
        <v>371</v>
      </c>
      <c r="C41" s="37" t="s">
        <v>358</v>
      </c>
      <c r="D41" s="39">
        <v>2</v>
      </c>
      <c r="E41" s="28" t="s">
        <v>203</v>
      </c>
      <c r="F41" s="37">
        <v>11</v>
      </c>
      <c r="G41" s="37" t="s">
        <v>372</v>
      </c>
      <c r="H41" s="37" t="s">
        <v>206</v>
      </c>
      <c r="I41" s="37">
        <v>0</v>
      </c>
      <c r="J41" s="31">
        <v>10</v>
      </c>
      <c r="K41" s="28">
        <f t="shared" si="3"/>
        <v>10</v>
      </c>
      <c r="L41" s="28">
        <f t="shared" si="4"/>
        <v>8</v>
      </c>
      <c r="M41" s="28">
        <f t="shared" si="1"/>
        <v>0</v>
      </c>
      <c r="N41" s="28"/>
      <c r="R41" s="37" t="s">
        <v>359</v>
      </c>
      <c r="S41" s="37" t="s">
        <v>286</v>
      </c>
    </row>
    <row r="42" spans="1:30" ht="17" x14ac:dyDescent="0.2">
      <c r="A42" s="37">
        <v>32</v>
      </c>
      <c r="B42" s="38" t="s">
        <v>373</v>
      </c>
      <c r="C42" s="37" t="s">
        <v>358</v>
      </c>
      <c r="D42" s="39">
        <v>6</v>
      </c>
      <c r="E42" s="28" t="s">
        <v>203</v>
      </c>
      <c r="F42" s="37" t="s">
        <v>374</v>
      </c>
      <c r="G42" s="37" t="s">
        <v>82</v>
      </c>
      <c r="H42" s="37" t="s">
        <v>206</v>
      </c>
      <c r="I42" s="37">
        <v>6</v>
      </c>
      <c r="J42" s="28">
        <f t="shared" si="0"/>
        <v>0</v>
      </c>
      <c r="K42" s="28">
        <f t="shared" si="3"/>
        <v>6</v>
      </c>
      <c r="L42" s="28">
        <f t="shared" si="4"/>
        <v>0</v>
      </c>
      <c r="M42" s="28">
        <f t="shared" si="1"/>
        <v>24</v>
      </c>
      <c r="N42" s="28"/>
      <c r="R42" s="37" t="s">
        <v>359</v>
      </c>
      <c r="S42" s="37" t="s">
        <v>286</v>
      </c>
    </row>
    <row r="43" spans="1:30" ht="17" x14ac:dyDescent="0.2">
      <c r="A43" s="37">
        <v>33</v>
      </c>
      <c r="B43" s="38" t="s">
        <v>375</v>
      </c>
      <c r="C43" s="37" t="s">
        <v>376</v>
      </c>
      <c r="D43" s="39">
        <v>1</v>
      </c>
      <c r="E43" s="28" t="s">
        <v>203</v>
      </c>
      <c r="F43" s="37" t="s">
        <v>377</v>
      </c>
      <c r="G43" s="37" t="s">
        <v>378</v>
      </c>
      <c r="H43" s="37" t="s">
        <v>206</v>
      </c>
      <c r="I43" s="37">
        <v>1</v>
      </c>
      <c r="J43" s="28">
        <f t="shared" si="0"/>
        <v>0</v>
      </c>
      <c r="K43" s="28">
        <f t="shared" si="3"/>
        <v>1</v>
      </c>
      <c r="L43" s="28">
        <f t="shared" si="4"/>
        <v>0</v>
      </c>
      <c r="M43" s="28">
        <f t="shared" si="1"/>
        <v>4</v>
      </c>
      <c r="N43" s="28"/>
      <c r="R43" s="37" t="s">
        <v>379</v>
      </c>
      <c r="S43" s="37" t="s">
        <v>286</v>
      </c>
    </row>
    <row r="44" spans="1:30" ht="17" x14ac:dyDescent="0.2">
      <c r="A44" s="37">
        <v>34</v>
      </c>
      <c r="B44" s="38" t="s">
        <v>235</v>
      </c>
      <c r="C44" s="37" t="s">
        <v>380</v>
      </c>
      <c r="D44" s="39">
        <v>1</v>
      </c>
      <c r="E44" s="28" t="s">
        <v>203</v>
      </c>
      <c r="F44" s="37" t="s">
        <v>381</v>
      </c>
      <c r="G44" s="37" t="s">
        <v>382</v>
      </c>
      <c r="H44" s="37" t="s">
        <v>206</v>
      </c>
      <c r="I44" s="37">
        <v>1</v>
      </c>
      <c r="J44" s="28">
        <f t="shared" si="0"/>
        <v>0</v>
      </c>
      <c r="K44" s="28">
        <f t="shared" si="3"/>
        <v>1</v>
      </c>
      <c r="L44" s="28">
        <f t="shared" si="4"/>
        <v>0</v>
      </c>
      <c r="M44" s="28">
        <f t="shared" si="1"/>
        <v>4</v>
      </c>
      <c r="N44" s="28"/>
      <c r="R44" s="37" t="s">
        <v>383</v>
      </c>
      <c r="S44" s="37" t="s">
        <v>384</v>
      </c>
    </row>
    <row r="45" spans="1:30" ht="17" x14ac:dyDescent="0.2">
      <c r="A45" s="37">
        <v>35</v>
      </c>
      <c r="B45" s="38" t="s">
        <v>385</v>
      </c>
      <c r="C45" s="37" t="s">
        <v>386</v>
      </c>
      <c r="D45" s="39">
        <v>1</v>
      </c>
      <c r="E45" s="28" t="s">
        <v>203</v>
      </c>
      <c r="F45" s="37" t="s">
        <v>137</v>
      </c>
      <c r="G45" s="37"/>
      <c r="H45" s="37" t="s">
        <v>206</v>
      </c>
      <c r="I45" s="37">
        <v>2</v>
      </c>
      <c r="J45" s="28">
        <f t="shared" si="0"/>
        <v>0</v>
      </c>
      <c r="K45" s="28">
        <f t="shared" si="3"/>
        <v>2</v>
      </c>
      <c r="L45" s="28">
        <f t="shared" si="4"/>
        <v>1</v>
      </c>
      <c r="M45" s="28">
        <f t="shared" si="1"/>
        <v>3</v>
      </c>
      <c r="N45" s="28"/>
      <c r="R45" s="37" t="s">
        <v>387</v>
      </c>
    </row>
    <row r="46" spans="1:30" ht="17" x14ac:dyDescent="0.2">
      <c r="A46" s="37">
        <v>36</v>
      </c>
      <c r="B46" s="38" t="s">
        <v>240</v>
      </c>
      <c r="C46" s="37" t="s">
        <v>388</v>
      </c>
      <c r="D46" s="39">
        <v>1</v>
      </c>
      <c r="E46" s="28" t="s">
        <v>203</v>
      </c>
      <c r="F46" s="37" t="s">
        <v>389</v>
      </c>
      <c r="G46" s="37" t="s">
        <v>390</v>
      </c>
      <c r="H46" s="37" t="s">
        <v>206</v>
      </c>
      <c r="I46" s="37">
        <v>0</v>
      </c>
      <c r="J46" s="31">
        <f t="shared" si="0"/>
        <v>1</v>
      </c>
      <c r="K46" s="28">
        <f t="shared" si="3"/>
        <v>1</v>
      </c>
      <c r="L46" s="28">
        <f t="shared" si="4"/>
        <v>0</v>
      </c>
      <c r="M46" s="28">
        <f t="shared" si="1"/>
        <v>4</v>
      </c>
      <c r="N46" s="28"/>
      <c r="R46" s="37" t="s">
        <v>391</v>
      </c>
      <c r="S46" s="37" t="s">
        <v>392</v>
      </c>
    </row>
    <row r="47" spans="1:30" ht="17" x14ac:dyDescent="0.2">
      <c r="A47" s="37">
        <v>37</v>
      </c>
      <c r="B47" s="38" t="s">
        <v>393</v>
      </c>
      <c r="C47" s="37" t="s">
        <v>394</v>
      </c>
      <c r="D47" s="39">
        <v>1</v>
      </c>
      <c r="E47" s="28" t="s">
        <v>203</v>
      </c>
      <c r="F47" s="37" t="s">
        <v>395</v>
      </c>
      <c r="G47" s="37" t="s">
        <v>396</v>
      </c>
      <c r="H47" s="37" t="s">
        <v>206</v>
      </c>
      <c r="I47" s="37">
        <v>1</v>
      </c>
      <c r="J47" s="28">
        <f t="shared" si="0"/>
        <v>0</v>
      </c>
      <c r="K47" s="28">
        <f t="shared" si="3"/>
        <v>1</v>
      </c>
      <c r="L47" s="28">
        <f t="shared" si="4"/>
        <v>0</v>
      </c>
      <c r="M47" s="28">
        <f t="shared" si="1"/>
        <v>4</v>
      </c>
      <c r="N47" s="28"/>
      <c r="R47" s="37" t="s">
        <v>397</v>
      </c>
      <c r="S47" s="37" t="s">
        <v>398</v>
      </c>
    </row>
    <row r="48" spans="1:30" ht="17" x14ac:dyDescent="0.2">
      <c r="A48" s="37">
        <v>38</v>
      </c>
      <c r="B48" s="38" t="s">
        <v>399</v>
      </c>
      <c r="C48" s="37" t="s">
        <v>400</v>
      </c>
      <c r="D48" s="39">
        <v>2</v>
      </c>
      <c r="E48" s="28" t="s">
        <v>203</v>
      </c>
      <c r="F48" s="37" t="s">
        <v>401</v>
      </c>
      <c r="G48" s="37" t="s">
        <v>402</v>
      </c>
      <c r="H48" s="37" t="s">
        <v>206</v>
      </c>
      <c r="I48" s="37">
        <v>2</v>
      </c>
      <c r="J48" s="28">
        <f t="shared" si="0"/>
        <v>0</v>
      </c>
      <c r="K48" s="28">
        <f t="shared" si="3"/>
        <v>2</v>
      </c>
      <c r="L48" s="28">
        <f t="shared" si="4"/>
        <v>0</v>
      </c>
      <c r="M48" s="28">
        <f t="shared" si="1"/>
        <v>8</v>
      </c>
      <c r="N48" s="28"/>
      <c r="R48" s="37" t="s">
        <v>403</v>
      </c>
      <c r="S48" s="37" t="s">
        <v>404</v>
      </c>
    </row>
    <row r="49" spans="1:19" ht="17" x14ac:dyDescent="0.2">
      <c r="A49" s="37">
        <v>39</v>
      </c>
      <c r="B49" s="38" t="s">
        <v>247</v>
      </c>
      <c r="C49" s="37" t="s">
        <v>405</v>
      </c>
      <c r="D49" s="39">
        <v>1</v>
      </c>
      <c r="E49" s="28" t="s">
        <v>203</v>
      </c>
      <c r="F49" s="37" t="s">
        <v>406</v>
      </c>
      <c r="G49" s="37" t="s">
        <v>17</v>
      </c>
      <c r="H49" s="37" t="s">
        <v>206</v>
      </c>
      <c r="I49" s="37">
        <v>1</v>
      </c>
      <c r="J49" s="28">
        <f t="shared" si="0"/>
        <v>0</v>
      </c>
      <c r="K49" s="28">
        <f t="shared" si="3"/>
        <v>1</v>
      </c>
      <c r="L49" s="28">
        <f t="shared" si="4"/>
        <v>0</v>
      </c>
      <c r="M49" s="28">
        <f t="shared" si="1"/>
        <v>4</v>
      </c>
      <c r="N49" s="28"/>
      <c r="R49" s="37" t="s">
        <v>407</v>
      </c>
      <c r="S49" s="37" t="s">
        <v>408</v>
      </c>
    </row>
    <row r="50" spans="1:19" ht="17" x14ac:dyDescent="0.2">
      <c r="A50" s="37">
        <v>40</v>
      </c>
      <c r="B50" s="38" t="s">
        <v>249</v>
      </c>
      <c r="C50" s="37" t="s">
        <v>409</v>
      </c>
      <c r="D50" s="39">
        <v>1</v>
      </c>
      <c r="E50" s="28" t="s">
        <v>203</v>
      </c>
      <c r="F50" s="37" t="s">
        <v>410</v>
      </c>
      <c r="G50" s="37" t="s">
        <v>411</v>
      </c>
      <c r="H50" s="37" t="s">
        <v>206</v>
      </c>
      <c r="I50" s="37">
        <v>1</v>
      </c>
      <c r="J50" s="28">
        <f t="shared" si="0"/>
        <v>0</v>
      </c>
      <c r="K50" s="28">
        <f t="shared" si="3"/>
        <v>1</v>
      </c>
      <c r="L50" s="28">
        <f t="shared" si="4"/>
        <v>0</v>
      </c>
      <c r="M50" s="28">
        <f t="shared" si="1"/>
        <v>4</v>
      </c>
      <c r="N50" s="28"/>
      <c r="R50" s="37" t="s">
        <v>412</v>
      </c>
      <c r="S50" s="37" t="s">
        <v>413</v>
      </c>
    </row>
    <row r="51" spans="1:19" ht="17" x14ac:dyDescent="0.2">
      <c r="A51" s="37">
        <v>41</v>
      </c>
      <c r="B51" s="38" t="s">
        <v>251</v>
      </c>
      <c r="C51" s="37" t="s">
        <v>414</v>
      </c>
      <c r="D51" s="39">
        <v>1</v>
      </c>
      <c r="E51" s="28" t="s">
        <v>203</v>
      </c>
      <c r="F51" s="37" t="s">
        <v>415</v>
      </c>
      <c r="G51" s="38" t="s">
        <v>416</v>
      </c>
      <c r="H51" s="37" t="s">
        <v>229</v>
      </c>
      <c r="I51" s="37">
        <v>1</v>
      </c>
      <c r="J51" s="28">
        <f>IF(I51&gt;D51,0,D51-I51)</f>
        <v>0</v>
      </c>
      <c r="K51" s="28">
        <f>I51+J51</f>
        <v>1</v>
      </c>
      <c r="L51" s="28">
        <f t="shared" si="4"/>
        <v>0</v>
      </c>
      <c r="M51" s="28">
        <f t="shared" si="1"/>
        <v>4</v>
      </c>
      <c r="N51" s="28"/>
      <c r="R51" s="37" t="s">
        <v>417</v>
      </c>
      <c r="S51" s="37" t="s">
        <v>286</v>
      </c>
    </row>
    <row r="52" spans="1:19" ht="17" x14ac:dyDescent="0.2">
      <c r="A52" s="37">
        <v>42</v>
      </c>
      <c r="B52" s="38" t="s">
        <v>418</v>
      </c>
      <c r="C52" s="37" t="s">
        <v>419</v>
      </c>
      <c r="D52" s="39">
        <v>1</v>
      </c>
      <c r="E52" s="28" t="s">
        <v>203</v>
      </c>
      <c r="F52" s="37" t="s">
        <v>420</v>
      </c>
      <c r="G52" s="37" t="s">
        <v>421</v>
      </c>
      <c r="H52" s="37" t="s">
        <v>229</v>
      </c>
      <c r="I52" s="37">
        <v>1</v>
      </c>
      <c r="J52" s="28">
        <f t="shared" si="0"/>
        <v>0</v>
      </c>
      <c r="K52" s="28">
        <f t="shared" si="3"/>
        <v>1</v>
      </c>
      <c r="L52" s="28">
        <f t="shared" si="4"/>
        <v>0</v>
      </c>
      <c r="M52" s="28">
        <f t="shared" si="1"/>
        <v>4</v>
      </c>
      <c r="N52" s="28"/>
      <c r="R52" s="37" t="s">
        <v>422</v>
      </c>
      <c r="S52" s="37" t="s">
        <v>286</v>
      </c>
    </row>
    <row r="53" spans="1:19" ht="17" x14ac:dyDescent="0.2">
      <c r="A53" s="37">
        <v>43</v>
      </c>
      <c r="B53" s="38" t="s">
        <v>423</v>
      </c>
      <c r="C53" s="37" t="s">
        <v>424</v>
      </c>
      <c r="D53" s="39">
        <v>1</v>
      </c>
      <c r="E53" s="28" t="s">
        <v>203</v>
      </c>
      <c r="F53" s="37" t="s">
        <v>425</v>
      </c>
      <c r="G53" s="37"/>
      <c r="H53" s="37" t="s">
        <v>229</v>
      </c>
      <c r="I53" s="37">
        <v>1</v>
      </c>
      <c r="J53" s="28">
        <f t="shared" si="0"/>
        <v>0</v>
      </c>
      <c r="K53" s="28">
        <f t="shared" si="3"/>
        <v>1</v>
      </c>
      <c r="L53" s="28">
        <f t="shared" si="4"/>
        <v>0</v>
      </c>
      <c r="M53" s="28">
        <f t="shared" si="1"/>
        <v>4</v>
      </c>
      <c r="N53" s="28"/>
      <c r="R53" s="37" t="s">
        <v>426</v>
      </c>
    </row>
    <row r="54" spans="1:19" x14ac:dyDescent="0.2">
      <c r="A54" s="37">
        <v>101</v>
      </c>
      <c r="D54" s="39">
        <v>1</v>
      </c>
      <c r="F54" s="37" t="s">
        <v>427</v>
      </c>
      <c r="G54" s="37" t="s">
        <v>428</v>
      </c>
      <c r="H54" s="37" t="s">
        <v>229</v>
      </c>
      <c r="I54" s="37">
        <v>0</v>
      </c>
      <c r="J54" s="31">
        <f t="shared" si="0"/>
        <v>1</v>
      </c>
      <c r="K54" s="28">
        <f t="shared" si="3"/>
        <v>1</v>
      </c>
      <c r="L54" s="28">
        <f t="shared" si="4"/>
        <v>0</v>
      </c>
      <c r="M54" s="28">
        <f t="shared" si="1"/>
        <v>4</v>
      </c>
      <c r="N54" s="28"/>
    </row>
    <row r="55" spans="1:19" ht="17" x14ac:dyDescent="0.2">
      <c r="A55" s="37">
        <v>102</v>
      </c>
      <c r="B55" s="38" t="s">
        <v>281</v>
      </c>
      <c r="C55" s="37" t="s">
        <v>282</v>
      </c>
      <c r="D55" s="39">
        <v>2</v>
      </c>
      <c r="E55" s="28" t="s">
        <v>203</v>
      </c>
      <c r="F55" s="37" t="s">
        <v>429</v>
      </c>
      <c r="G55" s="38" t="s">
        <v>430</v>
      </c>
      <c r="H55" s="37" t="s">
        <v>229</v>
      </c>
      <c r="I55" s="37">
        <v>0</v>
      </c>
      <c r="J55" s="31">
        <f t="shared" si="0"/>
        <v>2</v>
      </c>
      <c r="K55" s="28">
        <f t="shared" si="3"/>
        <v>2</v>
      </c>
      <c r="L55" s="28">
        <f t="shared" si="4"/>
        <v>0</v>
      </c>
      <c r="M55" s="28">
        <f t="shared" si="1"/>
        <v>8</v>
      </c>
      <c r="N55" s="28"/>
    </row>
    <row r="56" spans="1:19" ht="17" x14ac:dyDescent="0.2">
      <c r="A56" s="37">
        <v>103</v>
      </c>
      <c r="B56" s="38" t="s">
        <v>431</v>
      </c>
      <c r="C56" s="37" t="s">
        <v>335</v>
      </c>
      <c r="D56" s="39">
        <v>2</v>
      </c>
      <c r="E56" s="28" t="s">
        <v>203</v>
      </c>
      <c r="F56" s="37" t="s">
        <v>336</v>
      </c>
      <c r="G56" s="37" t="s">
        <v>337</v>
      </c>
      <c r="H56" s="37" t="s">
        <v>206</v>
      </c>
      <c r="I56" s="37">
        <v>2</v>
      </c>
      <c r="J56" s="28">
        <f t="shared" si="0"/>
        <v>0</v>
      </c>
      <c r="K56" s="28">
        <f t="shared" si="3"/>
        <v>2</v>
      </c>
      <c r="L56" s="28">
        <f t="shared" si="4"/>
        <v>0</v>
      </c>
      <c r="M56" s="28">
        <f t="shared" si="1"/>
        <v>8</v>
      </c>
      <c r="N56" s="28"/>
      <c r="R56" s="37" t="s">
        <v>338</v>
      </c>
      <c r="S56" s="37" t="s">
        <v>286</v>
      </c>
    </row>
    <row r="57" spans="1:19" ht="34" x14ac:dyDescent="0.2">
      <c r="A57" s="37">
        <v>104</v>
      </c>
      <c r="B57" s="37" t="s">
        <v>431</v>
      </c>
      <c r="C57" s="38" t="s">
        <v>432</v>
      </c>
      <c r="D57" s="39">
        <v>1</v>
      </c>
      <c r="E57" s="28" t="s">
        <v>203</v>
      </c>
      <c r="F57" s="38" t="s">
        <v>433</v>
      </c>
      <c r="G57" s="38" t="s">
        <v>434</v>
      </c>
      <c r="H57" s="37" t="s">
        <v>206</v>
      </c>
      <c r="I57" s="37">
        <v>1</v>
      </c>
      <c r="J57" s="37">
        <f t="shared" si="0"/>
        <v>0</v>
      </c>
      <c r="K57" s="37">
        <f t="shared" si="3"/>
        <v>1</v>
      </c>
      <c r="L57" s="37">
        <f t="shared" si="4"/>
        <v>0</v>
      </c>
      <c r="M57" s="37">
        <f t="shared" si="1"/>
        <v>4</v>
      </c>
    </row>
    <row r="58" spans="1:19" ht="17" x14ac:dyDescent="0.2">
      <c r="A58" s="37">
        <v>105</v>
      </c>
      <c r="B58" s="37" t="s">
        <v>142</v>
      </c>
      <c r="D58" s="39">
        <v>1</v>
      </c>
      <c r="E58" s="28" t="s">
        <v>203</v>
      </c>
      <c r="G58" s="38" t="s">
        <v>435</v>
      </c>
      <c r="H58" s="37" t="s">
        <v>206</v>
      </c>
      <c r="I58" s="37">
        <v>5</v>
      </c>
      <c r="J58" s="37">
        <f>IF(I58&gt;D58,0,D58-I58)</f>
        <v>0</v>
      </c>
      <c r="K58" s="37">
        <f>I58+J58</f>
        <v>5</v>
      </c>
      <c r="L58" s="37">
        <f t="shared" si="4"/>
        <v>4</v>
      </c>
      <c r="M58" s="37">
        <f t="shared" si="1"/>
        <v>0</v>
      </c>
    </row>
    <row r="59" spans="1:19" ht="17" x14ac:dyDescent="0.2">
      <c r="A59" s="37">
        <v>106</v>
      </c>
      <c r="B59" s="37" t="s">
        <v>436</v>
      </c>
      <c r="C59" s="38" t="s">
        <v>437</v>
      </c>
      <c r="D59" s="39">
        <v>1</v>
      </c>
      <c r="E59" s="28" t="s">
        <v>203</v>
      </c>
      <c r="G59" s="38" t="s">
        <v>438</v>
      </c>
      <c r="H59" s="37" t="s">
        <v>206</v>
      </c>
      <c r="I59" s="37">
        <v>1</v>
      </c>
      <c r="J59" s="37">
        <f t="shared" ref="J59:J62" si="6">IF(I59&gt;D59,0,D59-I59)</f>
        <v>0</v>
      </c>
      <c r="K59" s="37">
        <f t="shared" ref="K59:K62" si="7">I59+J59</f>
        <v>1</v>
      </c>
      <c r="L59" s="37">
        <f t="shared" si="4"/>
        <v>0</v>
      </c>
      <c r="M59" s="37">
        <f t="shared" si="1"/>
        <v>4</v>
      </c>
    </row>
    <row r="60" spans="1:19" x14ac:dyDescent="0.2">
      <c r="J60" s="37">
        <f t="shared" si="6"/>
        <v>0</v>
      </c>
      <c r="K60" s="37">
        <f t="shared" si="7"/>
        <v>0</v>
      </c>
      <c r="L60" s="37">
        <f t="shared" si="4"/>
        <v>0</v>
      </c>
      <c r="M60" s="37">
        <f t="shared" si="1"/>
        <v>0</v>
      </c>
    </row>
    <row r="61" spans="1:19" x14ac:dyDescent="0.2">
      <c r="J61" s="37">
        <f t="shared" si="6"/>
        <v>0</v>
      </c>
      <c r="K61" s="37">
        <f t="shared" si="7"/>
        <v>0</v>
      </c>
      <c r="L61" s="37">
        <f t="shared" si="4"/>
        <v>0</v>
      </c>
      <c r="M61" s="37">
        <f t="shared" si="1"/>
        <v>0</v>
      </c>
    </row>
    <row r="62" spans="1:19" x14ac:dyDescent="0.2">
      <c r="J62" s="37">
        <f t="shared" si="6"/>
        <v>0</v>
      </c>
      <c r="K62" s="37">
        <f t="shared" si="7"/>
        <v>0</v>
      </c>
      <c r="L62" s="37">
        <f t="shared" si="4"/>
        <v>0</v>
      </c>
      <c r="M62" s="37">
        <f t="shared" si="1"/>
        <v>0</v>
      </c>
    </row>
  </sheetData>
  <mergeCells count="1">
    <mergeCell ref="O7:Q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 Estimate</vt:lpstr>
      <vt:lpstr>Core Board V0.3</vt:lpstr>
      <vt:lpstr>Logic Board V0.3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2020-05-25T02:09:07Z</dcterms:modified>
</cp:coreProperties>
</file>