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vezirova\Desktop\2023\"/>
    </mc:Choice>
  </mc:AlternateContent>
  <xr:revisionPtr revIDLastSave="0" documentId="8_{E30C6BB3-0114-44B6-B557-291E67412FC0}" xr6:coauthVersionLast="47" xr6:coauthVersionMax="47" xr10:uidLastSave="{00000000-0000-0000-0000-000000000000}"/>
  <bookViews>
    <workbookView xWindow="-120" yWindow="-16320" windowWidth="29040" windowHeight="15840" xr2:uid="{39BA7BD5-B5B6-44B9-80A6-222098A63689}"/>
  </bookViews>
  <sheets>
    <sheet name="Лист1" sheetId="1" r:id="rId1"/>
    <sheet name="услуги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12" i="1" l="1"/>
  <c r="CL15" i="1" l="1"/>
  <c r="CN15" i="1" s="1"/>
  <c r="CL14" i="1"/>
  <c r="CN14" i="1" s="1"/>
  <c r="CL13" i="1"/>
  <c r="CN13" i="1" s="1"/>
  <c r="CN12" i="1"/>
  <c r="AE16" i="1"/>
  <c r="AD13" i="1"/>
  <c r="AD16" i="1"/>
  <c r="AA16" i="1"/>
  <c r="AB16" i="1"/>
  <c r="X16" i="1"/>
  <c r="Y16" i="1"/>
  <c r="Q25" i="1"/>
  <c r="F15" i="2"/>
  <c r="F14" i="2"/>
  <c r="F13" i="2"/>
  <c r="F12" i="2"/>
  <c r="Q24" i="1"/>
  <c r="F11" i="2"/>
  <c r="F10" i="2"/>
  <c r="F9" i="2"/>
  <c r="F8" i="2"/>
  <c r="CP13" i="1" l="1"/>
  <c r="CQ13" i="1" s="1"/>
  <c r="CP12" i="1"/>
  <c r="CQ12" i="1" s="1"/>
  <c r="CP14" i="1"/>
  <c r="CQ14" i="1" s="1"/>
  <c r="CP15" i="1"/>
  <c r="CQ15" i="1" s="1"/>
  <c r="H12" i="1" l="1"/>
  <c r="H13" i="1"/>
  <c r="H14" i="1"/>
  <c r="H15" i="1"/>
  <c r="H11" i="1"/>
  <c r="AP9" i="1" l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K15" i="1" l="1"/>
  <c r="F15" i="1"/>
  <c r="K14" i="1"/>
  <c r="F14" i="1"/>
  <c r="O13" i="1"/>
  <c r="K13" i="1"/>
  <c r="F13" i="1"/>
  <c r="O12" i="1"/>
  <c r="K12" i="1"/>
  <c r="F12" i="1"/>
  <c r="M11" i="1"/>
  <c r="K11" i="1"/>
  <c r="Y11" i="1" s="1"/>
  <c r="F11" i="1"/>
  <c r="CG9" i="1"/>
  <c r="CH9" i="1" s="1"/>
  <c r="AH9" i="1"/>
  <c r="AI9" i="1" s="1"/>
  <c r="AJ9" i="1" s="1"/>
  <c r="AK9" i="1" s="1"/>
  <c r="AL9" i="1" s="1"/>
  <c r="AM9" i="1" s="1"/>
  <c r="AN9" i="1" s="1"/>
  <c r="S13" i="1" l="1"/>
  <c r="Q13" i="1"/>
  <c r="S12" i="1"/>
  <c r="T12" i="1" s="1"/>
  <c r="Q12" i="1"/>
  <c r="Y15" i="1"/>
  <c r="Q15" i="1"/>
  <c r="AB11" i="1"/>
  <c r="S11" i="1"/>
  <c r="V12" i="1"/>
  <c r="V13" i="1"/>
  <c r="Y14" i="1"/>
  <c r="AB15" i="1"/>
  <c r="T13" i="1"/>
  <c r="R13" i="1"/>
  <c r="CJ13" i="1" s="1"/>
  <c r="CK13" i="1" s="1"/>
  <c r="CR13" i="1" s="1"/>
  <c r="CS13" i="1" s="1"/>
  <c r="R12" i="1"/>
  <c r="CJ12" i="1" s="1"/>
  <c r="CK12" i="1" s="1"/>
  <c r="CR12" i="1" s="1"/>
  <c r="CS12" i="1" s="1"/>
  <c r="R15" i="1"/>
  <c r="CJ15" i="1" s="1"/>
  <c r="CK15" i="1" s="1"/>
  <c r="CR15" i="1" s="1"/>
  <c r="CS15" i="1" s="1"/>
  <c r="CL11" i="1"/>
  <c r="CN11" i="1" s="1"/>
  <c r="Y13" i="1"/>
  <c r="AB13" i="1" s="1"/>
  <c r="Y12" i="1"/>
  <c r="AB12" i="1" s="1"/>
  <c r="AB14" i="1" l="1"/>
  <c r="S14" i="1"/>
  <c r="V14" i="1" s="1"/>
  <c r="AC15" i="1"/>
  <c r="W13" i="1"/>
  <c r="Z13" i="1"/>
  <c r="AC13" i="1"/>
  <c r="AF13" i="1"/>
  <c r="W12" i="1"/>
  <c r="AC12" i="1"/>
  <c r="T11" i="1"/>
  <c r="T16" i="1" s="1"/>
  <c r="V11" i="1"/>
  <c r="S16" i="1"/>
  <c r="Z15" i="1"/>
  <c r="CP11" i="1"/>
  <c r="CQ11" i="1" s="1"/>
  <c r="Z12" i="1"/>
  <c r="Q14" i="1" l="1"/>
  <c r="R14" i="1"/>
  <c r="O14" i="1" s="1"/>
  <c r="CJ14" i="1" l="1"/>
  <c r="CK14" i="1" s="1"/>
  <c r="CR14" i="1" s="1"/>
  <c r="CS14" i="1" s="1"/>
  <c r="W14" i="1"/>
  <c r="Z14" i="1"/>
  <c r="AC14" i="1"/>
  <c r="R11" i="1" l="1"/>
  <c r="O11" i="1" s="1"/>
  <c r="Q11" i="1"/>
  <c r="Q16" i="1" s="1"/>
  <c r="Q19" i="1" s="1"/>
  <c r="Q18" i="1" l="1"/>
  <c r="Z11" i="1"/>
  <c r="AC11" i="1"/>
  <c r="W11" i="1"/>
  <c r="CJ11" i="1"/>
  <c r="CK11" i="1" s="1"/>
  <c r="R16" i="1"/>
  <c r="Q20" i="1"/>
  <c r="Q21" i="1" s="1"/>
  <c r="Q23" i="1"/>
  <c r="Q26" i="1" s="1"/>
  <c r="CR11" i="1" l="1"/>
  <c r="CK16" i="1"/>
  <c r="W16" i="1"/>
  <c r="AC16" i="1"/>
  <c r="AF16" i="1"/>
  <c r="Z16" i="1"/>
  <c r="Q28" i="1"/>
  <c r="CS11" i="1" l="1"/>
  <c r="CR16" i="1"/>
  <c r="CS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Курач</author>
  </authors>
  <commentList>
    <comment ref="M11" authorId="0" shapeId="0" xr:uid="{1DDEB28B-4FD6-4C8A-8E31-8D66499AC72A}">
      <text>
        <r>
          <rPr>
            <b/>
            <sz val="9"/>
            <color indexed="81"/>
            <rFont val="Tahoma"/>
            <family val="2"/>
            <charset val="204"/>
          </rPr>
          <t xml:space="preserve">1,3 - наценка за выбор линии
1,5 - демографический таргетинг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<sst xmlns="http://schemas.openxmlformats.org/spreadsheetml/2006/main" count="129" uniqueCount="104">
  <si>
    <t>Клиент</t>
  </si>
  <si>
    <t>Продукт/Кампания</t>
  </si>
  <si>
    <t>География</t>
  </si>
  <si>
    <t>Период кампании</t>
  </si>
  <si>
    <t>#</t>
  </si>
  <si>
    <t>Сайт</t>
  </si>
  <si>
    <t>Место размещения на сайте и таргетинги</t>
  </si>
  <si>
    <t>Размер (в пикселях) / Формат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</si>
  <si>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</si>
  <si>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</si>
  <si>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</si>
  <si>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</si>
  <si>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</si>
  <si>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 xml:space="preserve">Цена 
(за единицу покупки), руб., без НДС
</t>
  </si>
  <si>
    <t>Наценки / Доп. Скидки</t>
  </si>
  <si>
    <t>Скидка, %</t>
  </si>
  <si>
    <t>CPM с учетом скидки</t>
  </si>
  <si>
    <t>АК, %</t>
  </si>
  <si>
    <t>Стоимость размещения после скидки, руб., с учетом НДС и АК</t>
  </si>
  <si>
    <t>Прогноз результатов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</si>
  <si>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</si>
  <si>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</si>
  <si>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</si>
  <si>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</si>
  <si>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</si>
  <si>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</si>
  <si>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</si>
  <si>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</si>
  <si>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</si>
  <si>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</si>
  <si>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</si>
  <si>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</si>
  <si>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Количество показов (прогноз в случае статики)</t>
  </si>
  <si>
    <t>Прогноз охвата (уник. пользователи)</t>
  </si>
  <si>
    <t>CTR % (прогноз)</t>
  </si>
  <si>
    <t>Количество кликов (прогноз)</t>
  </si>
  <si>
    <t>CPC после скидки с учетом НДС и АК</t>
  </si>
  <si>
    <t>CPM после скидки с учетом НДС и АК</t>
  </si>
  <si>
    <t>1000 показов</t>
  </si>
  <si>
    <t>неделя</t>
  </si>
  <si>
    <t>недели</t>
  </si>
  <si>
    <t>недель</t>
  </si>
  <si>
    <t>клики</t>
  </si>
  <si>
    <t>02.01-08.01</t>
  </si>
  <si>
    <t>27.02 - 05.03</t>
  </si>
  <si>
    <t xml:space="preserve">Стоимость после скидки </t>
  </si>
  <si>
    <t>Прайсовая стоимость размещения, руб., БЕЗ НДС</t>
  </si>
  <si>
    <t>возвратная СК</t>
  </si>
  <si>
    <t xml:space="preserve">сумма возврата СК </t>
  </si>
  <si>
    <t>Клиентская сумма ИТОГО, без НДС</t>
  </si>
  <si>
    <t>Клиентская сумма ИТОГО, С НДС</t>
  </si>
  <si>
    <t>Стоимость после вычета СК , с НДС</t>
  </si>
  <si>
    <t>RENT</t>
  </si>
  <si>
    <t>ДОХОД</t>
  </si>
  <si>
    <t>Частота</t>
  </si>
  <si>
    <t>SOV</t>
  </si>
  <si>
    <t>CR, %</t>
  </si>
  <si>
    <t>Количество заявок / звонков (прогноз)</t>
  </si>
  <si>
    <t>CPL ,  после скидки с учетом НДС и АК</t>
  </si>
  <si>
    <t>Просмотры</t>
  </si>
  <si>
    <t xml:space="preserve">VTR </t>
  </si>
  <si>
    <t>CPV,  после скидки с учетом НДС и АК</t>
  </si>
  <si>
    <t>Rbc.ru</t>
  </si>
  <si>
    <t>Billboard 100%x250</t>
  </si>
  <si>
    <t>Gazeta.ru</t>
  </si>
  <si>
    <t>Все страницы, справа</t>
  </si>
  <si>
    <t xml:space="preserve">Главная страница,  верх, Москва </t>
  </si>
  <si>
    <t>300х600</t>
  </si>
  <si>
    <t>Ivi.ru</t>
  </si>
  <si>
    <t xml:space="preserve">Pre-roll 15 sec </t>
  </si>
  <si>
    <t xml:space="preserve">Все страницы медиплеера по тематике фильмов </t>
  </si>
  <si>
    <t>-</t>
  </si>
  <si>
    <t xml:space="preserve">Яндекс РСЯ </t>
  </si>
  <si>
    <t xml:space="preserve">Рекламная сеть Яндекса, таргетинг по интересам </t>
  </si>
  <si>
    <t>240х400, 240х600, 300х250, 300х300, 300х500, 300х600, 32х50, 320х480, 336х280, 480х320, 640х100, 640х960, 728х90, 960х640, 970х250, 1000х120</t>
  </si>
  <si>
    <t>ВК</t>
  </si>
  <si>
    <t>ТГБ</t>
  </si>
  <si>
    <t xml:space="preserve">Все страницы ВК, гео РФ, ЦА все 18-35, таргетинг по интересам: </t>
  </si>
  <si>
    <t>Итого медиабюджет, без НДС</t>
  </si>
  <si>
    <t>Итого медиабюджет, без НДС с АК</t>
  </si>
  <si>
    <t>Итого медиабюджет, с НДС с АК</t>
  </si>
  <si>
    <t>Дополнительные услуги:</t>
  </si>
  <si>
    <t>Сдача отчетности ОРД:</t>
  </si>
  <si>
    <t>создание макетов</t>
  </si>
  <si>
    <t>ресайзы</t>
  </si>
  <si>
    <t>кол-во единиц</t>
  </si>
  <si>
    <t>стоимость за единицу, без НДС</t>
  </si>
  <si>
    <t>Стоимость ИТОГО, без НДС</t>
  </si>
  <si>
    <t>Услуга</t>
  </si>
  <si>
    <t>креативы</t>
  </si>
  <si>
    <t>Блок</t>
  </si>
  <si>
    <t>внесение правок в баннер</t>
  </si>
  <si>
    <t>Итого, без НДС:</t>
  </si>
  <si>
    <t>Продакшн:</t>
  </si>
  <si>
    <t>ч/ч</t>
  </si>
  <si>
    <t>Трафик-менеджер</t>
  </si>
  <si>
    <t>менеджер проекта</t>
  </si>
  <si>
    <t>документооборот</t>
  </si>
  <si>
    <t>Ведение проекта:</t>
  </si>
  <si>
    <t>Итого услуги, с НДС</t>
  </si>
  <si>
    <t>Итого медиабюджет и услуги, с НДС с АК</t>
  </si>
  <si>
    <t>Скидка ИГРОНИК</t>
  </si>
  <si>
    <t>Стоимость размещения после скидки, руб., без учета НДС с АК</t>
  </si>
  <si>
    <t>АК, без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</si>
</sst>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#,##0.00\ &quot;₽&quot;"/>
    <numFmt numFmtId="165" formatCode="#,##0&quot;р.&quot;"/>
    <numFmt numFmtId="166" formatCode="#,##0.00&quot;р.&quot;"/>
    <numFmt numFmtId="167" formatCode="0.0%"/>
    <numFmt numFmtId="168" formatCode="_-* #,##0.00_р_._-;\-* #,##0.00_р_._-;_-* &quot;-&quot;??_р_._-;_-@_-"/>
    <numFmt numFmtId="169" formatCode="#,##0_ ;\-#,##0\ "/>
    <numFmt numFmtId="170" formatCode="[$$-409]#,##0.0"/>
    <numFmt numFmtId="171" formatCode="_-* #,##0.00\ _₽_-;\-* #,##0.00\ _₽_-;_-* &quot;-&quot;??\ _₽_-;_-@_-"/>
    <numFmt numFmtId="172" formatCode="_-* #,##0_-;\-* #,##0_-;_-* &quot;-&quot;??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Tahoma"/>
      <family val="2"/>
      <charset val="204"/>
    </font>
    <font>
      <b/>
      <sz val="11"/>
      <color indexed="22"/>
      <name val="Tahoma"/>
      <family val="2"/>
      <charset val="204"/>
    </font>
    <font>
      <sz val="10"/>
      <name val="Arial Cyr"/>
      <charset val="204"/>
    </font>
    <font>
      <b/>
      <sz val="11"/>
      <name val="Tahoma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indexed="9"/>
      <name val="Tahoma"/>
      <family val="2"/>
      <charset val="204"/>
    </font>
    <font>
      <b/>
      <sz val="11"/>
      <color indexed="8"/>
      <name val="Tahoma"/>
      <family val="2"/>
      <charset val="204"/>
    </font>
    <font>
      <sz val="11"/>
      <color theme="0"/>
      <name val="Calibri"/>
      <family val="2"/>
      <charset val="204"/>
    </font>
    <font>
      <sz val="11"/>
      <color indexed="8"/>
      <name val="Tahoma"/>
      <family val="2"/>
      <charset val="204"/>
    </font>
    <font>
      <b/>
      <sz val="14"/>
      <color rgb="FF00B0F0"/>
      <name val="Calibri"/>
      <family val="2"/>
      <charset val="204"/>
    </font>
    <font>
      <b/>
      <sz val="11"/>
      <color rgb="FF00B0F0"/>
      <name val="Calibri"/>
      <family val="2"/>
      <charset val="204"/>
    </font>
    <font>
      <sz val="11"/>
      <name val="Calibri"/>
      <family val="2"/>
      <charset val="204"/>
    </font>
    <font>
      <sz val="11"/>
      <color rgb="FFFF9933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BCE4"/>
      <name val="Calibri"/>
      <family val="2"/>
      <charset val="204"/>
    </font>
    <font>
      <sz val="11"/>
      <color rgb="FF00BCE4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indexed="17"/>
      <name val="Tahoma"/>
      <family val="2"/>
      <charset val="204"/>
    </font>
    <font>
      <sz val="10"/>
      <name val="Helv"/>
      <charset val="204"/>
    </font>
    <font>
      <sz val="11"/>
      <color indexed="17"/>
      <name val="Calibri"/>
      <family val="2"/>
      <charset val="204"/>
    </font>
    <font>
      <sz val="11"/>
      <name val="Century Gothic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1" fillId="2" borderId="0" applyNumberFormat="0" applyBorder="0" applyAlignment="0" applyProtection="0"/>
    <xf numFmtId="0" fontId="2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23" fillId="0" borderId="0"/>
    <xf numFmtId="0" fontId="1" fillId="0" borderId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3" fillId="3" borderId="0" xfId="2" applyFont="1" applyFill="1"/>
    <xf numFmtId="0" fontId="4" fillId="3" borderId="0" xfId="2" applyFont="1" applyFill="1" applyAlignment="1">
      <alignment horizontal="left"/>
    </xf>
    <xf numFmtId="0" fontId="3" fillId="3" borderId="0" xfId="2" applyFont="1" applyFill="1" applyAlignment="1">
      <alignment horizontal="left"/>
    </xf>
    <xf numFmtId="0" fontId="3" fillId="3" borderId="0" xfId="2" applyFont="1" applyFill="1" applyAlignment="1">
      <alignment vertical="center"/>
    </xf>
    <xf numFmtId="0" fontId="6" fillId="3" borderId="0" xfId="3" applyFont="1" applyFill="1" applyAlignment="1">
      <alignment vertical="center"/>
    </xf>
    <xf numFmtId="0" fontId="6" fillId="4" borderId="0" xfId="3" applyFont="1" applyFill="1" applyAlignment="1">
      <alignment vertical="center"/>
    </xf>
    <xf numFmtId="0" fontId="3" fillId="4" borderId="0" xfId="2" applyFont="1" applyFill="1"/>
    <xf numFmtId="0" fontId="3" fillId="0" borderId="0" xfId="2" applyFont="1"/>
    <xf numFmtId="0" fontId="7" fillId="5" borderId="1" xfId="4" applyFont="1" applyFill="1" applyBorder="1" applyAlignment="1">
      <alignment horizontal="left" vertical="center" wrapText="1"/>
    </xf>
    <xf numFmtId="164" fontId="3" fillId="3" borderId="0" xfId="2" applyNumberFormat="1" applyFont="1" applyFill="1"/>
    <xf numFmtId="4" fontId="3" fillId="3" borderId="0" xfId="2" applyNumberFormat="1" applyFont="1" applyFill="1"/>
    <xf numFmtId="0" fontId="6" fillId="3" borderId="0" xfId="3" applyFont="1" applyFill="1" applyAlignment="1">
      <alignment horizontal="left" vertical="center"/>
    </xf>
    <xf numFmtId="0" fontId="6" fillId="0" borderId="0" xfId="3" applyFont="1" applyAlignment="1">
      <alignment vertical="center"/>
    </xf>
    <xf numFmtId="164" fontId="6" fillId="3" borderId="0" xfId="3" applyNumberFormat="1" applyFont="1" applyFill="1" applyAlignment="1">
      <alignment vertical="center"/>
    </xf>
    <xf numFmtId="165" fontId="6" fillId="3" borderId="0" xfId="3" applyNumberFormat="1" applyFont="1" applyFill="1" applyAlignment="1">
      <alignment vertical="center"/>
    </xf>
    <xf numFmtId="166" fontId="6" fillId="3" borderId="0" xfId="3" applyNumberFormat="1" applyFont="1" applyFill="1" applyAlignment="1">
      <alignment vertical="center"/>
    </xf>
    <xf numFmtId="0" fontId="8" fillId="3" borderId="0" xfId="3" applyFont="1" applyFill="1" applyAlignment="1">
      <alignment horizontal="left" vertical="center"/>
    </xf>
    <xf numFmtId="3" fontId="3" fillId="3" borderId="0" xfId="2" applyNumberFormat="1" applyFont="1" applyFill="1" applyAlignment="1" applyProtection="1">
      <alignment horizontal="center" vertical="center"/>
      <protection locked="0"/>
    </xf>
    <xf numFmtId="0" fontId="9" fillId="3" borderId="0" xfId="2" applyFont="1" applyFill="1"/>
    <xf numFmtId="0" fontId="7" fillId="6" borderId="5" xfId="2" applyFont="1" applyFill="1" applyBorder="1" applyAlignment="1">
      <alignment vertical="center" wrapText="1"/>
    </xf>
    <xf numFmtId="0" fontId="7" fillId="6" borderId="6" xfId="2" applyFont="1" applyFill="1" applyBorder="1" applyAlignment="1">
      <alignment vertical="center" wrapText="1"/>
    </xf>
    <xf numFmtId="0" fontId="9" fillId="4" borderId="0" xfId="2" applyFont="1" applyFill="1"/>
    <xf numFmtId="0" fontId="9" fillId="0" borderId="0" xfId="2" applyFont="1"/>
    <xf numFmtId="0" fontId="7" fillId="6" borderId="12" xfId="2" applyFont="1" applyFill="1" applyBorder="1" applyAlignment="1">
      <alignment horizontal="center" vertical="center" wrapText="1"/>
    </xf>
    <xf numFmtId="0" fontId="7" fillId="6" borderId="13" xfId="2" applyFont="1" applyFill="1" applyBorder="1" applyAlignment="1">
      <alignment horizontal="center" vertical="center" wrapText="1"/>
    </xf>
    <xf numFmtId="0" fontId="7" fillId="6" borderId="14" xfId="2" applyFont="1" applyFill="1" applyBorder="1" applyAlignment="1">
      <alignment horizontal="center" vertical="center" wrapText="1"/>
    </xf>
    <xf numFmtId="14" fontId="10" fillId="6" borderId="15" xfId="2" applyNumberFormat="1" applyFont="1" applyFill="1" applyBorder="1" applyAlignment="1">
      <alignment horizontal="center" vertical="center" textRotation="90" shrinkToFit="1"/>
    </xf>
    <xf numFmtId="0" fontId="10" fillId="6" borderId="13" xfId="2" applyFont="1" applyFill="1" applyBorder="1" applyAlignment="1">
      <alignment horizontal="center" vertical="center" textRotation="90" shrinkToFit="1"/>
    </xf>
    <xf numFmtId="0" fontId="10" fillId="6" borderId="16" xfId="2" applyFont="1" applyFill="1" applyBorder="1" applyAlignment="1">
      <alignment horizontal="center" vertical="center" textRotation="90" shrinkToFit="1"/>
    </xf>
    <xf numFmtId="0" fontId="10" fillId="6" borderId="15" xfId="2" applyFont="1" applyFill="1" applyBorder="1" applyAlignment="1">
      <alignment horizontal="center" vertical="center" textRotation="90" shrinkToFit="1"/>
    </xf>
    <xf numFmtId="0" fontId="10" fillId="6" borderId="10" xfId="2" applyFont="1" applyFill="1" applyBorder="1" applyAlignment="1">
      <alignment horizontal="center" vertical="center" textRotation="90" shrinkToFit="1"/>
    </xf>
    <xf numFmtId="0" fontId="10" fillId="6" borderId="17" xfId="2" applyFont="1" applyFill="1" applyBorder="1" applyAlignment="1">
      <alignment horizontal="center" vertical="center" textRotation="90" shrinkToFit="1"/>
    </xf>
    <xf numFmtId="0" fontId="11" fillId="3" borderId="0" xfId="2" applyFont="1" applyFill="1"/>
    <xf numFmtId="0" fontId="13" fillId="3" borderId="5" xfId="2" applyFont="1" applyFill="1" applyBorder="1" applyAlignment="1" applyProtection="1">
      <alignment vertical="center"/>
      <protection locked="0"/>
    </xf>
    <xf numFmtId="0" fontId="13" fillId="3" borderId="18" xfId="2" applyFont="1" applyFill="1" applyBorder="1" applyAlignment="1" applyProtection="1">
      <alignment vertical="center"/>
      <protection locked="0"/>
    </xf>
    <xf numFmtId="0" fontId="13" fillId="3" borderId="0" xfId="2" applyFont="1" applyFill="1" applyAlignment="1" applyProtection="1">
      <alignment vertical="center"/>
      <protection locked="0"/>
    </xf>
    <xf numFmtId="0" fontId="11" fillId="4" borderId="0" xfId="2" applyFont="1" applyFill="1"/>
    <xf numFmtId="0" fontId="11" fillId="0" borderId="0" xfId="2" applyFont="1"/>
    <xf numFmtId="0" fontId="3" fillId="3" borderId="0" xfId="2" applyFont="1" applyFill="1" applyProtection="1">
      <protection locked="0"/>
    </xf>
    <xf numFmtId="0" fontId="14" fillId="0" borderId="2" xfId="2" applyFont="1" applyBorder="1" applyAlignment="1" applyProtection="1">
      <alignment horizontal="left" vertical="center"/>
      <protection locked="0"/>
    </xf>
    <xf numFmtId="0" fontId="14" fillId="0" borderId="19" xfId="5" applyFont="1" applyBorder="1" applyAlignment="1">
      <alignment vertical="center" wrapText="1"/>
    </xf>
    <xf numFmtId="0" fontId="14" fillId="4" borderId="19" xfId="5" applyFont="1" applyFill="1" applyBorder="1" applyAlignment="1">
      <alignment horizontal="left" vertical="center" wrapText="1"/>
    </xf>
    <xf numFmtId="0" fontId="14" fillId="4" borderId="19" xfId="2" applyFont="1" applyFill="1" applyBorder="1" applyAlignment="1">
      <alignment horizontal="center" vertical="center"/>
    </xf>
    <xf numFmtId="0" fontId="14" fillId="4" borderId="19" xfId="3" applyFont="1" applyFill="1" applyBorder="1" applyAlignment="1" applyProtection="1">
      <alignment horizontal="center" vertical="center"/>
      <protection locked="0"/>
    </xf>
    <xf numFmtId="3" fontId="14" fillId="4" borderId="19" xfId="3" applyNumberFormat="1" applyFont="1" applyFill="1" applyBorder="1" applyAlignment="1" applyProtection="1">
      <alignment horizontal="center" vertical="center"/>
      <protection locked="0"/>
    </xf>
    <xf numFmtId="166" fontId="14" fillId="4" borderId="19" xfId="5" applyNumberFormat="1" applyFont="1" applyFill="1" applyBorder="1" applyAlignment="1" applyProtection="1">
      <alignment horizontal="center" vertical="center"/>
      <protection locked="0"/>
    </xf>
    <xf numFmtId="2" fontId="14" fillId="4" borderId="19" xfId="3" applyNumberFormat="1" applyFont="1" applyFill="1" applyBorder="1" applyAlignment="1" applyProtection="1">
      <alignment horizontal="center" vertical="center"/>
      <protection locked="0"/>
    </xf>
    <xf numFmtId="10" fontId="14" fillId="4" borderId="19" xfId="3" applyNumberFormat="1" applyFont="1" applyFill="1" applyBorder="1" applyAlignment="1" applyProtection="1">
      <alignment horizontal="center" vertical="center"/>
      <protection locked="0"/>
    </xf>
    <xf numFmtId="166" fontId="14" fillId="4" borderId="19" xfId="5" quotePrefix="1" applyNumberFormat="1" applyFont="1" applyFill="1" applyBorder="1" applyAlignment="1" applyProtection="1">
      <alignment horizontal="center" vertical="center"/>
      <protection locked="0"/>
    </xf>
    <xf numFmtId="169" fontId="14" fillId="4" borderId="21" xfId="7" applyNumberFormat="1" applyFont="1" applyFill="1" applyBorder="1" applyAlignment="1" applyProtection="1">
      <alignment horizontal="center" vertical="center"/>
      <protection locked="0"/>
    </xf>
    <xf numFmtId="10" fontId="14" fillId="4" borderId="19" xfId="6" applyNumberFormat="1" applyFont="1" applyFill="1" applyBorder="1" applyAlignment="1" applyProtection="1">
      <alignment horizontal="center" vertical="center"/>
      <protection locked="0"/>
    </xf>
    <xf numFmtId="166" fontId="14" fillId="3" borderId="20" xfId="8" applyNumberFormat="1" applyFont="1" applyFill="1" applyBorder="1" applyAlignment="1" applyProtection="1">
      <alignment horizontal="center" vertical="center"/>
      <protection locked="0"/>
    </xf>
    <xf numFmtId="3" fontId="15" fillId="0" borderId="2" xfId="2" applyNumberFormat="1" applyFont="1" applyBorder="1" applyAlignment="1" applyProtection="1">
      <alignment vertical="center" wrapText="1"/>
      <protection locked="0"/>
    </xf>
    <xf numFmtId="3" fontId="15" fillId="0" borderId="19" xfId="2" applyNumberFormat="1" applyFont="1" applyBorder="1" applyAlignment="1" applyProtection="1">
      <alignment vertical="center" wrapText="1"/>
      <protection locked="0"/>
    </xf>
    <xf numFmtId="3" fontId="15" fillId="0" borderId="19" xfId="2" applyNumberFormat="1" applyFont="1" applyBorder="1" applyAlignment="1" applyProtection="1">
      <alignment horizontal="center" vertical="center" wrapText="1"/>
      <protection locked="0"/>
    </xf>
    <xf numFmtId="3" fontId="15" fillId="0" borderId="22" xfId="2" applyNumberFormat="1" applyFont="1" applyBorder="1" applyAlignment="1" applyProtection="1">
      <alignment horizontal="center" vertical="center" wrapText="1"/>
      <protection locked="0"/>
    </xf>
    <xf numFmtId="3" fontId="15" fillId="0" borderId="2" xfId="2" applyNumberFormat="1" applyFont="1" applyBorder="1" applyAlignment="1" applyProtection="1">
      <alignment horizontal="center" vertical="center" wrapText="1"/>
      <protection locked="0"/>
    </xf>
    <xf numFmtId="0" fontId="14" fillId="3" borderId="22" xfId="2" applyFont="1" applyFill="1" applyBorder="1" applyProtection="1">
      <protection locked="0"/>
    </xf>
    <xf numFmtId="0" fontId="14" fillId="3" borderId="2" xfId="2" applyFont="1" applyFill="1" applyBorder="1" applyProtection="1">
      <protection locked="0"/>
    </xf>
    <xf numFmtId="0" fontId="14" fillId="3" borderId="19" xfId="2" applyFont="1" applyFill="1" applyBorder="1" applyProtection="1">
      <protection locked="0"/>
    </xf>
    <xf numFmtId="3" fontId="15" fillId="0" borderId="22" xfId="2" applyNumberFormat="1" applyFont="1" applyBorder="1" applyAlignment="1" applyProtection="1">
      <alignment vertical="center" wrapText="1"/>
      <protection locked="0"/>
    </xf>
    <xf numFmtId="3" fontId="15" fillId="4" borderId="21" xfId="2" applyNumberFormat="1" applyFont="1" applyFill="1" applyBorder="1" applyAlignment="1" applyProtection="1">
      <alignment vertical="center" wrapText="1"/>
      <protection locked="0"/>
    </xf>
    <xf numFmtId="0" fontId="3" fillId="4" borderId="0" xfId="2" applyFont="1" applyFill="1" applyProtection="1">
      <protection locked="0"/>
    </xf>
    <xf numFmtId="0" fontId="3" fillId="0" borderId="0" xfId="2" applyFont="1" applyProtection="1">
      <protection locked="0"/>
    </xf>
    <xf numFmtId="0" fontId="14" fillId="0" borderId="23" xfId="2" applyFont="1" applyBorder="1" applyAlignment="1" applyProtection="1">
      <alignment horizontal="left" vertical="center"/>
      <protection locked="0"/>
    </xf>
    <xf numFmtId="0" fontId="14" fillId="0" borderId="1" xfId="5" applyFont="1" applyBorder="1" applyAlignment="1">
      <alignment vertical="center" wrapText="1"/>
    </xf>
    <xf numFmtId="0" fontId="14" fillId="4" borderId="1" xfId="5" applyFont="1" applyFill="1" applyBorder="1" applyAlignment="1">
      <alignment horizontal="left" vertical="center" wrapText="1"/>
    </xf>
    <xf numFmtId="0" fontId="14" fillId="4" borderId="1" xfId="2" applyFont="1" applyFill="1" applyBorder="1" applyAlignment="1">
      <alignment horizontal="center" vertical="center"/>
    </xf>
    <xf numFmtId="0" fontId="14" fillId="4" borderId="1" xfId="3" applyFont="1" applyFill="1" applyBorder="1" applyAlignment="1" applyProtection="1">
      <alignment horizontal="center" vertical="center"/>
      <protection locked="0"/>
    </xf>
    <xf numFmtId="3" fontId="14" fillId="4" borderId="1" xfId="3" applyNumberFormat="1" applyFont="1" applyFill="1" applyBorder="1" applyAlignment="1" applyProtection="1">
      <alignment horizontal="center" vertical="center"/>
      <protection locked="0"/>
    </xf>
    <xf numFmtId="166" fontId="14" fillId="4" borderId="1" xfId="5" applyNumberFormat="1" applyFont="1" applyFill="1" applyBorder="1" applyAlignment="1" applyProtection="1">
      <alignment horizontal="center" vertical="center"/>
      <protection locked="0"/>
    </xf>
    <xf numFmtId="2" fontId="14" fillId="4" borderId="1" xfId="3" applyNumberFormat="1" applyFont="1" applyFill="1" applyBorder="1" applyAlignment="1" applyProtection="1">
      <alignment horizontal="center" vertical="center"/>
      <protection locked="0"/>
    </xf>
    <xf numFmtId="10" fontId="14" fillId="4" borderId="1" xfId="3" applyNumberFormat="1" applyFont="1" applyFill="1" applyBorder="1" applyAlignment="1" applyProtection="1">
      <alignment horizontal="center" vertical="center"/>
      <protection locked="0"/>
    </xf>
    <xf numFmtId="166" fontId="14" fillId="4" borderId="1" xfId="5" quotePrefix="1" applyNumberFormat="1" applyFont="1" applyFill="1" applyBorder="1" applyAlignment="1" applyProtection="1">
      <alignment horizontal="center" vertical="center"/>
      <protection locked="0"/>
    </xf>
    <xf numFmtId="169" fontId="14" fillId="4" borderId="25" xfId="7" applyNumberFormat="1" applyFont="1" applyFill="1" applyBorder="1" applyAlignment="1" applyProtection="1">
      <alignment horizontal="center" vertical="center"/>
      <protection locked="0"/>
    </xf>
    <xf numFmtId="10" fontId="14" fillId="4" borderId="1" xfId="6" applyNumberFormat="1" applyFont="1" applyFill="1" applyBorder="1" applyAlignment="1" applyProtection="1">
      <alignment horizontal="center" vertical="center"/>
      <protection locked="0"/>
    </xf>
    <xf numFmtId="166" fontId="14" fillId="3" borderId="24" xfId="8" applyNumberFormat="1" applyFont="1" applyFill="1" applyBorder="1" applyAlignment="1" applyProtection="1">
      <alignment horizontal="center" vertical="center"/>
      <protection locked="0"/>
    </xf>
    <xf numFmtId="3" fontId="15" fillId="0" borderId="23" xfId="2" applyNumberFormat="1" applyFont="1" applyBorder="1" applyAlignment="1" applyProtection="1">
      <alignment vertical="center" wrapText="1"/>
      <protection locked="0"/>
    </xf>
    <xf numFmtId="3" fontId="15" fillId="0" borderId="1" xfId="2" applyNumberFormat="1" applyFont="1" applyBorder="1" applyAlignment="1" applyProtection="1">
      <alignment vertical="center" wrapText="1"/>
      <protection locked="0"/>
    </xf>
    <xf numFmtId="3" fontId="15" fillId="0" borderId="1" xfId="2" applyNumberFormat="1" applyFont="1" applyBorder="1" applyAlignment="1" applyProtection="1">
      <alignment horizontal="center" vertical="center" wrapText="1"/>
      <protection locked="0"/>
    </xf>
    <xf numFmtId="3" fontId="15" fillId="0" borderId="26" xfId="2" applyNumberFormat="1" applyFont="1" applyBorder="1" applyAlignment="1" applyProtection="1">
      <alignment horizontal="center" vertical="center" wrapText="1"/>
      <protection locked="0"/>
    </xf>
    <xf numFmtId="3" fontId="15" fillId="0" borderId="23" xfId="2" applyNumberFormat="1" applyFont="1" applyBorder="1" applyAlignment="1" applyProtection="1">
      <alignment horizontal="center" vertical="center" wrapText="1"/>
      <protection locked="0"/>
    </xf>
    <xf numFmtId="0" fontId="14" fillId="3" borderId="26" xfId="2" applyFont="1" applyFill="1" applyBorder="1" applyProtection="1">
      <protection locked="0"/>
    </xf>
    <xf numFmtId="0" fontId="14" fillId="3" borderId="23" xfId="2" applyFont="1" applyFill="1" applyBorder="1" applyProtection="1">
      <protection locked="0"/>
    </xf>
    <xf numFmtId="0" fontId="14" fillId="3" borderId="1" xfId="2" applyFont="1" applyFill="1" applyBorder="1" applyProtection="1">
      <protection locked="0"/>
    </xf>
    <xf numFmtId="3" fontId="15" fillId="0" borderId="26" xfId="2" applyNumberFormat="1" applyFont="1" applyBorder="1" applyAlignment="1" applyProtection="1">
      <alignment vertical="center" wrapText="1"/>
      <protection locked="0"/>
    </xf>
    <xf numFmtId="3" fontId="15" fillId="4" borderId="25" xfId="2" applyNumberFormat="1" applyFont="1" applyFill="1" applyBorder="1" applyAlignment="1" applyProtection="1">
      <alignment vertical="center" wrapText="1"/>
      <protection locked="0"/>
    </xf>
    <xf numFmtId="0" fontId="14" fillId="4" borderId="1" xfId="5" applyFont="1" applyFill="1" applyBorder="1" applyAlignment="1">
      <alignment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14" fillId="0" borderId="7" xfId="2" applyFont="1" applyBorder="1" applyAlignment="1" applyProtection="1">
      <alignment horizontal="left" vertical="center"/>
      <protection locked="0"/>
    </xf>
    <xf numFmtId="0" fontId="14" fillId="4" borderId="27" xfId="5" applyFont="1" applyFill="1" applyBorder="1" applyAlignment="1">
      <alignment horizontal="left" vertical="center" wrapText="1"/>
    </xf>
    <xf numFmtId="0" fontId="14" fillId="4" borderId="27" xfId="2" applyFont="1" applyFill="1" applyBorder="1" applyAlignment="1">
      <alignment horizontal="center" vertical="center" wrapText="1"/>
    </xf>
    <xf numFmtId="0" fontId="14" fillId="4" borderId="27" xfId="3" applyFont="1" applyFill="1" applyBorder="1" applyAlignment="1" applyProtection="1">
      <alignment horizontal="center" vertical="center"/>
      <protection locked="0"/>
    </xf>
    <xf numFmtId="3" fontId="14" fillId="4" borderId="27" xfId="3" applyNumberFormat="1" applyFont="1" applyFill="1" applyBorder="1" applyAlignment="1" applyProtection="1">
      <alignment horizontal="center" vertical="center"/>
      <protection locked="0"/>
    </xf>
    <xf numFmtId="166" fontId="14" fillId="4" borderId="27" xfId="5" applyNumberFormat="1" applyFont="1" applyFill="1" applyBorder="1" applyAlignment="1" applyProtection="1">
      <alignment horizontal="center" vertical="center"/>
      <protection locked="0"/>
    </xf>
    <xf numFmtId="10" fontId="14" fillId="4" borderId="27" xfId="3" applyNumberFormat="1" applyFont="1" applyFill="1" applyBorder="1" applyAlignment="1" applyProtection="1">
      <alignment horizontal="center" vertical="center"/>
      <protection locked="0"/>
    </xf>
    <xf numFmtId="166" fontId="14" fillId="4" borderId="27" xfId="5" quotePrefix="1" applyNumberFormat="1" applyFont="1" applyFill="1" applyBorder="1" applyAlignment="1" applyProtection="1">
      <alignment horizontal="center" vertical="center"/>
      <protection locked="0"/>
    </xf>
    <xf numFmtId="0" fontId="14" fillId="7" borderId="32" xfId="2" applyFont="1" applyFill="1" applyBorder="1" applyAlignment="1" applyProtection="1">
      <alignment horizontal="left" vertical="center"/>
      <protection locked="0"/>
    </xf>
    <xf numFmtId="0" fontId="14" fillId="7" borderId="11" xfId="2" applyFont="1" applyFill="1" applyBorder="1" applyProtection="1">
      <protection locked="0"/>
    </xf>
    <xf numFmtId="0" fontId="14" fillId="7" borderId="11" xfId="5" applyFont="1" applyFill="1" applyBorder="1" applyAlignment="1">
      <alignment horizontal="left" vertical="center" wrapText="1"/>
    </xf>
    <xf numFmtId="0" fontId="14" fillId="7" borderId="11" xfId="2" applyFont="1" applyFill="1" applyBorder="1" applyAlignment="1">
      <alignment horizontal="center" vertical="center"/>
    </xf>
    <xf numFmtId="0" fontId="14" fillId="7" borderId="11" xfId="3" applyFont="1" applyFill="1" applyBorder="1" applyAlignment="1" applyProtection="1">
      <alignment horizontal="center" vertical="center"/>
      <protection locked="0"/>
    </xf>
    <xf numFmtId="0" fontId="14" fillId="7" borderId="11" xfId="2" applyFont="1" applyFill="1" applyBorder="1" applyAlignment="1" applyProtection="1">
      <alignment horizontal="center" vertical="center"/>
      <protection locked="0"/>
    </xf>
    <xf numFmtId="165" fontId="16" fillId="7" borderId="11" xfId="5" applyNumberFormat="1" applyFont="1" applyFill="1" applyBorder="1" applyAlignment="1" applyProtection="1">
      <alignment horizontal="center" vertical="center"/>
      <protection locked="0"/>
    </xf>
    <xf numFmtId="2" fontId="16" fillId="7" borderId="11" xfId="3" applyNumberFormat="1" applyFont="1" applyFill="1" applyBorder="1" applyAlignment="1" applyProtection="1">
      <alignment horizontal="center" vertical="center"/>
      <protection locked="0"/>
    </xf>
    <xf numFmtId="10" fontId="16" fillId="7" borderId="11" xfId="3" applyNumberFormat="1" applyFont="1" applyFill="1" applyBorder="1" applyAlignment="1" applyProtection="1">
      <alignment horizontal="center" vertical="center"/>
      <protection locked="0"/>
    </xf>
    <xf numFmtId="166" fontId="16" fillId="7" borderId="9" xfId="5" applyNumberFormat="1" applyFont="1" applyFill="1" applyBorder="1" applyAlignment="1" applyProtection="1">
      <alignment horizontal="center" vertical="center"/>
      <protection locked="0"/>
    </xf>
    <xf numFmtId="166" fontId="16" fillId="7" borderId="11" xfId="5" applyNumberFormat="1" applyFont="1" applyFill="1" applyBorder="1" applyAlignment="1" applyProtection="1">
      <alignment horizontal="center" vertical="center"/>
      <protection locked="0"/>
    </xf>
    <xf numFmtId="3" fontId="16" fillId="7" borderId="12" xfId="5" applyNumberFormat="1" applyFont="1" applyFill="1" applyBorder="1" applyAlignment="1" applyProtection="1">
      <alignment horizontal="center" vertical="center"/>
      <protection locked="0"/>
    </xf>
    <xf numFmtId="10" fontId="16" fillId="7" borderId="13" xfId="6" applyNumberFormat="1" applyFont="1" applyFill="1" applyBorder="1" applyAlignment="1">
      <alignment horizontal="center" vertical="center"/>
    </xf>
    <xf numFmtId="3" fontId="16" fillId="7" borderId="13" xfId="9" applyNumberFormat="1" applyFont="1" applyFill="1" applyBorder="1" applyAlignment="1">
      <alignment horizontal="center" vertical="center"/>
    </xf>
    <xf numFmtId="166" fontId="16" fillId="7" borderId="14" xfId="9" applyNumberFormat="1" applyFont="1" applyFill="1" applyBorder="1" applyAlignment="1">
      <alignment horizontal="center" vertical="center"/>
    </xf>
    <xf numFmtId="3" fontId="15" fillId="0" borderId="3" xfId="2" applyNumberFormat="1" applyFont="1" applyBorder="1" applyAlignment="1" applyProtection="1">
      <alignment vertical="center" wrapText="1"/>
      <protection locked="0"/>
    </xf>
    <xf numFmtId="3" fontId="15" fillId="0" borderId="33" xfId="2" applyNumberFormat="1" applyFont="1" applyBorder="1" applyAlignment="1" applyProtection="1">
      <alignment vertical="center" wrapText="1"/>
      <protection locked="0"/>
    </xf>
    <xf numFmtId="0" fontId="17" fillId="3" borderId="0" xfId="3" applyFont="1" applyFill="1" applyAlignment="1">
      <alignment horizontal="left" vertical="center"/>
    </xf>
    <xf numFmtId="0" fontId="17" fillId="3" borderId="0" xfId="2" applyFont="1" applyFill="1" applyAlignment="1">
      <alignment vertical="center"/>
    </xf>
    <xf numFmtId="0" fontId="18" fillId="0" borderId="0" xfId="2" applyFont="1"/>
    <xf numFmtId="0" fontId="14" fillId="3" borderId="0" xfId="2" applyFont="1" applyFill="1"/>
    <xf numFmtId="0" fontId="16" fillId="3" borderId="0" xfId="3" applyFont="1" applyFill="1" applyAlignment="1">
      <alignment horizontal="left" vertical="center"/>
    </xf>
    <xf numFmtId="0" fontId="14" fillId="3" borderId="0" xfId="9" applyFont="1" applyFill="1"/>
    <xf numFmtId="0" fontId="19" fillId="3" borderId="0" xfId="2" applyFont="1" applyFill="1"/>
    <xf numFmtId="0" fontId="19" fillId="3" borderId="0" xfId="2" applyFont="1" applyFill="1" applyAlignment="1">
      <alignment vertical="center"/>
    </xf>
    <xf numFmtId="166" fontId="14" fillId="3" borderId="0" xfId="2" applyNumberFormat="1" applyFont="1" applyFill="1"/>
    <xf numFmtId="166" fontId="14" fillId="4" borderId="0" xfId="3" applyNumberFormat="1" applyFont="1" applyFill="1"/>
    <xf numFmtId="3" fontId="14" fillId="3" borderId="0" xfId="2" applyNumberFormat="1" applyFont="1" applyFill="1" applyAlignment="1" applyProtection="1">
      <alignment horizontal="center" vertical="center"/>
      <protection locked="0"/>
    </xf>
    <xf numFmtId="0" fontId="16" fillId="3" borderId="0" xfId="3" applyFont="1" applyFill="1" applyAlignment="1">
      <alignment vertical="center"/>
    </xf>
    <xf numFmtId="0" fontId="16" fillId="4" borderId="0" xfId="3" applyFont="1" applyFill="1" applyAlignment="1">
      <alignment vertical="center"/>
    </xf>
    <xf numFmtId="0" fontId="19" fillId="4" borderId="0" xfId="2" applyFont="1" applyFill="1"/>
    <xf numFmtId="0" fontId="14" fillId="3" borderId="0" xfId="9" applyFont="1" applyFill="1" applyAlignment="1">
      <alignment horizontal="left"/>
    </xf>
    <xf numFmtId="0" fontId="20" fillId="3" borderId="0" xfId="3" applyFont="1" applyFill="1" applyAlignment="1">
      <alignment horizontal="left" vertical="center"/>
    </xf>
    <xf numFmtId="0" fontId="21" fillId="4" borderId="0" xfId="3" applyFont="1" applyFill="1"/>
    <xf numFmtId="0" fontId="14" fillId="3" borderId="0" xfId="2" applyFont="1" applyFill="1" applyAlignment="1">
      <alignment horizontal="center" vertical="center"/>
    </xf>
    <xf numFmtId="0" fontId="19" fillId="4" borderId="0" xfId="2" applyFont="1" applyFill="1" applyAlignment="1">
      <alignment vertical="center"/>
    </xf>
    <xf numFmtId="43" fontId="19" fillId="4" borderId="0" xfId="1" applyFont="1" applyFill="1" applyAlignment="1">
      <alignment vertical="center"/>
    </xf>
    <xf numFmtId="171" fontId="19" fillId="4" borderId="0" xfId="2" applyNumberFormat="1" applyFont="1" applyFill="1" applyAlignment="1">
      <alignment vertical="center"/>
    </xf>
    <xf numFmtId="0" fontId="22" fillId="3" borderId="0" xfId="2" applyFont="1" applyFill="1"/>
    <xf numFmtId="0" fontId="16" fillId="3" borderId="0" xfId="11" applyFont="1" applyFill="1" applyAlignment="1">
      <alignment vertical="center"/>
    </xf>
    <xf numFmtId="0" fontId="19" fillId="3" borderId="0" xfId="9" applyFont="1" applyFill="1" applyAlignment="1">
      <alignment horizontal="left"/>
    </xf>
    <xf numFmtId="0" fontId="24" fillId="3" borderId="0" xfId="2" applyFont="1" applyFill="1"/>
    <xf numFmtId="0" fontId="24" fillId="3" borderId="0" xfId="2" applyFont="1" applyFill="1" applyAlignment="1">
      <alignment horizontal="left"/>
    </xf>
    <xf numFmtId="166" fontId="19" fillId="3" borderId="0" xfId="2" applyNumberFormat="1" applyFont="1" applyFill="1"/>
    <xf numFmtId="0" fontId="24" fillId="4" borderId="0" xfId="2" applyFont="1" applyFill="1"/>
    <xf numFmtId="0" fontId="22" fillId="4" borderId="0" xfId="2" applyFont="1" applyFill="1"/>
    <xf numFmtId="0" fontId="22" fillId="0" borderId="0" xfId="2" applyFont="1"/>
    <xf numFmtId="0" fontId="25" fillId="3" borderId="0" xfId="2" applyFont="1" applyFill="1" applyAlignment="1">
      <alignment horizontal="left"/>
    </xf>
    <xf numFmtId="166" fontId="25" fillId="3" borderId="0" xfId="2" applyNumberFormat="1" applyFont="1" applyFill="1" applyAlignment="1">
      <alignment horizontal="left"/>
    </xf>
    <xf numFmtId="171" fontId="25" fillId="3" borderId="0" xfId="2" applyNumberFormat="1" applyFont="1" applyFill="1" applyAlignment="1">
      <alignment horizontal="left"/>
    </xf>
    <xf numFmtId="0" fontId="25" fillId="3" borderId="0" xfId="2" applyFont="1" applyFill="1" applyAlignment="1">
      <alignment horizontal="left" vertical="center"/>
    </xf>
    <xf numFmtId="4" fontId="25" fillId="3" borderId="0" xfId="2" applyNumberFormat="1" applyFont="1" applyFill="1" applyAlignment="1">
      <alignment horizontal="left"/>
    </xf>
    <xf numFmtId="4" fontId="26" fillId="0" borderId="0" xfId="12" applyNumberFormat="1" applyFont="1"/>
    <xf numFmtId="0" fontId="3" fillId="3" borderId="0" xfId="2" applyFont="1" applyFill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/>
    </xf>
    <xf numFmtId="3" fontId="15" fillId="7" borderId="11" xfId="2" applyNumberFormat="1" applyFont="1" applyFill="1" applyBorder="1" applyAlignment="1" applyProtection="1">
      <alignment horizontal="center" vertical="center" wrapText="1"/>
      <protection locked="0"/>
    </xf>
    <xf numFmtId="3" fontId="15" fillId="7" borderId="11" xfId="2" applyNumberFormat="1" applyFont="1" applyFill="1" applyBorder="1" applyAlignment="1" applyProtection="1">
      <alignment vertical="center" wrapText="1"/>
      <protection locked="0"/>
    </xf>
    <xf numFmtId="3" fontId="15" fillId="7" borderId="34" xfId="2" applyNumberFormat="1" applyFont="1" applyFill="1" applyBorder="1" applyAlignment="1" applyProtection="1">
      <alignment vertical="center" wrapText="1"/>
      <protection locked="0"/>
    </xf>
    <xf numFmtId="0" fontId="10" fillId="6" borderId="8" xfId="2" applyFont="1" applyFill="1" applyBorder="1" applyAlignment="1">
      <alignment horizontal="center" vertical="center" textRotation="90" shrinkToFit="1"/>
    </xf>
    <xf numFmtId="0" fontId="10" fillId="6" borderId="35" xfId="2" applyFont="1" applyFill="1" applyBorder="1" applyAlignment="1">
      <alignment horizontal="center" vertical="center" textRotation="90" shrinkToFit="1"/>
    </xf>
    <xf numFmtId="44" fontId="3" fillId="4" borderId="1" xfId="2" applyNumberFormat="1" applyFont="1" applyFill="1" applyBorder="1" applyAlignment="1" applyProtection="1">
      <alignment horizontal="center" vertical="center"/>
      <protection locked="0"/>
    </xf>
    <xf numFmtId="9" fontId="3" fillId="4" borderId="1" xfId="13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Border="1" applyAlignment="1" applyProtection="1">
      <alignment vertical="center"/>
      <protection locked="0"/>
    </xf>
    <xf numFmtId="0" fontId="7" fillId="6" borderId="15" xfId="2" applyFont="1" applyFill="1" applyBorder="1" applyAlignment="1">
      <alignment horizontal="center" vertical="center" wrapText="1"/>
    </xf>
    <xf numFmtId="0" fontId="7" fillId="6" borderId="16" xfId="2" applyFont="1" applyFill="1" applyBorder="1" applyAlignment="1">
      <alignment horizontal="center" vertical="center" wrapText="1"/>
    </xf>
    <xf numFmtId="0" fontId="13" fillId="3" borderId="4" xfId="2" applyFont="1" applyFill="1" applyBorder="1" applyAlignment="1" applyProtection="1">
      <alignment vertical="center"/>
      <protection locked="0"/>
    </xf>
    <xf numFmtId="0" fontId="13" fillId="3" borderId="6" xfId="2" applyFont="1" applyFill="1" applyBorder="1" applyAlignment="1" applyProtection="1">
      <alignment vertical="center"/>
      <protection locked="0"/>
    </xf>
    <xf numFmtId="3" fontId="14" fillId="3" borderId="1" xfId="2" applyNumberFormat="1" applyFont="1" applyFill="1" applyBorder="1" applyAlignment="1" applyProtection="1">
      <alignment horizontal="center" vertical="center"/>
      <protection locked="0"/>
    </xf>
    <xf numFmtId="3" fontId="14" fillId="3" borderId="19" xfId="2" applyNumberFormat="1" applyFont="1" applyFill="1" applyBorder="1" applyAlignment="1" applyProtection="1">
      <alignment horizontal="center" vertical="center"/>
      <protection locked="0"/>
    </xf>
    <xf numFmtId="167" fontId="14" fillId="4" borderId="22" xfId="6" quotePrefix="1" applyNumberFormat="1" applyFont="1" applyFill="1" applyBorder="1" applyAlignment="1" applyProtection="1">
      <alignment horizontal="center" vertical="center"/>
      <protection locked="0"/>
    </xf>
    <xf numFmtId="167" fontId="14" fillId="4" borderId="26" xfId="6" quotePrefix="1" applyNumberFormat="1" applyFont="1" applyFill="1" applyBorder="1" applyAlignment="1" applyProtection="1">
      <alignment horizontal="center" vertical="center"/>
      <protection locked="0"/>
    </xf>
    <xf numFmtId="3" fontId="14" fillId="3" borderId="27" xfId="2" applyNumberFormat="1" applyFont="1" applyFill="1" applyBorder="1" applyAlignment="1" applyProtection="1">
      <alignment horizontal="center" vertical="center"/>
      <protection locked="0"/>
    </xf>
    <xf numFmtId="167" fontId="14" fillId="4" borderId="31" xfId="6" quotePrefix="1" applyNumberFormat="1" applyFont="1" applyFill="1" applyBorder="1" applyAlignment="1" applyProtection="1">
      <alignment horizontal="center" vertical="center"/>
      <protection locked="0"/>
    </xf>
    <xf numFmtId="0" fontId="13" fillId="3" borderId="36" xfId="2" applyFont="1" applyFill="1" applyBorder="1" applyAlignment="1" applyProtection="1">
      <alignment vertical="center"/>
      <protection locked="0"/>
    </xf>
    <xf numFmtId="172" fontId="7" fillId="6" borderId="13" xfId="1" applyNumberFormat="1" applyFont="1" applyFill="1" applyBorder="1" applyAlignment="1">
      <alignment horizontal="center" vertical="center" wrapText="1"/>
    </xf>
    <xf numFmtId="1" fontId="14" fillId="3" borderId="1" xfId="8" applyNumberFormat="1" applyFont="1" applyFill="1" applyBorder="1" applyAlignment="1" applyProtection="1">
      <alignment horizontal="center" vertical="center"/>
      <protection locked="0"/>
    </xf>
    <xf numFmtId="1" fontId="14" fillId="3" borderId="19" xfId="8" applyNumberFormat="1" applyFont="1" applyFill="1" applyBorder="1" applyAlignment="1" applyProtection="1">
      <alignment horizontal="center" vertical="center"/>
      <protection locked="0"/>
    </xf>
    <xf numFmtId="166" fontId="14" fillId="3" borderId="22" xfId="8" applyNumberFormat="1" applyFont="1" applyFill="1" applyBorder="1" applyAlignment="1" applyProtection="1">
      <alignment horizontal="center" vertical="center"/>
      <protection locked="0"/>
    </xf>
    <xf numFmtId="10" fontId="14" fillId="3" borderId="23" xfId="13" applyNumberFormat="1" applyFont="1" applyFill="1" applyBorder="1" applyAlignment="1" applyProtection="1">
      <alignment horizontal="center" vertical="center"/>
      <protection locked="0"/>
    </xf>
    <xf numFmtId="166" fontId="14" fillId="3" borderId="26" xfId="8" applyNumberFormat="1" applyFont="1" applyFill="1" applyBorder="1" applyAlignment="1" applyProtection="1">
      <alignment horizontal="center" vertical="center"/>
      <protection locked="0"/>
    </xf>
    <xf numFmtId="3" fontId="15" fillId="0" borderId="21" xfId="2" applyNumberFormat="1" applyFont="1" applyBorder="1" applyAlignment="1" applyProtection="1">
      <alignment vertical="center" wrapText="1"/>
      <protection locked="0"/>
    </xf>
    <xf numFmtId="3" fontId="15" fillId="0" borderId="25" xfId="2" applyNumberFormat="1" applyFont="1" applyBorder="1" applyAlignment="1" applyProtection="1">
      <alignment vertical="center" wrapText="1"/>
      <protection locked="0"/>
    </xf>
    <xf numFmtId="9" fontId="14" fillId="3" borderId="19" xfId="13" applyFont="1" applyFill="1" applyBorder="1" applyAlignment="1" applyProtection="1">
      <alignment horizontal="center" vertical="center"/>
      <protection locked="0"/>
    </xf>
    <xf numFmtId="9" fontId="14" fillId="3" borderId="1" xfId="13" applyFont="1" applyFill="1" applyBorder="1" applyAlignment="1" applyProtection="1">
      <alignment horizontal="center" vertical="center"/>
      <protection locked="0"/>
    </xf>
    <xf numFmtId="172" fontId="14" fillId="3" borderId="2" xfId="1" applyNumberFormat="1" applyFont="1" applyFill="1" applyBorder="1" applyAlignment="1" applyProtection="1">
      <alignment horizontal="center" vertical="center"/>
      <protection locked="0"/>
    </xf>
    <xf numFmtId="172" fontId="14" fillId="3" borderId="23" xfId="1" applyNumberFormat="1" applyFont="1" applyFill="1" applyBorder="1" applyAlignment="1" applyProtection="1">
      <alignment horizontal="center" vertical="center"/>
      <protection locked="0"/>
    </xf>
    <xf numFmtId="9" fontId="14" fillId="4" borderId="21" xfId="13" applyFont="1" applyFill="1" applyBorder="1" applyAlignment="1" applyProtection="1">
      <alignment horizontal="center" vertical="center"/>
      <protection locked="0"/>
    </xf>
    <xf numFmtId="9" fontId="14" fillId="4" borderId="25" xfId="13" applyFont="1" applyFill="1" applyBorder="1" applyAlignment="1" applyProtection="1">
      <alignment horizontal="center" vertical="center"/>
      <protection locked="0"/>
    </xf>
    <xf numFmtId="10" fontId="14" fillId="3" borderId="2" xfId="13" applyNumberFormat="1" applyFont="1" applyFill="1" applyBorder="1" applyAlignment="1" applyProtection="1">
      <alignment horizontal="center" vertical="center"/>
      <protection locked="0"/>
    </xf>
    <xf numFmtId="167" fontId="14" fillId="3" borderId="23" xfId="13" applyNumberFormat="1" applyFont="1" applyFill="1" applyBorder="1" applyAlignment="1" applyProtection="1">
      <alignment horizontal="center" vertical="center"/>
      <protection locked="0"/>
    </xf>
    <xf numFmtId="0" fontId="12" fillId="3" borderId="18" xfId="2" applyFont="1" applyFill="1" applyBorder="1" applyAlignment="1" applyProtection="1">
      <alignment vertical="center"/>
      <protection locked="0"/>
    </xf>
    <xf numFmtId="166" fontId="14" fillId="4" borderId="2" xfId="5" applyNumberFormat="1" applyFont="1" applyFill="1" applyBorder="1" applyAlignment="1" applyProtection="1">
      <alignment horizontal="center" vertical="center"/>
      <protection locked="0"/>
    </xf>
    <xf numFmtId="166" fontId="14" fillId="4" borderId="22" xfId="5" applyNumberFormat="1" applyFont="1" applyFill="1" applyBorder="1" applyAlignment="1" applyProtection="1">
      <alignment horizontal="center" vertical="center"/>
      <protection locked="0"/>
    </xf>
    <xf numFmtId="166" fontId="14" fillId="4" borderId="23" xfId="5" applyNumberFormat="1" applyFont="1" applyFill="1" applyBorder="1" applyAlignment="1" applyProtection="1">
      <alignment horizontal="center" vertical="center"/>
      <protection locked="0"/>
    </xf>
    <xf numFmtId="166" fontId="14" fillId="4" borderId="26" xfId="5" applyNumberFormat="1" applyFont="1" applyFill="1" applyBorder="1" applyAlignment="1" applyProtection="1">
      <alignment horizontal="center" vertical="center"/>
      <protection locked="0"/>
    </xf>
    <xf numFmtId="166" fontId="14" fillId="4" borderId="29" xfId="5" applyNumberFormat="1" applyFont="1" applyFill="1" applyBorder="1" applyAlignment="1" applyProtection="1">
      <alignment horizontal="center" vertical="center"/>
      <protection locked="0"/>
    </xf>
    <xf numFmtId="166" fontId="14" fillId="4" borderId="37" xfId="5" applyNumberFormat="1" applyFont="1" applyFill="1" applyBorder="1" applyAlignment="1" applyProtection="1">
      <alignment horizontal="center" vertical="center"/>
      <protection locked="0"/>
    </xf>
    <xf numFmtId="166" fontId="16" fillId="7" borderId="15" xfId="5" applyNumberFormat="1" applyFont="1" applyFill="1" applyBorder="1" applyAlignment="1" applyProtection="1">
      <alignment horizontal="center" vertical="center"/>
      <protection locked="0"/>
    </xf>
    <xf numFmtId="166" fontId="16" fillId="7" borderId="16" xfId="5" applyNumberFormat="1" applyFont="1" applyFill="1" applyBorder="1" applyAlignment="1" applyProtection="1">
      <alignment horizontal="center" vertical="center"/>
      <protection locked="0"/>
    </xf>
    <xf numFmtId="0" fontId="14" fillId="4" borderId="27" xfId="5" applyFont="1" applyFill="1" applyBorder="1" applyAlignment="1">
      <alignment vertical="center" wrapText="1"/>
    </xf>
    <xf numFmtId="2" fontId="14" fillId="4" borderId="27" xfId="3" applyNumberFormat="1" applyFont="1" applyFill="1" applyBorder="1" applyAlignment="1" applyProtection="1">
      <alignment horizontal="center" vertical="center"/>
      <protection locked="0"/>
    </xf>
    <xf numFmtId="164" fontId="14" fillId="4" borderId="20" xfId="3" applyNumberFormat="1" applyFont="1" applyFill="1" applyBorder="1" applyAlignment="1" applyProtection="1">
      <alignment horizontal="center" vertical="center"/>
      <protection locked="0"/>
    </xf>
    <xf numFmtId="164" fontId="14" fillId="4" borderId="24" xfId="3" applyNumberFormat="1" applyFont="1" applyFill="1" applyBorder="1" applyAlignment="1" applyProtection="1">
      <alignment horizontal="center" vertical="center"/>
      <protection locked="0"/>
    </xf>
    <xf numFmtId="167" fontId="14" fillId="3" borderId="29" xfId="13" applyNumberFormat="1" applyFont="1" applyFill="1" applyBorder="1" applyAlignment="1" applyProtection="1">
      <alignment horizontal="center" vertical="center"/>
      <protection locked="0"/>
    </xf>
    <xf numFmtId="1" fontId="14" fillId="3" borderId="30" xfId="8" applyNumberFormat="1" applyFont="1" applyFill="1" applyBorder="1" applyAlignment="1" applyProtection="1">
      <alignment horizontal="center" vertical="center"/>
      <protection locked="0"/>
    </xf>
    <xf numFmtId="166" fontId="14" fillId="3" borderId="37" xfId="8" applyNumberFormat="1" applyFont="1" applyFill="1" applyBorder="1" applyAlignment="1" applyProtection="1">
      <alignment horizontal="center" vertical="center"/>
      <protection locked="0"/>
    </xf>
    <xf numFmtId="164" fontId="16" fillId="7" borderId="14" xfId="9" applyNumberFormat="1" applyFont="1" applyFill="1" applyBorder="1" applyAlignment="1">
      <alignment horizontal="center" vertical="center"/>
    </xf>
    <xf numFmtId="166" fontId="16" fillId="7" borderId="16" xfId="9" applyNumberFormat="1" applyFont="1" applyFill="1" applyBorder="1" applyAlignment="1">
      <alignment horizontal="center" vertical="center"/>
    </xf>
    <xf numFmtId="172" fontId="14" fillId="3" borderId="29" xfId="1" applyNumberFormat="1" applyFont="1" applyFill="1" applyBorder="1" applyAlignment="1" applyProtection="1">
      <alignment horizontal="center" vertical="center"/>
      <protection locked="0"/>
    </xf>
    <xf numFmtId="9" fontId="14" fillId="3" borderId="30" xfId="13" applyFont="1" applyFill="1" applyBorder="1" applyAlignment="1" applyProtection="1">
      <alignment horizontal="center" vertical="center"/>
      <protection locked="0"/>
    </xf>
    <xf numFmtId="10" fontId="25" fillId="3" borderId="0" xfId="13" applyNumberFormat="1" applyFont="1" applyFill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29" fillId="9" borderId="1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 wrapText="1"/>
    </xf>
    <xf numFmtId="164" fontId="0" fillId="10" borderId="1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10" fontId="16" fillId="11" borderId="1" xfId="13" applyNumberFormat="1" applyFont="1" applyFill="1" applyBorder="1" applyAlignment="1">
      <alignment vertical="center"/>
    </xf>
    <xf numFmtId="166" fontId="16" fillId="11" borderId="22" xfId="10" applyNumberFormat="1" applyFont="1" applyFill="1" applyBorder="1" applyAlignment="1">
      <alignment horizontal="center" vertical="center"/>
    </xf>
    <xf numFmtId="166" fontId="16" fillId="11" borderId="26" xfId="10" applyNumberFormat="1" applyFont="1" applyFill="1" applyBorder="1" applyAlignment="1">
      <alignment horizontal="center" vertical="center"/>
    </xf>
    <xf numFmtId="166" fontId="16" fillId="8" borderId="31" xfId="10" applyNumberFormat="1" applyFont="1" applyFill="1" applyBorder="1" applyAlignment="1">
      <alignment horizontal="center" vertical="center"/>
    </xf>
    <xf numFmtId="10" fontId="16" fillId="11" borderId="19" xfId="13" applyNumberFormat="1" applyFont="1" applyFill="1" applyBorder="1" applyAlignment="1">
      <alignment vertical="center"/>
    </xf>
    <xf numFmtId="166" fontId="16" fillId="8" borderId="16" xfId="10" applyNumberFormat="1" applyFont="1" applyFill="1" applyBorder="1" applyAlignment="1">
      <alignment horizontal="center" vertical="center"/>
    </xf>
    <xf numFmtId="164" fontId="16" fillId="7" borderId="12" xfId="5" applyNumberFormat="1" applyFont="1" applyFill="1" applyBorder="1" applyAlignment="1" applyProtection="1">
      <alignment horizontal="center" vertical="center"/>
      <protection locked="0"/>
    </xf>
    <xf numFmtId="172" fontId="16" fillId="7" borderId="13" xfId="1" applyNumberFormat="1" applyFont="1" applyFill="1" applyBorder="1" applyAlignment="1">
      <alignment horizontal="center" vertical="center"/>
    </xf>
    <xf numFmtId="10" fontId="16" fillId="7" borderId="15" xfId="13" applyNumberFormat="1" applyFont="1" applyFill="1" applyBorder="1" applyAlignment="1">
      <alignment horizontal="center" vertical="center"/>
    </xf>
    <xf numFmtId="172" fontId="16" fillId="7" borderId="15" xfId="1" applyNumberFormat="1" applyFont="1" applyFill="1" applyBorder="1" applyAlignment="1">
      <alignment horizontal="center" vertical="center"/>
    </xf>
    <xf numFmtId="10" fontId="16" fillId="7" borderId="13" xfId="13" applyNumberFormat="1" applyFont="1" applyFill="1" applyBorder="1" applyAlignment="1">
      <alignment horizontal="center" vertical="center"/>
    </xf>
    <xf numFmtId="44" fontId="6" fillId="4" borderId="0" xfId="2" applyNumberFormat="1" applyFont="1" applyFill="1" applyProtection="1">
      <protection locked="0"/>
    </xf>
    <xf numFmtId="0" fontId="6" fillId="4" borderId="0" xfId="2" applyFont="1" applyFill="1" applyProtection="1">
      <protection locked="0"/>
    </xf>
    <xf numFmtId="9" fontId="6" fillId="4" borderId="0" xfId="13" applyFont="1" applyFill="1" applyProtection="1">
      <protection locked="0"/>
    </xf>
    <xf numFmtId="170" fontId="16" fillId="11" borderId="23" xfId="2" applyNumberFormat="1" applyFont="1" applyFill="1" applyBorder="1" applyAlignment="1">
      <alignment horizontal="right" vertical="center"/>
    </xf>
    <xf numFmtId="170" fontId="16" fillId="11" borderId="1" xfId="2" applyNumberFormat="1" applyFont="1" applyFill="1" applyBorder="1" applyAlignment="1">
      <alignment horizontal="right" vertical="center"/>
    </xf>
    <xf numFmtId="170" fontId="16" fillId="8" borderId="7" xfId="2" applyNumberFormat="1" applyFont="1" applyFill="1" applyBorder="1" applyAlignment="1">
      <alignment horizontal="right" vertical="center"/>
    </xf>
    <xf numFmtId="170" fontId="16" fillId="8" borderId="27" xfId="2" applyNumberFormat="1" applyFont="1" applyFill="1" applyBorder="1" applyAlignment="1">
      <alignment horizontal="right" vertical="center"/>
    </xf>
    <xf numFmtId="170" fontId="16" fillId="8" borderId="15" xfId="2" applyNumberFormat="1" applyFont="1" applyFill="1" applyBorder="1" applyAlignment="1">
      <alignment horizontal="right" vertical="center"/>
    </xf>
    <xf numFmtId="170" fontId="16" fillId="8" borderId="13" xfId="2" applyNumberFormat="1" applyFont="1" applyFill="1" applyBorder="1" applyAlignment="1">
      <alignment horizontal="right" vertical="center"/>
    </xf>
    <xf numFmtId="170" fontId="16" fillId="11" borderId="2" xfId="2" applyNumberFormat="1" applyFont="1" applyFill="1" applyBorder="1" applyAlignment="1">
      <alignment horizontal="center" vertical="center"/>
    </xf>
    <xf numFmtId="170" fontId="16" fillId="11" borderId="19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 wrapText="1"/>
    </xf>
    <xf numFmtId="0" fontId="7" fillId="6" borderId="7" xfId="2" applyFont="1" applyFill="1" applyBorder="1" applyAlignment="1">
      <alignment horizontal="center" vertical="center" wrapText="1"/>
    </xf>
    <xf numFmtId="170" fontId="16" fillId="11" borderId="2" xfId="2" applyNumberFormat="1" applyFont="1" applyFill="1" applyBorder="1" applyAlignment="1">
      <alignment horizontal="right" vertical="center"/>
    </xf>
    <xf numFmtId="170" fontId="16" fillId="11" borderId="19" xfId="2" applyNumberFormat="1" applyFont="1" applyFill="1" applyBorder="1" applyAlignment="1">
      <alignment horizontal="right" vertical="center"/>
    </xf>
    <xf numFmtId="170" fontId="16" fillId="11" borderId="23" xfId="2" applyNumberFormat="1" applyFont="1" applyFill="1" applyBorder="1" applyAlignment="1">
      <alignment horizontal="center" vertical="center"/>
    </xf>
    <xf numFmtId="170" fontId="16" fillId="11" borderId="1" xfId="2" applyNumberFormat="1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center" vertical="center" wrapText="1"/>
    </xf>
    <xf numFmtId="0" fontId="7" fillId="6" borderId="6" xfId="2" applyFont="1" applyFill="1" applyBorder="1" applyAlignment="1">
      <alignment horizontal="center" vertical="center" wrapText="1"/>
    </xf>
    <xf numFmtId="0" fontId="7" fillId="6" borderId="22" xfId="2" applyFont="1" applyFill="1" applyBorder="1" applyAlignment="1">
      <alignment horizontal="center" vertical="center" wrapText="1"/>
    </xf>
    <xf numFmtId="0" fontId="7" fillId="6" borderId="31" xfId="2" applyFont="1" applyFill="1" applyBorder="1" applyAlignment="1">
      <alignment horizontal="center" vertical="center" wrapText="1"/>
    </xf>
    <xf numFmtId="0" fontId="7" fillId="6" borderId="19" xfId="2" applyFont="1" applyFill="1" applyBorder="1" applyAlignment="1">
      <alignment horizontal="center" vertical="center" wrapText="1"/>
    </xf>
    <xf numFmtId="0" fontId="7" fillId="6" borderId="27" xfId="2" applyFont="1" applyFill="1" applyBorder="1" applyAlignment="1">
      <alignment horizontal="center" vertical="center" wrapText="1"/>
    </xf>
    <xf numFmtId="0" fontId="7" fillId="6" borderId="2" xfId="2" applyFont="1" applyFill="1" applyBorder="1" applyAlignment="1">
      <alignment horizontal="left" vertical="center" wrapText="1"/>
    </xf>
    <xf numFmtId="0" fontId="7" fillId="6" borderId="7" xfId="2" applyFont="1" applyFill="1" applyBorder="1" applyAlignment="1">
      <alignment horizontal="left" vertical="center" wrapText="1"/>
    </xf>
    <xf numFmtId="9" fontId="7" fillId="6" borderId="19" xfId="2" applyNumberFormat="1" applyFont="1" applyFill="1" applyBorder="1" applyAlignment="1">
      <alignment horizontal="center" vertical="center" wrapText="1"/>
    </xf>
    <xf numFmtId="9" fontId="7" fillId="6" borderId="27" xfId="2" applyNumberFormat="1" applyFont="1" applyFill="1" applyBorder="1" applyAlignment="1">
      <alignment horizontal="center" vertical="center" wrapText="1"/>
    </xf>
    <xf numFmtId="0" fontId="7" fillId="6" borderId="20" xfId="2" applyFont="1" applyFill="1" applyBorder="1" applyAlignment="1">
      <alignment horizontal="center" vertical="center" wrapText="1"/>
    </xf>
    <xf numFmtId="0" fontId="7" fillId="6" borderId="28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</cellXfs>
  <cellStyles count="14">
    <cellStyle name="20% — акцент1 3 2" xfId="4" xr:uid="{6059968C-B673-405F-9DDB-B57B3C4F4583}"/>
    <cellStyle name="Normal_Sheet1" xfId="5" xr:uid="{89EE4E3C-7D37-4B40-B95B-21723BE5E61C}"/>
    <cellStyle name="Обычный" xfId="0" builtinId="0"/>
    <cellStyle name="Обычный 2 2 2 2" xfId="3" xr:uid="{AB131E64-7B8E-4F67-91EA-626FEFA86DC6}"/>
    <cellStyle name="Обычный 6 3 2" xfId="12" xr:uid="{0AF50074-D002-42C5-A01C-48B863D231F2}"/>
    <cellStyle name="Обычный_Megafon bonus 2" xfId="8" xr:uid="{1FC3953B-A794-4AEA-A4E9-2684D0582260}"/>
    <cellStyle name="Обычный_Sonic SMS stipendiya 2" xfId="9" xr:uid="{397DA62D-662C-49EE-8BD5-33DB9DCE59A8}"/>
    <cellStyle name="Обычный_ИФД Капитал интернет окт-дек 12 08 04. xls" xfId="2" xr:uid="{1FA04F52-87AC-4872-92F4-DD43696E4256}"/>
    <cellStyle name="Обычный_ИФД Капитал интернет окт-дек 12 08 04. xls_21_бартер_MCD_Internet_Big Tasty FIFA World Cup June-July 2010 final" xfId="10" xr:uid="{563C9B75-456F-40B1-A2C8-8103DFDD1F04}"/>
    <cellStyle name="Процентный" xfId="13" builtinId="5"/>
    <cellStyle name="Процентный 2 4 2" xfId="6" xr:uid="{2F960A20-5932-47CC-A5D5-1DFDDE1F4977}"/>
    <cellStyle name="Стиль 1 2 2" xfId="11" xr:uid="{70E1C9CA-5830-4353-A7F1-F197F0964C91}"/>
    <cellStyle name="Финансовый" xfId="1" builtinId="3"/>
    <cellStyle name="Финансовый 4" xfId="7" xr:uid="{58534A50-C955-4310-9F5B-D2235C571627}"/>
  </cellStyles>
  <dxfs count="10"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466E3.69B620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435429</xdr:colOff>
      <xdr:row>1</xdr:row>
      <xdr:rowOff>40821</xdr:rowOff>
    </xdr:from>
    <xdr:to>
      <xdr:col>8</xdr:col>
      <xdr:colOff>156081</xdr:colOff>
      <xdr:row>4</xdr:row>
      <xdr:rowOff>191781</xdr:rowOff>
    </xdr:to>
    <xdr:pic>
      <xdr:nvPicPr>
        <xdr:cNvPr id="2" name="Рисунок 1" descr="stamp">
          <a:extLst>
            <a:ext uri="{FF2B5EF4-FFF2-40B4-BE49-F238E27FC236}">
              <a16:creationId xmlns:a16="http://schemas.microsoft.com/office/drawing/2014/main" id="{E43B8F94-22EB-4C63-BE30-247685833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9704" y="221796"/>
          <a:ext cx="1197027" cy="83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5889-68EE-4A5B-9252-6D6AF9A46E1D}">
  <dimension ref="A1:DL164"/>
  <sheetViews>
    <sheetView tabSelected="1" zoomScale="70" zoomScaleNormal="70" workbookViewId="0">
      <selection activeCell="AB13" sqref="AB13"/>
    </sheetView>
  </sheetViews>
  <sheetFormatPr defaultColWidth="9.08984375" defaultRowHeight="14" outlineLevelCol="1" x14ac:dyDescent="0.3"/>
  <cols>
    <col min="1" max="1" width="11.36328125" style="8" customWidth="1"/>
    <col min="2" max="2" width="4" style="3" customWidth="1"/>
    <col min="3" max="3" width="43.36328125" style="8" customWidth="1"/>
    <col min="4" max="4" width="39.36328125" style="8" customWidth="1"/>
    <col min="5" max="5" width="34.36328125" style="153" customWidth="1"/>
    <col min="6" max="6" width="14" style="8" customWidth="1" outlineLevel="1"/>
    <col min="7" max="7" width="13" style="8" customWidth="1" outlineLevel="1"/>
    <col min="8" max="8" width="6.36328125" style="8" customWidth="1" outlineLevel="1"/>
    <col min="9" max="9" width="10.7265625" style="8" customWidth="1" outlineLevel="1"/>
    <col min="10" max="11" width="12.08984375" style="8" customWidth="1" outlineLevel="1"/>
    <col min="12" max="12" width="14.08984375" style="8" customWidth="1"/>
    <col min="13" max="16" width="13.36328125" style="8" customWidth="1"/>
    <col min="17" max="17" width="21" style="8" customWidth="1"/>
    <col min="18" max="18" width="19.36328125" style="8" customWidth="1"/>
    <col min="19" max="19" width="14.90625" style="8" customWidth="1"/>
    <col min="20" max="23" width="17.90625" style="8" customWidth="1"/>
    <col min="24" max="24" width="17.6328125" style="8" customWidth="1"/>
    <col min="25" max="32" width="13.36328125" style="8" customWidth="1"/>
    <col min="33" max="53" width="5.36328125" style="152" customWidth="1" outlineLevel="1"/>
    <col min="54" max="84" width="6.36328125" style="8" customWidth="1"/>
    <col min="85" max="86" width="6.36328125" style="8" hidden="1" customWidth="1"/>
    <col min="87" max="87" width="9.08984375" style="7"/>
    <col min="88" max="88" width="18.90625" style="7" customWidth="1"/>
    <col min="89" max="89" width="23.81640625" style="7" customWidth="1"/>
    <col min="90" max="90" width="20" style="7" customWidth="1"/>
    <col min="91" max="91" width="18.26953125" style="7" customWidth="1"/>
    <col min="92" max="92" width="17.81640625" style="7" customWidth="1"/>
    <col min="93" max="93" width="16.6328125" style="7" customWidth="1"/>
    <col min="94" max="94" width="20.26953125" style="7" customWidth="1"/>
    <col min="95" max="95" width="20.54296875" style="7" customWidth="1"/>
    <col min="96" max="96" width="18.54296875" style="7" customWidth="1"/>
    <col min="97" max="97" width="18" style="7" customWidth="1"/>
    <col min="98" max="112" width="9.08984375" style="7"/>
    <col min="113" max="16384" width="9.08984375" style="8"/>
  </cols>
  <sheetData>
    <row r="1" spans="1:116" x14ac:dyDescent="0.3">
      <c r="A1" s="1"/>
      <c r="B1" s="2"/>
      <c r="C1" s="1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"/>
      <c r="BC1" s="1"/>
      <c r="BD1" s="1"/>
      <c r="BE1" s="1"/>
      <c r="BF1" s="1"/>
      <c r="BG1" s="1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6"/>
      <c r="CA1" s="6"/>
      <c r="CB1" s="7"/>
      <c r="CC1" s="7"/>
      <c r="CD1" s="7"/>
      <c r="CE1" s="7"/>
      <c r="CF1" s="7"/>
      <c r="CG1" s="7"/>
      <c r="CH1" s="7"/>
      <c r="DI1" s="7"/>
      <c r="DJ1" s="7"/>
      <c r="DK1" s="7"/>
      <c r="DL1" s="7"/>
    </row>
    <row r="2" spans="1:116" ht="18" customHeight="1" x14ac:dyDescent="0.3">
      <c r="A2" s="1"/>
      <c r="B2" s="2"/>
      <c r="C2" s="1"/>
      <c r="D2" s="9" t="s">
        <v>0</v>
      </c>
      <c r="E2" s="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0"/>
      <c r="S2" s="1"/>
      <c r="T2" s="1"/>
      <c r="U2" s="1"/>
      <c r="V2" s="1"/>
      <c r="W2" s="1"/>
      <c r="X2" s="11"/>
      <c r="Y2" s="11"/>
      <c r="Z2" s="11"/>
      <c r="AA2" s="1"/>
      <c r="AB2" s="1"/>
      <c r="AC2" s="1"/>
      <c r="AD2" s="1"/>
      <c r="AE2" s="1"/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1"/>
      <c r="BC2" s="1"/>
      <c r="BD2" s="1"/>
      <c r="BE2" s="1"/>
      <c r="BF2" s="1"/>
      <c r="BG2" s="1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6"/>
      <c r="CA2" s="6"/>
      <c r="CB2" s="7"/>
      <c r="CC2" s="7"/>
      <c r="CD2" s="7"/>
      <c r="CE2" s="7"/>
      <c r="CF2" s="7"/>
      <c r="CG2" s="7"/>
      <c r="CH2" s="7"/>
      <c r="DI2" s="7"/>
      <c r="DJ2" s="7"/>
      <c r="DK2" s="7"/>
      <c r="DL2" s="7"/>
    </row>
    <row r="3" spans="1:116" s="13" customFormat="1" ht="18" customHeight="1" x14ac:dyDescent="0.3">
      <c r="A3" s="5"/>
      <c r="B3" s="12"/>
      <c r="C3" s="5"/>
      <c r="D3" s="9" t="s">
        <v>1</v>
      </c>
      <c r="E3" s="9"/>
      <c r="F3" s="1"/>
      <c r="G3" s="1"/>
      <c r="H3" s="1"/>
      <c r="I3" s="1"/>
      <c r="J3" s="1"/>
      <c r="K3" s="1"/>
      <c r="L3" s="1"/>
      <c r="M3" s="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</row>
    <row r="4" spans="1:116" s="13" customFormat="1" ht="18" customHeight="1" x14ac:dyDescent="0.3">
      <c r="A4" s="5"/>
      <c r="B4" s="12"/>
      <c r="C4" s="5"/>
      <c r="D4" s="9" t="s">
        <v>2</v>
      </c>
      <c r="E4" s="9"/>
      <c r="F4" s="1"/>
      <c r="G4" s="1"/>
      <c r="H4" s="1"/>
      <c r="I4" s="1"/>
      <c r="J4" s="1"/>
      <c r="K4" s="1"/>
      <c r="L4" s="1"/>
      <c r="M4" s="1"/>
      <c r="N4" s="5"/>
      <c r="O4" s="5"/>
      <c r="P4" s="5"/>
      <c r="Q4" s="5"/>
      <c r="R4" s="1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</row>
    <row r="5" spans="1:116" s="13" customFormat="1" ht="18" customHeight="1" x14ac:dyDescent="0.3">
      <c r="A5" s="5"/>
      <c r="B5" s="12"/>
      <c r="C5" s="5"/>
      <c r="D5" s="9" t="s">
        <v>3</v>
      </c>
      <c r="E5" s="9"/>
      <c r="F5" s="1"/>
      <c r="G5" s="1"/>
      <c r="H5" s="1"/>
      <c r="I5" s="1"/>
      <c r="J5" s="1"/>
      <c r="K5" s="1"/>
      <c r="L5" s="1"/>
      <c r="M5" s="1"/>
      <c r="N5" s="5"/>
      <c r="O5" s="5"/>
      <c r="P5" s="5"/>
      <c r="Q5" s="5"/>
      <c r="R5" s="14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</row>
    <row r="6" spans="1:116" s="13" customFormat="1" ht="18" customHeight="1" x14ac:dyDescent="0.3">
      <c r="A6" s="5"/>
      <c r="B6" s="12"/>
      <c r="C6" s="5"/>
      <c r="D6" s="1"/>
      <c r="E6" s="1"/>
      <c r="F6" s="1"/>
      <c r="G6" s="1"/>
      <c r="H6" s="15"/>
      <c r="I6" s="1"/>
      <c r="J6" s="1"/>
      <c r="K6" s="1"/>
      <c r="L6" s="1"/>
      <c r="M6" s="1"/>
      <c r="N6" s="15"/>
      <c r="O6" s="5"/>
      <c r="P6" s="5"/>
      <c r="Q6" s="5"/>
      <c r="R6" s="16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</row>
    <row r="7" spans="1:116" s="13" customFormat="1" ht="12.75" customHeight="1" thickBot="1" x14ac:dyDescent="0.35">
      <c r="A7" s="5"/>
      <c r="B7" s="17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5"/>
      <c r="O7" s="5"/>
      <c r="P7" s="5"/>
      <c r="Q7" s="5"/>
      <c r="R7" s="1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8"/>
      <c r="AI7" s="18"/>
      <c r="AJ7" s="18"/>
      <c r="AK7" s="5"/>
      <c r="AL7" s="18"/>
      <c r="AM7" s="18"/>
      <c r="AN7" s="18"/>
      <c r="AO7" s="5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</row>
    <row r="8" spans="1:116" s="23" customFormat="1" ht="23.25" customHeight="1" thickBot="1" x14ac:dyDescent="0.35">
      <c r="A8" s="19"/>
      <c r="B8" s="253" t="s">
        <v>4</v>
      </c>
      <c r="C8" s="251" t="s">
        <v>5</v>
      </c>
      <c r="D8" s="251" t="s">
        <v>6</v>
      </c>
      <c r="E8" s="251" t="s">
        <v>7</v>
      </c>
      <c r="F8" s="251" t="s">
        <v>8</v>
      </c>
      <c r="G8" s="251" t="s">
        <v>9</v>
      </c>
      <c r="H8" s="251" t="s">
        <v>10</v>
      </c>
      <c r="I8" s="251"/>
      <c r="J8" s="251" t="s">
        <v>11</v>
      </c>
      <c r="K8" s="251" t="s">
        <v>12</v>
      </c>
      <c r="L8" s="251" t="s">
        <v>13</v>
      </c>
      <c r="M8" s="251" t="s">
        <v>14</v>
      </c>
      <c r="N8" s="255" t="s">
        <v>15</v>
      </c>
      <c r="O8" s="251" t="s">
        <v>16</v>
      </c>
      <c r="P8" s="257" t="s">
        <v>17</v>
      </c>
      <c r="Q8" s="240" t="s">
        <v>102</v>
      </c>
      <c r="R8" s="249" t="s">
        <v>18</v>
      </c>
      <c r="S8" s="247" t="s">
        <v>19</v>
      </c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8"/>
      <c r="AG8" s="246" t="s">
        <v>20</v>
      </c>
      <c r="AH8" s="247"/>
      <c r="AI8" s="247"/>
      <c r="AJ8" s="248"/>
      <c r="AK8" s="246" t="s">
        <v>21</v>
      </c>
      <c r="AL8" s="247"/>
      <c r="AM8" s="247"/>
      <c r="AN8" s="248"/>
      <c r="AO8" s="246" t="s">
        <v>22</v>
      </c>
      <c r="AP8" s="247"/>
      <c r="AQ8" s="247"/>
      <c r="AR8" s="247"/>
      <c r="AS8" s="248"/>
      <c r="AT8" s="246" t="s">
        <v>23</v>
      </c>
      <c r="AU8" s="247"/>
      <c r="AV8" s="247"/>
      <c r="AW8" s="248"/>
      <c r="AX8" s="246" t="s">
        <v>24</v>
      </c>
      <c r="AY8" s="247"/>
      <c r="AZ8" s="247"/>
      <c r="BA8" s="248"/>
      <c r="BB8" s="246" t="s">
        <v>25</v>
      </c>
      <c r="BC8" s="247"/>
      <c r="BD8" s="247"/>
      <c r="BE8" s="247"/>
      <c r="BF8" s="248"/>
      <c r="BG8" s="246" t="s">
        <v>26</v>
      </c>
      <c r="BH8" s="247"/>
      <c r="BI8" s="247"/>
      <c r="BJ8" s="248"/>
      <c r="BK8" s="246" t="s">
        <v>27</v>
      </c>
      <c r="BL8" s="247"/>
      <c r="BM8" s="247"/>
      <c r="BN8" s="247"/>
      <c r="BO8" s="248"/>
      <c r="BP8" s="246" t="s">
        <v>28</v>
      </c>
      <c r="BQ8" s="247"/>
      <c r="BR8" s="247"/>
      <c r="BS8" s="248"/>
      <c r="BT8" s="246" t="s">
        <v>29</v>
      </c>
      <c r="BU8" s="247"/>
      <c r="BV8" s="247"/>
      <c r="BW8" s="248"/>
      <c r="BX8" s="246" t="s">
        <v>30</v>
      </c>
      <c r="BY8" s="247"/>
      <c r="BZ8" s="247"/>
      <c r="CA8" s="248"/>
      <c r="CB8" s="246" t="s">
        <v>31</v>
      </c>
      <c r="CC8" s="247"/>
      <c r="CD8" s="247"/>
      <c r="CE8" s="247"/>
      <c r="CF8" s="248"/>
      <c r="CG8" s="20"/>
      <c r="CH8" s="21"/>
      <c r="CI8" s="22"/>
      <c r="CJ8" s="240" t="s">
        <v>49</v>
      </c>
      <c r="CK8" s="251" t="s">
        <v>50</v>
      </c>
      <c r="CL8" s="251" t="s">
        <v>46</v>
      </c>
      <c r="CM8" s="251" t="s">
        <v>101</v>
      </c>
      <c r="CN8" s="251" t="s">
        <v>45</v>
      </c>
      <c r="CO8" s="251" t="s">
        <v>47</v>
      </c>
      <c r="CP8" s="251" t="s">
        <v>48</v>
      </c>
      <c r="CQ8" s="251" t="s">
        <v>51</v>
      </c>
      <c r="CR8" s="251" t="s">
        <v>53</v>
      </c>
      <c r="CS8" s="249" t="s">
        <v>52</v>
      </c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</row>
    <row r="9" spans="1:116" s="23" customFormat="1" ht="81.75" customHeight="1" thickBot="1" x14ac:dyDescent="0.35">
      <c r="A9" s="19"/>
      <c r="B9" s="254"/>
      <c r="C9" s="252"/>
      <c r="D9" s="252"/>
      <c r="E9" s="252"/>
      <c r="F9" s="252"/>
      <c r="G9" s="252"/>
      <c r="H9" s="252"/>
      <c r="I9" s="252"/>
      <c r="J9" s="252"/>
      <c r="K9" s="252"/>
      <c r="L9" s="252"/>
      <c r="M9" s="252"/>
      <c r="N9" s="256"/>
      <c r="O9" s="252"/>
      <c r="P9" s="258"/>
      <c r="Q9" s="241"/>
      <c r="R9" s="250"/>
      <c r="S9" s="24" t="s">
        <v>32</v>
      </c>
      <c r="T9" s="24" t="s">
        <v>33</v>
      </c>
      <c r="U9" s="24" t="s">
        <v>54</v>
      </c>
      <c r="V9" s="24" t="s">
        <v>55</v>
      </c>
      <c r="W9" s="26" t="s">
        <v>37</v>
      </c>
      <c r="X9" s="25" t="s">
        <v>34</v>
      </c>
      <c r="Y9" s="25" t="s">
        <v>35</v>
      </c>
      <c r="Z9" s="163" t="s">
        <v>36</v>
      </c>
      <c r="AA9" s="162" t="s">
        <v>56</v>
      </c>
      <c r="AB9" s="25" t="s">
        <v>57</v>
      </c>
      <c r="AC9" s="163" t="s">
        <v>58</v>
      </c>
      <c r="AD9" s="173" t="s">
        <v>59</v>
      </c>
      <c r="AE9" s="25" t="s">
        <v>60</v>
      </c>
      <c r="AF9" s="163" t="s">
        <v>61</v>
      </c>
      <c r="AG9" s="27" t="s">
        <v>43</v>
      </c>
      <c r="AH9" s="28" t="str">
        <f t="shared" ref="AH9:AN9" si="0">TEXT(DAY(DATEVALUE(LEFT(AG9,5))+7),"00")&amp;"."&amp;TEXT(MONTH(DATEVALUE(LEFT(AG9,5))+7),"00")&amp;" - "&amp;TEXT(DAY(DATEVALUE(LEFT(AG9,5))+13),"00")&amp;"."&amp;TEXT(MONTH(DATEVALUE(LEFT(AG9,5))+13),"00")</f>
        <v>09.01 - 15.01</v>
      </c>
      <c r="AI9" s="28" t="str">
        <f t="shared" si="0"/>
        <v>16.01 - 22.01</v>
      </c>
      <c r="AJ9" s="29" t="str">
        <f t="shared" si="0"/>
        <v>23.01 - 29.01</v>
      </c>
      <c r="AK9" s="30" t="str">
        <f t="shared" si="0"/>
        <v>30.01 - 05.02</v>
      </c>
      <c r="AL9" s="28" t="str">
        <f t="shared" si="0"/>
        <v>06.02 - 12.02</v>
      </c>
      <c r="AM9" s="28" t="str">
        <f t="shared" si="0"/>
        <v>13.02 - 19.02</v>
      </c>
      <c r="AN9" s="29" t="str">
        <f t="shared" si="0"/>
        <v>20.02 - 26.02</v>
      </c>
      <c r="AO9" s="30" t="s">
        <v>44</v>
      </c>
      <c r="AP9" s="28" t="str">
        <f t="shared" ref="AP9:CH9" si="1">TEXT(DAY(DATEVALUE(LEFT(AO9,5))+7),"00")&amp;"."&amp;TEXT(MONTH(DATEVALUE(LEFT(AO9,5))+7),"00")&amp;" - "&amp;TEXT(DAY(DATEVALUE(LEFT(AO9,5))+13),"00")&amp;"."&amp;TEXT(MONTH(DATEVALUE(LEFT(AO9,5))+13),"00")</f>
        <v>06.03 - 12.03</v>
      </c>
      <c r="AQ9" s="28" t="str">
        <f t="shared" si="1"/>
        <v>13.03 - 19.03</v>
      </c>
      <c r="AR9" s="28" t="str">
        <f t="shared" si="1"/>
        <v>20.03 - 26.03</v>
      </c>
      <c r="AS9" s="29" t="str">
        <f t="shared" si="1"/>
        <v>27.03 - 02.04</v>
      </c>
      <c r="AT9" s="158" t="str">
        <f t="shared" si="1"/>
        <v>03.04 - 09.04</v>
      </c>
      <c r="AU9" s="157" t="str">
        <f t="shared" si="1"/>
        <v>10.04 - 16.04</v>
      </c>
      <c r="AV9" s="157" t="str">
        <f t="shared" si="1"/>
        <v>17.04 - 23.04</v>
      </c>
      <c r="AW9" s="32" t="str">
        <f t="shared" si="1"/>
        <v>24.04 - 30.04</v>
      </c>
      <c r="AX9" s="158" t="str">
        <f t="shared" si="1"/>
        <v>01.05 - 07.05</v>
      </c>
      <c r="AY9" s="157" t="str">
        <f t="shared" si="1"/>
        <v>08.05 - 14.05</v>
      </c>
      <c r="AZ9" s="157" t="str">
        <f t="shared" si="1"/>
        <v>15.05 - 21.05</v>
      </c>
      <c r="BA9" s="32" t="str">
        <f t="shared" si="1"/>
        <v>22.05 - 28.05</v>
      </c>
      <c r="BB9" s="158" t="str">
        <f t="shared" si="1"/>
        <v>29.05 - 04.06</v>
      </c>
      <c r="BC9" s="157" t="str">
        <f t="shared" si="1"/>
        <v>05.06 - 11.06</v>
      </c>
      <c r="BD9" s="157" t="str">
        <f t="shared" si="1"/>
        <v>12.06 - 18.06</v>
      </c>
      <c r="BE9" s="157" t="str">
        <f t="shared" si="1"/>
        <v>19.06 - 25.06</v>
      </c>
      <c r="BF9" s="32" t="str">
        <f t="shared" si="1"/>
        <v>26.06 - 02.07</v>
      </c>
      <c r="BG9" s="158" t="str">
        <f t="shared" si="1"/>
        <v>03.07 - 09.07</v>
      </c>
      <c r="BH9" s="157" t="str">
        <f t="shared" si="1"/>
        <v>10.07 - 16.07</v>
      </c>
      <c r="BI9" s="157" t="str">
        <f t="shared" si="1"/>
        <v>17.07 - 23.07</v>
      </c>
      <c r="BJ9" s="32" t="str">
        <f t="shared" si="1"/>
        <v>24.07 - 30.07</v>
      </c>
      <c r="BK9" s="158" t="str">
        <f t="shared" si="1"/>
        <v>31.07 - 06.08</v>
      </c>
      <c r="BL9" s="157" t="str">
        <f t="shared" si="1"/>
        <v>07.08 - 13.08</v>
      </c>
      <c r="BM9" s="157" t="str">
        <f t="shared" si="1"/>
        <v>14.08 - 20.08</v>
      </c>
      <c r="BN9" s="157" t="str">
        <f t="shared" si="1"/>
        <v>21.08 - 27.08</v>
      </c>
      <c r="BO9" s="32" t="str">
        <f t="shared" si="1"/>
        <v>28.08 - 03.09</v>
      </c>
      <c r="BP9" s="158" t="str">
        <f t="shared" si="1"/>
        <v>04.09 - 10.09</v>
      </c>
      <c r="BQ9" s="157" t="str">
        <f t="shared" si="1"/>
        <v>11.09 - 17.09</v>
      </c>
      <c r="BR9" s="157" t="str">
        <f t="shared" si="1"/>
        <v>18.09 - 24.09</v>
      </c>
      <c r="BS9" s="32" t="str">
        <f t="shared" si="1"/>
        <v>25.09 - 01.10</v>
      </c>
      <c r="BT9" s="158" t="str">
        <f t="shared" si="1"/>
        <v>02.10 - 08.10</v>
      </c>
      <c r="BU9" s="157" t="str">
        <f t="shared" si="1"/>
        <v>09.10 - 15.10</v>
      </c>
      <c r="BV9" s="157" t="str">
        <f t="shared" si="1"/>
        <v>16.10 - 22.10</v>
      </c>
      <c r="BW9" s="32" t="str">
        <f t="shared" si="1"/>
        <v>23.10 - 29.10</v>
      </c>
      <c r="BX9" s="158" t="str">
        <f t="shared" si="1"/>
        <v>30.10 - 05.11</v>
      </c>
      <c r="BY9" s="157" t="str">
        <f t="shared" si="1"/>
        <v>06.11 - 12.11</v>
      </c>
      <c r="BZ9" s="157" t="str">
        <f t="shared" si="1"/>
        <v>13.11 - 19.11</v>
      </c>
      <c r="CA9" s="32" t="str">
        <f t="shared" si="1"/>
        <v>20.11 - 26.11</v>
      </c>
      <c r="CB9" s="158" t="str">
        <f t="shared" si="1"/>
        <v>27.11 - 03.12</v>
      </c>
      <c r="CC9" s="157" t="str">
        <f t="shared" si="1"/>
        <v>04.12 - 10.12</v>
      </c>
      <c r="CD9" s="157" t="str">
        <f t="shared" si="1"/>
        <v>11.12 - 17.12</v>
      </c>
      <c r="CE9" s="157" t="str">
        <f t="shared" si="1"/>
        <v>18.12 - 24.12</v>
      </c>
      <c r="CF9" s="32" t="str">
        <f t="shared" si="1"/>
        <v>25.12 - 31.12</v>
      </c>
      <c r="CG9" s="31" t="str">
        <f t="shared" si="1"/>
        <v>01.01 - 07.01</v>
      </c>
      <c r="CH9" s="32" t="str">
        <f t="shared" si="1"/>
        <v>08.01 - 14.01</v>
      </c>
      <c r="CI9" s="22"/>
      <c r="CJ9" s="241"/>
      <c r="CK9" s="252"/>
      <c r="CL9" s="252"/>
      <c r="CM9" s="252"/>
      <c r="CN9" s="252"/>
      <c r="CO9" s="252"/>
      <c r="CP9" s="252"/>
      <c r="CQ9" s="252"/>
      <c r="CR9" s="252"/>
      <c r="CS9" s="250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</row>
    <row r="10" spans="1:116" s="38" customFormat="1" ht="26.25" customHeight="1" thickBot="1" x14ac:dyDescent="0.35">
      <c r="A10" s="33"/>
      <c r="B10" s="189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4"/>
      <c r="T10" s="34"/>
      <c r="U10" s="34"/>
      <c r="V10" s="34"/>
      <c r="W10" s="34"/>
      <c r="X10" s="34"/>
      <c r="Y10" s="34"/>
      <c r="Z10" s="165"/>
      <c r="AA10" s="35"/>
      <c r="AB10" s="161"/>
      <c r="AC10" s="172"/>
      <c r="AD10" s="161"/>
      <c r="AE10" s="161"/>
      <c r="AF10" s="161"/>
      <c r="AG10" s="35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</row>
    <row r="11" spans="1:116" s="64" customFormat="1" ht="43.5" customHeight="1" x14ac:dyDescent="0.35">
      <c r="A11" s="39"/>
      <c r="B11" s="40">
        <v>1</v>
      </c>
      <c r="C11" s="41" t="s">
        <v>62</v>
      </c>
      <c r="D11" s="42" t="s">
        <v>66</v>
      </c>
      <c r="E11" s="43" t="s">
        <v>63</v>
      </c>
      <c r="F11" s="44" t="str">
        <f>IF(OR(G11="день",G11="неделя",G11="недель",G11="недели",G11="месяц",G11="месяца",G11="месяцев",G11="единица",G11="единиц",G11="дня",G11="дней"),"Статика","Динамика")</f>
        <v>Динамика</v>
      </c>
      <c r="G11" s="44" t="s">
        <v>42</v>
      </c>
      <c r="H11" s="167">
        <f>SUM(AG11:CF11)</f>
        <v>4</v>
      </c>
      <c r="I11" s="44" t="s">
        <v>39</v>
      </c>
      <c r="J11" s="45">
        <v>3000</v>
      </c>
      <c r="K11" s="45">
        <f>J11*H11</f>
        <v>12000</v>
      </c>
      <c r="L11" s="46">
        <v>1000</v>
      </c>
      <c r="M11" s="47">
        <f>1*1.3*1.5</f>
        <v>1.9500000000000002</v>
      </c>
      <c r="N11" s="48">
        <v>0.4</v>
      </c>
      <c r="O11" s="49">
        <f>IF(OR(G11="1000 показов",G11="клики",G11="engagement",G11="вовлечение",G11="просмотры"),IF(G11="клики",R11*1000/S11,IF(OR(G11="engagement",G11="просмотры",G11="вовлечение"),R11*1000/S11,L11*M11*(1-N11))),IF(ISERR(L11*M11/S11*1000*(1-N11)),0,L11*M11*K11*(1-N11)/S11*1000))</f>
        <v>3580.2</v>
      </c>
      <c r="P11" s="168">
        <v>0.02</v>
      </c>
      <c r="Q11" s="190">
        <f>IF(G11="клики",L11*M11*(1-N11)*K11*(1+P11),IF(OR(G11="просмотры",G11="engagement",G11="вовлечение"),K11*L11*M11*(1-N11)*(1+P11),IF(OR(G11="пакет",G11="неделя",G11="день",G11="месяц",G11="единица",G11="единиц"),L11*M11*(1-N11)*K11*(1+P11),K11*O11*(1+P11))))</f>
        <v>14320800</v>
      </c>
      <c r="R11" s="191">
        <f>IF(G11="клики",L11*M11*(1-N11)*K11*(1+P11)*1.2,IF(OR(G11="просмотры",G11="engagement",G11="вовлечение"),K11*L11*M11*(1-N11)*(1+P11)*1.2,IF(OR(G11="пакет",G11="неделя",G11="день",G11="месяц",G11="единица",G11="единиц"),L11*M11*(1-N11)*K11*(1+P11)*1.2,K11*O11*(1+P11)*1.2)))</f>
        <v>17184960</v>
      </c>
      <c r="S11" s="50">
        <f>Y11/X11</f>
        <v>4800000</v>
      </c>
      <c r="T11" s="50">
        <f>S11/U11</f>
        <v>800000</v>
      </c>
      <c r="U11" s="50">
        <v>6</v>
      </c>
      <c r="V11" s="185">
        <f>S11/(3000000*H11)</f>
        <v>0.4</v>
      </c>
      <c r="W11" s="52">
        <f>R11/S11*1000</f>
        <v>3580.2000000000003</v>
      </c>
      <c r="X11" s="51">
        <v>2.5000000000000001E-3</v>
      </c>
      <c r="Y11" s="45">
        <f>K11</f>
        <v>12000</v>
      </c>
      <c r="Z11" s="200">
        <f t="shared" ref="Z11:Z16" si="2">R11/Y11</f>
        <v>1432.08</v>
      </c>
      <c r="AA11" s="187">
        <v>5.0000000000000001E-3</v>
      </c>
      <c r="AB11" s="175">
        <f>ROUND(Y11*AA11,0)</f>
        <v>60</v>
      </c>
      <c r="AC11" s="176">
        <f t="shared" ref="AC11:AC16" si="3">R11/AB11</f>
        <v>286416</v>
      </c>
      <c r="AD11" s="183" t="s">
        <v>71</v>
      </c>
      <c r="AE11" s="181" t="s">
        <v>71</v>
      </c>
      <c r="AF11" s="176" t="s">
        <v>71</v>
      </c>
      <c r="AG11" s="179"/>
      <c r="AH11" s="54"/>
      <c r="AI11" s="55"/>
      <c r="AJ11" s="56"/>
      <c r="AK11" s="57"/>
      <c r="AL11" s="54"/>
      <c r="AM11" s="55"/>
      <c r="AN11" s="56"/>
      <c r="AO11" s="57"/>
      <c r="AP11" s="54"/>
      <c r="AQ11" s="55"/>
      <c r="AR11" s="55"/>
      <c r="AS11" s="56"/>
      <c r="AT11" s="53">
        <v>1</v>
      </c>
      <c r="AU11" s="55">
        <v>1</v>
      </c>
      <c r="AV11" s="55">
        <v>1</v>
      </c>
      <c r="AW11" s="56">
        <v>1</v>
      </c>
      <c r="AX11" s="57"/>
      <c r="AY11" s="55"/>
      <c r="AZ11" s="54"/>
      <c r="BA11" s="56"/>
      <c r="BB11" s="59"/>
      <c r="BC11" s="60"/>
      <c r="BD11" s="54"/>
      <c r="BE11" s="60"/>
      <c r="BF11" s="58"/>
      <c r="BG11" s="59"/>
      <c r="BH11" s="60"/>
      <c r="BI11" s="60"/>
      <c r="BJ11" s="58"/>
      <c r="BK11" s="59"/>
      <c r="BL11" s="60"/>
      <c r="BM11" s="60"/>
      <c r="BN11" s="60"/>
      <c r="BO11" s="58"/>
      <c r="BP11" s="59"/>
      <c r="BQ11" s="60"/>
      <c r="BR11" s="60"/>
      <c r="BS11" s="58"/>
      <c r="BT11" s="59"/>
      <c r="BU11" s="60"/>
      <c r="BV11" s="60"/>
      <c r="BW11" s="58"/>
      <c r="BX11" s="59"/>
      <c r="BY11" s="54"/>
      <c r="BZ11" s="54"/>
      <c r="CA11" s="61"/>
      <c r="CB11" s="53"/>
      <c r="CC11" s="55"/>
      <c r="CD11" s="54"/>
      <c r="CE11" s="54"/>
      <c r="CF11" s="61"/>
      <c r="CG11" s="62"/>
      <c r="CH11" s="58"/>
      <c r="CI11" s="63"/>
      <c r="CJ11" s="159">
        <f>R11/1.2</f>
        <v>14320800</v>
      </c>
      <c r="CK11" s="159">
        <f>CJ11*1.2</f>
        <v>17184960</v>
      </c>
      <c r="CL11" s="159">
        <f>K11*L11*M11</f>
        <v>23400000.000000004</v>
      </c>
      <c r="CM11" s="160">
        <v>0.5</v>
      </c>
      <c r="CN11" s="159">
        <f>CL11*(1-CM11)</f>
        <v>11700000.000000002</v>
      </c>
      <c r="CO11" s="160">
        <v>0.15</v>
      </c>
      <c r="CP11" s="159">
        <f>CN11*CO11</f>
        <v>1755000.0000000002</v>
      </c>
      <c r="CQ11" s="159">
        <f>(CN11-CP11)*1.2</f>
        <v>11934000.000000002</v>
      </c>
      <c r="CR11" s="159">
        <f>CK11-CQ11</f>
        <v>5250959.9999999981</v>
      </c>
      <c r="CS11" s="160">
        <f t="shared" ref="CS11:CS16" si="4">CR11/CK11*100%</f>
        <v>0.30555555555555547</v>
      </c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</row>
    <row r="12" spans="1:116" s="64" customFormat="1" ht="51.75" customHeight="1" x14ac:dyDescent="0.35">
      <c r="A12" s="39"/>
      <c r="B12" s="65">
        <v>2</v>
      </c>
      <c r="C12" s="66" t="s">
        <v>64</v>
      </c>
      <c r="D12" s="67" t="s">
        <v>65</v>
      </c>
      <c r="E12" s="68" t="s">
        <v>67</v>
      </c>
      <c r="F12" s="69" t="str">
        <f>IF(OR(G12="день",G12="неделя",G12="недель",G12="недели",G12="месяц",G12="месяца",G12="месяцев",G12="единица",G12="единиц",G12="дня",G12="дней"),"Статика","Динамика")</f>
        <v>Динамика</v>
      </c>
      <c r="G12" s="69" t="s">
        <v>38</v>
      </c>
      <c r="H12" s="166">
        <f>SUM(AG12:CF12)</f>
        <v>4</v>
      </c>
      <c r="I12" s="69" t="s">
        <v>40</v>
      </c>
      <c r="J12" s="70">
        <v>4000</v>
      </c>
      <c r="K12" s="70">
        <f>J12*H12</f>
        <v>16000</v>
      </c>
      <c r="L12" s="71">
        <v>200</v>
      </c>
      <c r="M12" s="72">
        <v>1</v>
      </c>
      <c r="N12" s="73">
        <v>0</v>
      </c>
      <c r="O12" s="74">
        <f>IF(OR(G12="1000 показов",G12="клики",G12="engagement",G12="вовлечение",G12="просмотры"),IF(G12="клики",R12*1000/S12,IF(OR(G12="engagement",G12="просмотры",G12="вовлечение"),R12*1000/S12,L12*M12*(1-N12))),IF(ISERR(L12*M12/S12*1000*(1-N12)),0,L12*M12*K12*(1-N12)/S12*1000))</f>
        <v>200</v>
      </c>
      <c r="P12" s="169">
        <v>0.02</v>
      </c>
      <c r="Q12" s="192">
        <f>IF(G12="клики",L12*M12*(1-N12)*K12*(1+P12),IF(OR(G12="просмотры",G12="engagement",G12="вовлечение"),K12*L12*M12*(1-N12)*(1+P12),IF(OR(G12="пакет",G12="неделя",G12="день",G12="месяц",G12="единица",G12="единиц"),L12*M12*(1-N12)*K12*(1+P12),K12*O12*(1+P12))))</f>
        <v>3264000</v>
      </c>
      <c r="R12" s="193">
        <f>IF(G12="клики",L12*M12*(1-N12)*K12*(1+P12)*1.2,IF(OR(G12="просмотры",G12="engagement",G12="вовлечение"),K12*L12*M12*(1-N12)*(1+P12)*1.2,IF(OR(G12="пакет",G12="неделя",G12="день",G12="месяц",G12="единица",G12="единиц"),L12*M12*(1-N12)*K12*(1+P12)*1.2,K12*O12*(1+P12)*1.2)))</f>
        <v>3916800</v>
      </c>
      <c r="S12" s="75">
        <f>K12*1000</f>
        <v>16000000</v>
      </c>
      <c r="T12" s="75">
        <f>S12/U12</f>
        <v>5333333.333333333</v>
      </c>
      <c r="U12" s="75">
        <v>3</v>
      </c>
      <c r="V12" s="186">
        <f>S12/(9000000*H12)</f>
        <v>0.44444444444444442</v>
      </c>
      <c r="W12" s="77">
        <f>R12/S12*1000</f>
        <v>244.79999999999998</v>
      </c>
      <c r="X12" s="76">
        <v>0.01</v>
      </c>
      <c r="Y12" s="70">
        <f>S12*X12</f>
        <v>160000</v>
      </c>
      <c r="Z12" s="201">
        <f t="shared" si="2"/>
        <v>24.48</v>
      </c>
      <c r="AA12" s="177">
        <v>2.5999999999999999E-2</v>
      </c>
      <c r="AB12" s="174">
        <f>ROUND(Y12*AA12,0)</f>
        <v>4160</v>
      </c>
      <c r="AC12" s="178">
        <f t="shared" si="3"/>
        <v>941.53846153846155</v>
      </c>
      <c r="AD12" s="184" t="s">
        <v>71</v>
      </c>
      <c r="AE12" s="182" t="s">
        <v>71</v>
      </c>
      <c r="AF12" s="178" t="s">
        <v>71</v>
      </c>
      <c r="AG12" s="180"/>
      <c r="AH12" s="79"/>
      <c r="AI12" s="80"/>
      <c r="AJ12" s="81"/>
      <c r="AK12" s="82"/>
      <c r="AL12" s="79"/>
      <c r="AM12" s="80"/>
      <c r="AN12" s="81"/>
      <c r="AO12" s="82"/>
      <c r="AP12" s="79"/>
      <c r="AQ12" s="80"/>
      <c r="AR12" s="80"/>
      <c r="AS12" s="81"/>
      <c r="AT12" s="78"/>
      <c r="AU12" s="80"/>
      <c r="AV12" s="80"/>
      <c r="AW12" s="81"/>
      <c r="AX12" s="82">
        <v>1</v>
      </c>
      <c r="AY12" s="80">
        <v>1</v>
      </c>
      <c r="AZ12" s="79">
        <v>1</v>
      </c>
      <c r="BA12" s="81">
        <v>1</v>
      </c>
      <c r="BB12" s="84"/>
      <c r="BC12" s="85"/>
      <c r="BD12" s="79"/>
      <c r="BE12" s="85"/>
      <c r="BF12" s="83"/>
      <c r="BG12" s="84"/>
      <c r="BH12" s="85"/>
      <c r="BI12" s="85"/>
      <c r="BJ12" s="83"/>
      <c r="BK12" s="84"/>
      <c r="BL12" s="85"/>
      <c r="BM12" s="85"/>
      <c r="BN12" s="85"/>
      <c r="BO12" s="83"/>
      <c r="BP12" s="84"/>
      <c r="BQ12" s="85"/>
      <c r="BR12" s="85"/>
      <c r="BS12" s="83"/>
      <c r="BT12" s="84"/>
      <c r="BU12" s="85"/>
      <c r="BV12" s="85"/>
      <c r="BW12" s="83"/>
      <c r="BX12" s="84"/>
      <c r="BY12" s="79"/>
      <c r="BZ12" s="79"/>
      <c r="CA12" s="86"/>
      <c r="CB12" s="78"/>
      <c r="CC12" s="80"/>
      <c r="CD12" s="79"/>
      <c r="CE12" s="79"/>
      <c r="CF12" s="86"/>
      <c r="CG12" s="87"/>
      <c r="CH12" s="83"/>
      <c r="CI12" s="63"/>
      <c r="CJ12" s="159">
        <f>R12/1.2</f>
        <v>3264000</v>
      </c>
      <c r="CK12" s="159">
        <f>CJ12*1.2</f>
        <v>3916800</v>
      </c>
      <c r="CL12" s="159">
        <f>K12*L12*M12</f>
        <v>3200000</v>
      </c>
      <c r="CM12" s="160">
        <v>0.2</v>
      </c>
      <c r="CN12" s="159">
        <f>CL12*(1-CM12)</f>
        <v>2560000</v>
      </c>
      <c r="CO12" s="160">
        <v>0.4</v>
      </c>
      <c r="CP12" s="159">
        <f>CN12*CO12</f>
        <v>1024000</v>
      </c>
      <c r="CQ12" s="159">
        <f>(CN12-CP12)*1.2</f>
        <v>1843200</v>
      </c>
      <c r="CR12" s="159">
        <f>CK12-CQ12</f>
        <v>2073600</v>
      </c>
      <c r="CS12" s="160">
        <f t="shared" si="4"/>
        <v>0.52941176470588236</v>
      </c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</row>
    <row r="13" spans="1:116" s="64" customFormat="1" ht="44.25" customHeight="1" x14ac:dyDescent="0.35">
      <c r="A13" s="39"/>
      <c r="B13" s="65">
        <v>3</v>
      </c>
      <c r="C13" s="88" t="s">
        <v>68</v>
      </c>
      <c r="D13" s="67" t="s">
        <v>70</v>
      </c>
      <c r="E13" s="68" t="s">
        <v>69</v>
      </c>
      <c r="F13" s="69" t="str">
        <f>IF(OR(G13="день",G13="неделя",G13="недель",G13="недели",G13="месяц",G13="месяца",G13="месяцев",G13="единица",G13="единиц",G13="дня",G13="дней"),"Статика","Динамика")</f>
        <v>Динамика</v>
      </c>
      <c r="G13" s="69" t="s">
        <v>38</v>
      </c>
      <c r="H13" s="166">
        <f>SUM(AG13:CF13)</f>
        <v>2</v>
      </c>
      <c r="I13" s="69" t="s">
        <v>40</v>
      </c>
      <c r="J13" s="70">
        <v>2000</v>
      </c>
      <c r="K13" s="70">
        <f>J13*H13</f>
        <v>4000</v>
      </c>
      <c r="L13" s="71">
        <v>500</v>
      </c>
      <c r="M13" s="72">
        <v>1</v>
      </c>
      <c r="N13" s="73">
        <v>0.35</v>
      </c>
      <c r="O13" s="74">
        <f>IF(OR(G13="1000 показов",G13="клики",G13="engagement",G13="вовлечение",G13="просмотры"),IF(G13="клики",R13*1000/S13,IF(OR(G13="engagement",G13="просмотры",G13="вовлечение"),R13*1000/S13,L13*M13*(1-N13))),IF(ISERR(L13*M13/S13*1000*(1-N13)),0,L13*M13*K13*(1-N13)/S13*1000))</f>
        <v>325</v>
      </c>
      <c r="P13" s="169">
        <v>0.02</v>
      </c>
      <c r="Q13" s="192">
        <f>IF(G13="клики",L13*M13*(1-N13)*K13*(1+P13),IF(OR(G13="просмотры",G13="engagement",G13="вовлечение"),K13*L13*M13*(1-N13)*(1+P13),IF(OR(G13="пакет",G13="неделя",G13="день",G13="месяц",G13="единица",G13="единиц"),L13*M13*(1-N13)*K13*(1+P13),K13*O13*(1+P13))))</f>
        <v>1326000</v>
      </c>
      <c r="R13" s="193">
        <f>IF(G13="клики",L13*M13*(1-N13)*K13*(1+P13)*1.2,IF(OR(G13="просмотры",G13="engagement",G13="вовлечение"),K13*L13*M13*(1-N13)*(1+P13)*1.2,IF(OR(G13="пакет",G13="неделя",G13="день",G13="месяц",G13="единица",G13="единиц"),L13*M13*(1-N13)*K13*(1+P13)*1.2,K13*O13*(1+P13)*1.2)))</f>
        <v>1591200</v>
      </c>
      <c r="S13" s="75">
        <f>K13*1000</f>
        <v>4000000</v>
      </c>
      <c r="T13" s="75">
        <f>S13/U13</f>
        <v>1333333.3333333333</v>
      </c>
      <c r="U13" s="75">
        <v>3</v>
      </c>
      <c r="V13" s="186">
        <f>S13/(2500000*H13)</f>
        <v>0.8</v>
      </c>
      <c r="W13" s="77">
        <f>R13/S13*1000</f>
        <v>397.8</v>
      </c>
      <c r="X13" s="76">
        <v>0.02</v>
      </c>
      <c r="Y13" s="70">
        <f>S13*X13</f>
        <v>80000</v>
      </c>
      <c r="Z13" s="201">
        <f t="shared" si="2"/>
        <v>19.89</v>
      </c>
      <c r="AA13" s="177">
        <v>1E-3</v>
      </c>
      <c r="AB13" s="174">
        <f>ROUND(Y13*AA13,0)</f>
        <v>80</v>
      </c>
      <c r="AC13" s="178">
        <f t="shared" si="3"/>
        <v>19890</v>
      </c>
      <c r="AD13" s="184">
        <f>S13*AE13</f>
        <v>2400000</v>
      </c>
      <c r="AE13" s="182">
        <v>0.6</v>
      </c>
      <c r="AF13" s="178">
        <f>R13/AD13</f>
        <v>0.66300000000000003</v>
      </c>
      <c r="AG13" s="180"/>
      <c r="AH13" s="79"/>
      <c r="AI13" s="80"/>
      <c r="AJ13" s="81"/>
      <c r="AK13" s="82"/>
      <c r="AL13" s="79"/>
      <c r="AM13" s="80"/>
      <c r="AN13" s="81"/>
      <c r="AO13" s="82"/>
      <c r="AP13" s="79"/>
      <c r="AQ13" s="80"/>
      <c r="AR13" s="80">
        <v>1</v>
      </c>
      <c r="AS13" s="81">
        <v>1</v>
      </c>
      <c r="AT13" s="78"/>
      <c r="AU13" s="80"/>
      <c r="AV13" s="80"/>
      <c r="AW13" s="81"/>
      <c r="AX13" s="82"/>
      <c r="AY13" s="80"/>
      <c r="AZ13" s="79"/>
      <c r="BA13" s="81"/>
      <c r="BB13" s="84"/>
      <c r="BC13" s="85"/>
      <c r="BD13" s="79"/>
      <c r="BE13" s="85"/>
      <c r="BF13" s="83"/>
      <c r="BG13" s="84"/>
      <c r="BH13" s="85"/>
      <c r="BI13" s="85"/>
      <c r="BJ13" s="83"/>
      <c r="BK13" s="84"/>
      <c r="BL13" s="85"/>
      <c r="BM13" s="85"/>
      <c r="BN13" s="85"/>
      <c r="BO13" s="83"/>
      <c r="BP13" s="84"/>
      <c r="BQ13" s="85"/>
      <c r="BR13" s="85"/>
      <c r="BS13" s="83"/>
      <c r="BT13" s="84"/>
      <c r="BU13" s="85"/>
      <c r="BV13" s="85"/>
      <c r="BW13" s="83"/>
      <c r="BX13" s="84"/>
      <c r="BY13" s="79"/>
      <c r="BZ13" s="79"/>
      <c r="CA13" s="86"/>
      <c r="CB13" s="78"/>
      <c r="CC13" s="80"/>
      <c r="CD13" s="79"/>
      <c r="CE13" s="79"/>
      <c r="CF13" s="86"/>
      <c r="CG13" s="87"/>
      <c r="CH13" s="83"/>
      <c r="CI13" s="63"/>
      <c r="CJ13" s="159">
        <f>R13/1.2</f>
        <v>1326000</v>
      </c>
      <c r="CK13" s="159">
        <f>CJ13*1.2</f>
        <v>1591200</v>
      </c>
      <c r="CL13" s="159">
        <f>K13*L13*M13</f>
        <v>2000000</v>
      </c>
      <c r="CM13" s="160">
        <v>0.3</v>
      </c>
      <c r="CN13" s="159">
        <f>CL13*(1-CM13)</f>
        <v>1400000</v>
      </c>
      <c r="CO13" s="160">
        <v>0.15</v>
      </c>
      <c r="CP13" s="159">
        <f>CN13*CO13</f>
        <v>210000</v>
      </c>
      <c r="CQ13" s="159">
        <f>(CN13-CP13)*1.2</f>
        <v>1428000</v>
      </c>
      <c r="CR13" s="159">
        <f>CK13-CQ13</f>
        <v>163200</v>
      </c>
      <c r="CS13" s="160">
        <f t="shared" si="4"/>
        <v>0.10256410256410256</v>
      </c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</row>
    <row r="14" spans="1:116" s="64" customFormat="1" ht="87" customHeight="1" x14ac:dyDescent="0.35">
      <c r="A14" s="39"/>
      <c r="B14" s="65">
        <v>4</v>
      </c>
      <c r="C14" s="88" t="s">
        <v>72</v>
      </c>
      <c r="D14" s="67" t="s">
        <v>73</v>
      </c>
      <c r="E14" s="89" t="s">
        <v>74</v>
      </c>
      <c r="F14" s="69" t="str">
        <f>IF(OR(G14="день",G14="неделя",G14="недель",G14="недели",G14="месяц",G14="месяца",G14="месяцев",G14="единица",G14="единиц",G14="дня",G14="дней"),"Статика","Динамика")</f>
        <v>Динамика</v>
      </c>
      <c r="G14" s="69" t="s">
        <v>42</v>
      </c>
      <c r="H14" s="166">
        <f>SUM(AG14:CF14)</f>
        <v>9</v>
      </c>
      <c r="I14" s="69" t="s">
        <v>40</v>
      </c>
      <c r="J14" s="70">
        <v>1000</v>
      </c>
      <c r="K14" s="70">
        <f>J14*H14</f>
        <v>9000</v>
      </c>
      <c r="L14" s="71">
        <v>50</v>
      </c>
      <c r="M14" s="72">
        <v>1</v>
      </c>
      <c r="N14" s="73">
        <v>0</v>
      </c>
      <c r="O14" s="74">
        <f>IF(OR(G14="1000 показов",G14="клики",G14="engagement",G14="вовлечение",G14="просмотры"),IF(G14="клики",R14*1000/S14,IF(OR(G14="engagement",G14="просмотры",G14="вовлечение"),R14*1000/S14,L14*M14*(1-N14))),IF(ISERR(L14*M14/S14*1000*(1-N14)),0,L14*M14*K14*(1-N14)/S14*1000))</f>
        <v>244.8</v>
      </c>
      <c r="P14" s="169">
        <v>0.02</v>
      </c>
      <c r="Q14" s="192">
        <f>IF(G14="клики",L14*M14*(1-N14)*K14*(1+P14),IF(OR(G14="просмотры",G14="engagement",G14="вовлечение"),K14*L14*M14*(1-N14)*(1+P14),IF(OR(G14="пакет",G14="неделя",G14="день",G14="месяц",G14="единица",G14="единиц"),L14*M14*(1-N14)*K14*(1+P14),K14*O14*(1+P14))))</f>
        <v>459000</v>
      </c>
      <c r="R14" s="193">
        <f>IF(G14="клики",L14*M14*(1-N14)*K14*(1+P14)*1.2,IF(OR(G14="просмотры",G14="engagement",G14="вовлечение"),K14*L14*M14*(1-N14)*(1+P14)*1.2,IF(OR(G14="пакет",G14="неделя",G14="день",G14="месяц",G14="единица",G14="единиц"),L14*M14*(1-N14)*K14*(1+P14)*1.2,K14*O14*(1+P14)*1.2)))</f>
        <v>550800</v>
      </c>
      <c r="S14" s="75">
        <f>Y14/X14</f>
        <v>2250000</v>
      </c>
      <c r="T14" s="75" t="s">
        <v>71</v>
      </c>
      <c r="U14" s="75" t="s">
        <v>71</v>
      </c>
      <c r="V14" s="186">
        <f>S14/(3000000*H14)</f>
        <v>8.3333333333333329E-2</v>
      </c>
      <c r="W14" s="77">
        <f>R14/S14*1000</f>
        <v>244.79999999999998</v>
      </c>
      <c r="X14" s="76">
        <v>4.0000000000000001E-3</v>
      </c>
      <c r="Y14" s="70">
        <f>K14</f>
        <v>9000</v>
      </c>
      <c r="Z14" s="201">
        <f t="shared" si="2"/>
        <v>61.2</v>
      </c>
      <c r="AA14" s="188">
        <v>0.03</v>
      </c>
      <c r="AB14" s="174">
        <f>ROUND(Y14*AA14,0)</f>
        <v>270</v>
      </c>
      <c r="AC14" s="178">
        <f t="shared" si="3"/>
        <v>2040</v>
      </c>
      <c r="AD14" s="184" t="s">
        <v>71</v>
      </c>
      <c r="AE14" s="182" t="s">
        <v>71</v>
      </c>
      <c r="AF14" s="178" t="s">
        <v>71</v>
      </c>
      <c r="AG14" s="180"/>
      <c r="AH14" s="79"/>
      <c r="AI14" s="80"/>
      <c r="AJ14" s="81"/>
      <c r="AK14" s="82"/>
      <c r="AL14" s="79"/>
      <c r="AM14" s="80"/>
      <c r="AN14" s="81"/>
      <c r="AO14" s="82">
        <v>1</v>
      </c>
      <c r="AP14" s="79">
        <v>1</v>
      </c>
      <c r="AQ14" s="80">
        <v>1</v>
      </c>
      <c r="AR14" s="80">
        <v>1</v>
      </c>
      <c r="AS14" s="81">
        <v>1</v>
      </c>
      <c r="AT14" s="78">
        <v>1</v>
      </c>
      <c r="AU14" s="80">
        <v>1</v>
      </c>
      <c r="AV14" s="80">
        <v>1</v>
      </c>
      <c r="AW14" s="81">
        <v>1</v>
      </c>
      <c r="AX14" s="82"/>
      <c r="AY14" s="80"/>
      <c r="AZ14" s="79"/>
      <c r="BA14" s="81"/>
      <c r="BB14" s="84"/>
      <c r="BC14" s="85"/>
      <c r="BD14" s="79"/>
      <c r="BE14" s="85"/>
      <c r="BF14" s="83"/>
      <c r="BG14" s="84"/>
      <c r="BH14" s="85"/>
      <c r="BI14" s="85"/>
      <c r="BJ14" s="83"/>
      <c r="BK14" s="84"/>
      <c r="BL14" s="85"/>
      <c r="BM14" s="85"/>
      <c r="BN14" s="85"/>
      <c r="BO14" s="83"/>
      <c r="BP14" s="84"/>
      <c r="BQ14" s="85"/>
      <c r="BR14" s="85"/>
      <c r="BS14" s="83"/>
      <c r="BT14" s="84"/>
      <c r="BU14" s="85"/>
      <c r="BV14" s="85"/>
      <c r="BW14" s="83"/>
      <c r="BX14" s="84"/>
      <c r="BY14" s="79"/>
      <c r="BZ14" s="79"/>
      <c r="CA14" s="86"/>
      <c r="CB14" s="78"/>
      <c r="CC14" s="80"/>
      <c r="CD14" s="79"/>
      <c r="CE14" s="79"/>
      <c r="CF14" s="86"/>
      <c r="CG14" s="87"/>
      <c r="CH14" s="83"/>
      <c r="CI14" s="63"/>
      <c r="CJ14" s="159">
        <f>R14/1.2</f>
        <v>459000</v>
      </c>
      <c r="CK14" s="159">
        <f>CJ14*1.2</f>
        <v>550800</v>
      </c>
      <c r="CL14" s="159">
        <f>K14*L14*M14</f>
        <v>450000</v>
      </c>
      <c r="CM14" s="160">
        <v>0.5</v>
      </c>
      <c r="CN14" s="159">
        <f>CL14*(1-CM14)</f>
        <v>225000</v>
      </c>
      <c r="CO14" s="160">
        <v>0.3</v>
      </c>
      <c r="CP14" s="159">
        <f>CN14*CO14</f>
        <v>67500</v>
      </c>
      <c r="CQ14" s="159">
        <f>(CN14-CP14)*1.2</f>
        <v>189000</v>
      </c>
      <c r="CR14" s="159">
        <f>CK14-CQ14</f>
        <v>361800</v>
      </c>
      <c r="CS14" s="160">
        <f t="shared" si="4"/>
        <v>0.65686274509803921</v>
      </c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</row>
    <row r="15" spans="1:116" s="64" customFormat="1" ht="60" customHeight="1" thickBot="1" x14ac:dyDescent="0.4">
      <c r="A15" s="39"/>
      <c r="B15" s="90">
        <v>5</v>
      </c>
      <c r="C15" s="198" t="s">
        <v>75</v>
      </c>
      <c r="D15" s="91" t="s">
        <v>77</v>
      </c>
      <c r="E15" s="92" t="s">
        <v>76</v>
      </c>
      <c r="F15" s="93" t="str">
        <f>IF(OR(G15="день",G15="неделя",G15="недель",G15="недели",G15="месяц",G15="месяца",G15="месяцев",G15="единица",G15="единиц",G15="дня",G15="дней"),"Статика","Динамика")</f>
        <v>Динамика</v>
      </c>
      <c r="G15" s="93" t="s">
        <v>42</v>
      </c>
      <c r="H15" s="170">
        <f>SUM(AG15:CF15)</f>
        <v>9</v>
      </c>
      <c r="I15" s="93" t="s">
        <v>41</v>
      </c>
      <c r="J15" s="94">
        <v>2500</v>
      </c>
      <c r="K15" s="94">
        <f>J15*H15</f>
        <v>22500</v>
      </c>
      <c r="L15" s="95">
        <v>30</v>
      </c>
      <c r="M15" s="199">
        <v>1</v>
      </c>
      <c r="N15" s="96">
        <v>0</v>
      </c>
      <c r="O15" s="97" t="s">
        <v>71</v>
      </c>
      <c r="P15" s="171">
        <v>0.02</v>
      </c>
      <c r="Q15" s="194">
        <f>IF(G15="клики",L15*M15*(1-N15)*K15*(1+P15),IF(OR(G15="просмотры",G15="engagement",G15="вовлечение"),K15*L15*M15*(1-N15)*(1+P15),IF(OR(G15="пакет",G15="неделя",G15="день",G15="месяц",G15="единица",G15="единиц"),L15*M15*(1-N15)*K15*(1+P15),K15*O15*(1+P15))))</f>
        <v>688500</v>
      </c>
      <c r="R15" s="195">
        <f>IF(G15="клики",L15*M15*(1-N15)*K15*(1+P15)*1.2,IF(OR(G15="просмотры",G15="engagement",G15="вовлечение"),K15*L15*M15*(1-N15)*(1+P15)*1.2,IF(OR(G15="пакет",G15="неделя",G15="день",G15="месяц",G15="единица",G15="единиц"),L15*M15*(1-N15)*K15*(1+P15)*1.2,K15*O15*(1+P15)*1.2)))</f>
        <v>826200</v>
      </c>
      <c r="S15" s="75" t="s">
        <v>71</v>
      </c>
      <c r="T15" s="75" t="s">
        <v>71</v>
      </c>
      <c r="U15" s="75" t="s">
        <v>71</v>
      </c>
      <c r="V15" s="186" t="s">
        <v>71</v>
      </c>
      <c r="W15" s="77" t="s">
        <v>71</v>
      </c>
      <c r="X15" s="76" t="s">
        <v>71</v>
      </c>
      <c r="Y15" s="70">
        <f>K15</f>
        <v>22500</v>
      </c>
      <c r="Z15" s="201">
        <f t="shared" si="2"/>
        <v>36.72</v>
      </c>
      <c r="AA15" s="202">
        <v>0.02</v>
      </c>
      <c r="AB15" s="203">
        <f>ROUND(Y15*AA15,0)</f>
        <v>450</v>
      </c>
      <c r="AC15" s="204">
        <f t="shared" si="3"/>
        <v>1836</v>
      </c>
      <c r="AD15" s="207" t="s">
        <v>71</v>
      </c>
      <c r="AE15" s="208"/>
      <c r="AF15" s="204" t="s">
        <v>71</v>
      </c>
      <c r="AG15" s="180"/>
      <c r="AH15" s="79"/>
      <c r="AI15" s="80"/>
      <c r="AJ15" s="81"/>
      <c r="AK15" s="82"/>
      <c r="AL15" s="79"/>
      <c r="AM15" s="80"/>
      <c r="AN15" s="81"/>
      <c r="AO15" s="82">
        <v>1</v>
      </c>
      <c r="AP15" s="79">
        <v>1</v>
      </c>
      <c r="AQ15" s="80">
        <v>1</v>
      </c>
      <c r="AR15" s="80">
        <v>1</v>
      </c>
      <c r="AS15" s="81">
        <v>1</v>
      </c>
      <c r="AT15" s="78">
        <v>1</v>
      </c>
      <c r="AU15" s="80">
        <v>1</v>
      </c>
      <c r="AV15" s="80">
        <v>1</v>
      </c>
      <c r="AW15" s="81">
        <v>1</v>
      </c>
      <c r="AX15" s="82"/>
      <c r="AY15" s="80"/>
      <c r="AZ15" s="79"/>
      <c r="BA15" s="81"/>
      <c r="BB15" s="84"/>
      <c r="BC15" s="85"/>
      <c r="BD15" s="79"/>
      <c r="BE15" s="85"/>
      <c r="BF15" s="83"/>
      <c r="BG15" s="84"/>
      <c r="BH15" s="85"/>
      <c r="BI15" s="85"/>
      <c r="BJ15" s="83"/>
      <c r="BK15" s="84"/>
      <c r="BL15" s="85"/>
      <c r="BM15" s="85"/>
      <c r="BN15" s="85"/>
      <c r="BO15" s="83"/>
      <c r="BP15" s="84"/>
      <c r="BQ15" s="85"/>
      <c r="BR15" s="85"/>
      <c r="BS15" s="83"/>
      <c r="BT15" s="84"/>
      <c r="BU15" s="85"/>
      <c r="BV15" s="85"/>
      <c r="BW15" s="83"/>
      <c r="BX15" s="84"/>
      <c r="BY15" s="79"/>
      <c r="BZ15" s="79"/>
      <c r="CA15" s="86"/>
      <c r="CB15" s="78"/>
      <c r="CC15" s="80"/>
      <c r="CD15" s="79"/>
      <c r="CE15" s="79"/>
      <c r="CF15" s="86"/>
      <c r="CG15" s="87"/>
      <c r="CH15" s="83"/>
      <c r="CI15" s="63"/>
      <c r="CJ15" s="159">
        <f>R15/1.2</f>
        <v>688500</v>
      </c>
      <c r="CK15" s="159">
        <f>CJ15*1.2</f>
        <v>826200</v>
      </c>
      <c r="CL15" s="159">
        <f>K15*L15*M15</f>
        <v>675000</v>
      </c>
      <c r="CM15" s="160">
        <v>0.5</v>
      </c>
      <c r="CN15" s="159">
        <f>CL15*(1-CM15)</f>
        <v>337500</v>
      </c>
      <c r="CO15" s="160">
        <v>0.15</v>
      </c>
      <c r="CP15" s="159">
        <f>CN15*CO15</f>
        <v>50625</v>
      </c>
      <c r="CQ15" s="159">
        <f>(CN15-CP15)*1.2</f>
        <v>344250</v>
      </c>
      <c r="CR15" s="159">
        <f>CK15-CQ15</f>
        <v>481950</v>
      </c>
      <c r="CS15" s="160">
        <f t="shared" si="4"/>
        <v>0.58333333333333337</v>
      </c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</row>
    <row r="16" spans="1:116" s="64" customFormat="1" ht="21" customHeight="1" thickBot="1" x14ac:dyDescent="0.4">
      <c r="A16" s="39"/>
      <c r="B16" s="98"/>
      <c r="C16" s="99"/>
      <c r="D16" s="100"/>
      <c r="E16" s="101"/>
      <c r="F16" s="102"/>
      <c r="G16" s="102"/>
      <c r="H16" s="103"/>
      <c r="I16" s="102"/>
      <c r="J16" s="102"/>
      <c r="K16" s="102"/>
      <c r="L16" s="104"/>
      <c r="M16" s="105"/>
      <c r="N16" s="106"/>
      <c r="O16" s="107"/>
      <c r="P16" s="108"/>
      <c r="Q16" s="196">
        <f>SUM(Q11:Q15)</f>
        <v>20058300</v>
      </c>
      <c r="R16" s="197">
        <f>SUM(R11:R15)</f>
        <v>24069960</v>
      </c>
      <c r="S16" s="109">
        <f>SUM(S11:S15)</f>
        <v>27050000</v>
      </c>
      <c r="T16" s="109">
        <f>SUM(T11:T15)*0.75</f>
        <v>5600000</v>
      </c>
      <c r="U16" s="109"/>
      <c r="V16" s="109"/>
      <c r="W16" s="224">
        <f>(R16-R15)/(S16)*1000</f>
        <v>859.28872458410353</v>
      </c>
      <c r="X16" s="110">
        <f>Y16/S16</f>
        <v>1.0480591497227357E-2</v>
      </c>
      <c r="Y16" s="111">
        <f>SUM(Y11:Y15)</f>
        <v>283500</v>
      </c>
      <c r="Z16" s="205">
        <f t="shared" si="2"/>
        <v>84.902857142857144</v>
      </c>
      <c r="AA16" s="226">
        <f>AB16/Y16</f>
        <v>1.7707231040564375E-2</v>
      </c>
      <c r="AB16" s="225">
        <f>SUM(AB11:AB15)</f>
        <v>5020</v>
      </c>
      <c r="AC16" s="112">
        <f t="shared" si="3"/>
        <v>4794.8127490039842</v>
      </c>
      <c r="AD16" s="227">
        <f>SUM(AD11:AD15)</f>
        <v>2400000</v>
      </c>
      <c r="AE16" s="228">
        <f>AD16/(S16-S14-S12-S11)</f>
        <v>0.6</v>
      </c>
      <c r="AF16" s="206">
        <f>(R16-R15-R14-R12-R11)/AD16</f>
        <v>0.66300000000000003</v>
      </c>
      <c r="AG16" s="154"/>
      <c r="AH16" s="155"/>
      <c r="AI16" s="154"/>
      <c r="AJ16" s="154"/>
      <c r="AK16" s="154"/>
      <c r="AL16" s="155"/>
      <c r="AM16" s="154"/>
      <c r="AN16" s="154"/>
      <c r="AO16" s="154"/>
      <c r="AP16" s="155"/>
      <c r="AQ16" s="154"/>
      <c r="AR16" s="154"/>
      <c r="AS16" s="154"/>
      <c r="AT16" s="155"/>
      <c r="AU16" s="154"/>
      <c r="AV16" s="154"/>
      <c r="AW16" s="154"/>
      <c r="AX16" s="155"/>
      <c r="AY16" s="155"/>
      <c r="AZ16" s="155"/>
      <c r="BA16" s="155"/>
      <c r="BB16" s="99"/>
      <c r="BC16" s="99"/>
      <c r="BD16" s="155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155"/>
      <c r="BQ16" s="154"/>
      <c r="BR16" s="155"/>
      <c r="BS16" s="155"/>
      <c r="BT16" s="99"/>
      <c r="BU16" s="155"/>
      <c r="BV16" s="154"/>
      <c r="BW16" s="155"/>
      <c r="BX16" s="155"/>
      <c r="BY16" s="99"/>
      <c r="BZ16" s="155"/>
      <c r="CA16" s="154"/>
      <c r="CB16" s="155"/>
      <c r="CC16" s="154"/>
      <c r="CD16" s="155"/>
      <c r="CE16" s="155"/>
      <c r="CF16" s="156"/>
      <c r="CG16" s="113"/>
      <c r="CH16" s="114"/>
      <c r="CI16" s="63"/>
      <c r="CJ16" s="229"/>
      <c r="CK16" s="229">
        <f>SUM(CK11:CK15)</f>
        <v>24069960</v>
      </c>
      <c r="CL16" s="230"/>
      <c r="CM16" s="230"/>
      <c r="CN16" s="230"/>
      <c r="CO16" s="230"/>
      <c r="CP16" s="230"/>
      <c r="CQ16" s="230"/>
      <c r="CR16" s="229">
        <f>SUM(CR11:CR15)</f>
        <v>8331509.9999999981</v>
      </c>
      <c r="CS16" s="231">
        <f t="shared" si="4"/>
        <v>0.34613725988742805</v>
      </c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</row>
    <row r="17" spans="1:116" s="38" customFormat="1" ht="14.25" customHeight="1" thickBot="1" x14ac:dyDescent="0.4">
      <c r="A17" s="33"/>
      <c r="B17" s="115"/>
      <c r="C17" s="116"/>
      <c r="D17" s="116"/>
      <c r="E17" s="117"/>
      <c r="F17" s="118"/>
      <c r="G17" s="119"/>
      <c r="H17" s="120"/>
      <c r="I17" s="120"/>
      <c r="J17" s="120"/>
      <c r="K17" s="120"/>
      <c r="L17" s="121"/>
      <c r="M17" s="118"/>
      <c r="N17" s="118"/>
      <c r="O17" s="118"/>
      <c r="P17" s="118"/>
      <c r="Q17" s="118"/>
      <c r="R17" s="118"/>
      <c r="S17" s="122"/>
      <c r="T17" s="122"/>
      <c r="U17" s="122"/>
      <c r="V17" s="122"/>
      <c r="W17" s="122"/>
      <c r="X17" s="123"/>
      <c r="Y17" s="123"/>
      <c r="Z17" s="123"/>
      <c r="AA17" s="124"/>
      <c r="AB17" s="124"/>
      <c r="AC17" s="124"/>
      <c r="AD17" s="124"/>
      <c r="AE17" s="124"/>
      <c r="AF17" s="124"/>
      <c r="AG17" s="122"/>
      <c r="AH17" s="125"/>
      <c r="AI17" s="125"/>
      <c r="AJ17" s="125"/>
      <c r="AK17" s="122"/>
      <c r="AL17" s="125"/>
      <c r="AM17" s="125"/>
      <c r="AN17" s="125"/>
      <c r="AO17" s="122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1"/>
      <c r="BC17" s="121"/>
      <c r="BD17" s="121"/>
      <c r="BE17" s="121"/>
      <c r="BF17" s="121"/>
      <c r="BG17" s="121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7"/>
      <c r="CB17" s="128"/>
      <c r="CC17" s="128"/>
      <c r="CD17" s="128"/>
      <c r="CE17" s="128"/>
      <c r="CF17" s="128"/>
      <c r="CG17" s="128"/>
      <c r="CH17" s="128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</row>
    <row r="18" spans="1:116" s="38" customFormat="1" ht="18" customHeight="1" x14ac:dyDescent="0.35">
      <c r="A18" s="33"/>
      <c r="B18" s="121"/>
      <c r="C18" s="129"/>
      <c r="D18" s="130"/>
      <c r="E18" s="131"/>
      <c r="F18" s="132"/>
      <c r="G18" s="132"/>
      <c r="H18" s="132"/>
      <c r="I18" s="132"/>
      <c r="J18" s="132"/>
      <c r="K18" s="132"/>
      <c r="L18" s="242" t="s">
        <v>78</v>
      </c>
      <c r="M18" s="243"/>
      <c r="N18" s="243"/>
      <c r="O18" s="243"/>
      <c r="P18" s="243"/>
      <c r="Q18" s="219">
        <f>Q16-Q19</f>
        <v>19665000</v>
      </c>
      <c r="S18" s="133"/>
      <c r="T18" s="134"/>
      <c r="U18" s="134"/>
      <c r="V18" s="134"/>
      <c r="W18" s="134"/>
      <c r="X18" s="135"/>
      <c r="Y18" s="133"/>
      <c r="Z18" s="133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1"/>
      <c r="BC18" s="121"/>
      <c r="BD18" s="121"/>
      <c r="BE18" s="121"/>
      <c r="BF18" s="121"/>
      <c r="BG18" s="121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7"/>
      <c r="CB18" s="128"/>
      <c r="CC18" s="128"/>
      <c r="CD18" s="128"/>
      <c r="CE18" s="128"/>
      <c r="CF18" s="128"/>
      <c r="CG18" s="128"/>
      <c r="CH18" s="128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</row>
    <row r="19" spans="1:116" s="144" customFormat="1" ht="18" customHeight="1" x14ac:dyDescent="0.35">
      <c r="A19" s="136"/>
      <c r="B19" s="137"/>
      <c r="C19" s="138"/>
      <c r="D19" s="139"/>
      <c r="E19" s="140"/>
      <c r="F19" s="139"/>
      <c r="G19" s="139"/>
      <c r="H19" s="139"/>
      <c r="I19" s="139"/>
      <c r="J19" s="139"/>
      <c r="K19" s="139"/>
      <c r="L19" s="244" t="s">
        <v>103</v>
      </c>
      <c r="M19" s="245"/>
      <c r="N19" s="245"/>
      <c r="O19" s="245"/>
      <c r="P19" s="218">
        <v>0.02</v>
      </c>
      <c r="Q19" s="220">
        <f>(Q16/(1+P19))*P19</f>
        <v>393300</v>
      </c>
      <c r="R19" s="118"/>
      <c r="S19" s="141"/>
      <c r="T19" s="141"/>
      <c r="U19" s="141"/>
      <c r="V19" s="141"/>
      <c r="W19" s="141"/>
      <c r="X19" s="118"/>
      <c r="Y19" s="118"/>
      <c r="Z19" s="118"/>
      <c r="AA19" s="142"/>
      <c r="AB19" s="142"/>
      <c r="AC19" s="142"/>
      <c r="AD19" s="142"/>
      <c r="AE19" s="142"/>
      <c r="AF19" s="14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39"/>
      <c r="BC19" s="139"/>
      <c r="BD19" s="139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8"/>
      <c r="CB19" s="128"/>
      <c r="CC19" s="128"/>
      <c r="CD19" s="128"/>
      <c r="CE19" s="128"/>
      <c r="CF19" s="142"/>
      <c r="CG19" s="142"/>
      <c r="CH19" s="142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  <c r="CT19" s="143"/>
      <c r="CU19" s="143"/>
      <c r="CV19" s="143"/>
      <c r="CW19" s="143"/>
      <c r="CX19" s="143"/>
      <c r="CY19" s="143"/>
      <c r="CZ19" s="143"/>
      <c r="DA19" s="143"/>
      <c r="DB19" s="143"/>
      <c r="DC19" s="143"/>
      <c r="DD19" s="143"/>
      <c r="DE19" s="143"/>
      <c r="DF19" s="143"/>
      <c r="DG19" s="143"/>
      <c r="DH19" s="143"/>
    </row>
    <row r="20" spans="1:116" ht="18" customHeight="1" x14ac:dyDescent="0.3">
      <c r="A20" s="3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232" t="s">
        <v>79</v>
      </c>
      <c r="M20" s="233"/>
      <c r="N20" s="233"/>
      <c r="O20" s="233"/>
      <c r="P20" s="233"/>
      <c r="Q20" s="220">
        <f>Q18+Q19</f>
        <v>20058300</v>
      </c>
      <c r="R20" s="146"/>
      <c r="S20" s="145"/>
      <c r="T20" s="147"/>
      <c r="U20" s="147"/>
      <c r="V20" s="147"/>
      <c r="W20" s="147"/>
      <c r="X20" s="145"/>
      <c r="Y20" s="145"/>
      <c r="Z20" s="145"/>
      <c r="AA20" s="145"/>
      <c r="AB20" s="145"/>
      <c r="AC20" s="145"/>
      <c r="AD20" s="145"/>
      <c r="AE20" s="145"/>
      <c r="AF20" s="145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3"/>
      <c r="BC20" s="3"/>
      <c r="BD20" s="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7"/>
      <c r="CB20" s="37"/>
      <c r="CC20" s="37"/>
      <c r="CD20" s="37"/>
      <c r="CE20" s="37"/>
      <c r="CF20" s="7"/>
      <c r="CG20" s="7"/>
      <c r="CH20" s="7"/>
    </row>
    <row r="21" spans="1:116" ht="18" customHeight="1" thickBot="1" x14ac:dyDescent="0.35">
      <c r="A21" s="3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234" t="s">
        <v>80</v>
      </c>
      <c r="M21" s="235"/>
      <c r="N21" s="235"/>
      <c r="O21" s="235"/>
      <c r="P21" s="235"/>
      <c r="Q21" s="221">
        <f>Q20*1.2</f>
        <v>24069960</v>
      </c>
      <c r="R21" s="146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3"/>
      <c r="BC21" s="3"/>
      <c r="BD21" s="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7"/>
      <c r="CB21" s="37"/>
      <c r="CC21" s="37"/>
      <c r="CD21" s="37"/>
      <c r="CE21" s="37"/>
      <c r="CF21" s="7"/>
      <c r="CG21" s="7"/>
      <c r="CH21" s="7"/>
    </row>
    <row r="22" spans="1:116" ht="18" customHeight="1" thickBot="1" x14ac:dyDescent="0.35">
      <c r="A22" s="3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 t="s">
        <v>81</v>
      </c>
      <c r="M22" s="145"/>
      <c r="N22" s="145"/>
      <c r="O22" s="145"/>
      <c r="P22" s="145"/>
      <c r="Q22" s="145"/>
      <c r="R22" s="149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3"/>
      <c r="BC22" s="3"/>
      <c r="BD22" s="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7"/>
      <c r="CB22" s="37"/>
      <c r="CC22" s="37"/>
      <c r="CD22" s="37"/>
      <c r="CE22" s="37"/>
      <c r="CF22" s="7"/>
      <c r="CG22" s="7"/>
      <c r="CH22" s="7"/>
    </row>
    <row r="23" spans="1:116" ht="18" customHeight="1" x14ac:dyDescent="0.35">
      <c r="A23" s="3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238" t="s">
        <v>82</v>
      </c>
      <c r="M23" s="239"/>
      <c r="N23" s="239"/>
      <c r="O23" s="239"/>
      <c r="P23" s="222">
        <v>1.2999999999999999E-2</v>
      </c>
      <c r="Q23" s="219">
        <f>Q18*1.3%</f>
        <v>255645.00000000003</v>
      </c>
      <c r="R23" s="150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3"/>
      <c r="BC23" s="3"/>
      <c r="BD23" s="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7"/>
      <c r="CB23" s="37"/>
      <c r="CC23" s="37"/>
      <c r="CD23" s="37"/>
      <c r="CE23" s="37"/>
      <c r="CF23" s="7"/>
      <c r="CG23" s="7"/>
      <c r="CH23" s="7"/>
    </row>
    <row r="24" spans="1:116" ht="18" customHeight="1" x14ac:dyDescent="0.3">
      <c r="A24" s="3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232" t="s">
        <v>93</v>
      </c>
      <c r="M24" s="233"/>
      <c r="N24" s="233"/>
      <c r="O24" s="233"/>
      <c r="P24" s="233"/>
      <c r="Q24" s="220">
        <f>услуги!F11</f>
        <v>42000</v>
      </c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3"/>
      <c r="BC24" s="3"/>
      <c r="BD24" s="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7"/>
      <c r="CB24" s="37"/>
      <c r="CC24" s="37"/>
      <c r="CD24" s="37"/>
      <c r="CE24" s="37"/>
      <c r="CF24" s="7"/>
      <c r="CG24" s="7"/>
      <c r="CH24" s="7"/>
    </row>
    <row r="25" spans="1:116" ht="18" customHeight="1" x14ac:dyDescent="0.3">
      <c r="A25" s="3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232" t="s">
        <v>98</v>
      </c>
      <c r="M25" s="233"/>
      <c r="N25" s="233"/>
      <c r="O25" s="233"/>
      <c r="P25" s="233"/>
      <c r="Q25" s="220">
        <f>услуги!F15</f>
        <v>19000</v>
      </c>
      <c r="R25" s="149"/>
      <c r="S25" s="145"/>
      <c r="T25" s="149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3"/>
      <c r="BC25" s="3"/>
      <c r="BD25" s="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7"/>
      <c r="CB25" s="37"/>
      <c r="CC25" s="37"/>
      <c r="CD25" s="37"/>
      <c r="CE25" s="37"/>
      <c r="CF25" s="7"/>
      <c r="CG25" s="7"/>
      <c r="CH25" s="7"/>
    </row>
    <row r="26" spans="1:116" ht="18" customHeight="1" thickBot="1" x14ac:dyDescent="0.35">
      <c r="A26" s="3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234" t="s">
        <v>99</v>
      </c>
      <c r="M26" s="235"/>
      <c r="N26" s="235"/>
      <c r="O26" s="235"/>
      <c r="P26" s="235"/>
      <c r="Q26" s="221">
        <f>SUM(Q23:Q25)*1.2</f>
        <v>379974</v>
      </c>
      <c r="R26" s="149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3"/>
      <c r="BC26" s="3"/>
      <c r="BD26" s="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7"/>
      <c r="CB26" s="37"/>
      <c r="CC26" s="37"/>
      <c r="CD26" s="37"/>
      <c r="CE26" s="37"/>
      <c r="CF26" s="7"/>
      <c r="CG26" s="7"/>
      <c r="CH26" s="7"/>
    </row>
    <row r="27" spans="1:116" ht="18" customHeight="1" thickBot="1" x14ac:dyDescent="0.35">
      <c r="A27" s="3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9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3"/>
      <c r="BC27" s="3"/>
      <c r="BD27" s="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7"/>
      <c r="CB27" s="37"/>
      <c r="CC27" s="37"/>
      <c r="CD27" s="37"/>
      <c r="CE27" s="37"/>
      <c r="CF27" s="7"/>
      <c r="CG27" s="7"/>
      <c r="CH27" s="7"/>
    </row>
    <row r="28" spans="1:116" ht="18" customHeight="1" thickBot="1" x14ac:dyDescent="0.35">
      <c r="A28" s="3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236" t="s">
        <v>100</v>
      </c>
      <c r="M28" s="237"/>
      <c r="N28" s="237"/>
      <c r="O28" s="237"/>
      <c r="P28" s="237"/>
      <c r="Q28" s="223">
        <f>Q21+Q26</f>
        <v>24449934</v>
      </c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3"/>
      <c r="BC28" s="3"/>
      <c r="BD28" s="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7"/>
      <c r="CB28" s="37"/>
      <c r="CC28" s="37"/>
      <c r="CD28" s="37"/>
      <c r="CE28" s="37"/>
      <c r="CF28" s="7"/>
      <c r="CG28" s="7"/>
      <c r="CH28" s="7"/>
    </row>
    <row r="29" spans="1:116" x14ac:dyDescent="0.3">
      <c r="A29" s="3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209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3"/>
      <c r="BC29" s="3"/>
      <c r="BD29" s="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7"/>
      <c r="CB29" s="37"/>
      <c r="CC29" s="37"/>
      <c r="CD29" s="37"/>
      <c r="CE29" s="37"/>
      <c r="CF29" s="7"/>
      <c r="CG29" s="7"/>
      <c r="CH29" s="7"/>
    </row>
    <row r="30" spans="1:116" s="7" customFormat="1" x14ac:dyDescent="0.3">
      <c r="A30" s="3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3"/>
      <c r="BC30" s="3"/>
      <c r="BD30" s="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7"/>
      <c r="CB30" s="37"/>
      <c r="CC30" s="37"/>
      <c r="CD30" s="37"/>
      <c r="CE30" s="37"/>
      <c r="DI30" s="8"/>
      <c r="DJ30" s="8"/>
      <c r="DK30" s="8"/>
      <c r="DL30" s="8"/>
    </row>
    <row r="31" spans="1:116" s="7" customFormat="1" x14ac:dyDescent="0.3">
      <c r="A31" s="3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3"/>
      <c r="BC31" s="3"/>
      <c r="BD31" s="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7"/>
      <c r="CB31" s="37"/>
      <c r="CC31" s="37"/>
      <c r="CD31" s="37"/>
      <c r="CE31" s="37"/>
      <c r="DI31" s="8"/>
      <c r="DJ31" s="8"/>
      <c r="DK31" s="8"/>
      <c r="DL31" s="8"/>
    </row>
    <row r="32" spans="1:116" s="7" customFormat="1" x14ac:dyDescent="0.3">
      <c r="A32" s="3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3"/>
      <c r="BC32" s="3"/>
      <c r="BD32" s="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7"/>
      <c r="CB32" s="37"/>
      <c r="CC32" s="37"/>
      <c r="CD32" s="37"/>
      <c r="CE32" s="37"/>
      <c r="DI32" s="8"/>
      <c r="DJ32" s="8"/>
      <c r="DK32" s="8"/>
      <c r="DL32" s="8"/>
    </row>
    <row r="33" spans="1:116" s="7" customFormat="1" x14ac:dyDescent="0.3">
      <c r="A33" s="3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3"/>
      <c r="BC33" s="3"/>
      <c r="BD33" s="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7"/>
      <c r="CB33" s="37"/>
      <c r="CC33" s="37"/>
      <c r="CD33" s="37"/>
      <c r="CE33" s="37"/>
      <c r="DI33" s="8"/>
      <c r="DJ33" s="8"/>
      <c r="DK33" s="8"/>
      <c r="DL33" s="8"/>
    </row>
    <row r="34" spans="1:116" s="7" customFormat="1" x14ac:dyDescent="0.3">
      <c r="A34" s="3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3"/>
      <c r="BC34" s="3"/>
      <c r="BD34" s="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7"/>
      <c r="CB34" s="37"/>
      <c r="CC34" s="37"/>
      <c r="CD34" s="37"/>
      <c r="CE34" s="37"/>
      <c r="DI34" s="8"/>
      <c r="DJ34" s="8"/>
      <c r="DK34" s="8"/>
      <c r="DL34" s="8"/>
    </row>
    <row r="35" spans="1:116" s="7" customFormat="1" x14ac:dyDescent="0.3">
      <c r="A35" s="3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3"/>
      <c r="BC35" s="3"/>
      <c r="BD35" s="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7"/>
      <c r="CB35" s="37"/>
      <c r="CC35" s="37"/>
      <c r="CD35" s="37"/>
      <c r="CE35" s="37"/>
      <c r="DI35" s="8"/>
      <c r="DJ35" s="8"/>
      <c r="DK35" s="8"/>
      <c r="DL35" s="8"/>
    </row>
    <row r="36" spans="1:116" s="7" customFormat="1" x14ac:dyDescent="0.3">
      <c r="A36" s="3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3"/>
      <c r="BC36" s="3"/>
      <c r="BD36" s="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7"/>
      <c r="CB36" s="37"/>
      <c r="CC36" s="37"/>
      <c r="CD36" s="37"/>
      <c r="CE36" s="37"/>
      <c r="DI36" s="8"/>
      <c r="DJ36" s="8"/>
      <c r="DK36" s="8"/>
      <c r="DL36" s="8"/>
    </row>
    <row r="37" spans="1:116" s="7" customFormat="1" x14ac:dyDescent="0.3">
      <c r="A37" s="3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3"/>
      <c r="BC37" s="3"/>
      <c r="BD37" s="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7"/>
      <c r="CB37" s="37"/>
      <c r="CC37" s="37"/>
      <c r="CD37" s="37"/>
      <c r="CE37" s="37"/>
      <c r="DI37" s="8"/>
      <c r="DJ37" s="8"/>
      <c r="DK37" s="8"/>
      <c r="DL37" s="8"/>
    </row>
    <row r="38" spans="1:116" s="7" customFormat="1" x14ac:dyDescent="0.3">
      <c r="A38" s="3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3"/>
      <c r="BC38" s="3"/>
      <c r="BD38" s="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7"/>
      <c r="CB38" s="37"/>
      <c r="CC38" s="37"/>
      <c r="CD38" s="37"/>
      <c r="CE38" s="37"/>
      <c r="DI38" s="8"/>
      <c r="DJ38" s="8"/>
      <c r="DK38" s="8"/>
      <c r="DL38" s="8"/>
    </row>
    <row r="39" spans="1:116" s="7" customFormat="1" x14ac:dyDescent="0.3">
      <c r="A39" s="3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3"/>
      <c r="BC39" s="3"/>
      <c r="BD39" s="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7"/>
      <c r="CB39" s="37"/>
      <c r="CC39" s="37"/>
      <c r="CD39" s="37"/>
      <c r="CE39" s="37"/>
      <c r="DI39" s="8"/>
      <c r="DJ39" s="8"/>
      <c r="DK39" s="8"/>
      <c r="DL39" s="8"/>
    </row>
    <row r="40" spans="1:116" s="7" customFormat="1" x14ac:dyDescent="0.3">
      <c r="A40" s="3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3"/>
      <c r="BC40" s="3"/>
      <c r="BD40" s="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7"/>
      <c r="CB40" s="37"/>
      <c r="CC40" s="37"/>
      <c r="CD40" s="37"/>
      <c r="CE40" s="37"/>
      <c r="DI40" s="8"/>
      <c r="DJ40" s="8"/>
      <c r="DK40" s="8"/>
      <c r="DL40" s="8"/>
    </row>
    <row r="41" spans="1:116" s="7" customFormat="1" x14ac:dyDescent="0.3">
      <c r="A41" s="3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3"/>
      <c r="BC41" s="3"/>
      <c r="BD41" s="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7"/>
      <c r="CB41" s="37"/>
      <c r="CC41" s="37"/>
      <c r="CD41" s="37"/>
      <c r="CE41" s="37"/>
      <c r="DI41" s="8"/>
      <c r="DJ41" s="8"/>
      <c r="DK41" s="8"/>
      <c r="DL41" s="8"/>
    </row>
    <row r="42" spans="1:116" s="7" customFormat="1" x14ac:dyDescent="0.3">
      <c r="A42" s="3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3"/>
      <c r="BC42" s="3"/>
      <c r="BD42" s="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7"/>
      <c r="CB42" s="37"/>
      <c r="CC42" s="37"/>
      <c r="CD42" s="37"/>
      <c r="CE42" s="37"/>
      <c r="DI42" s="8"/>
      <c r="DJ42" s="8"/>
      <c r="DK42" s="8"/>
      <c r="DL42" s="8"/>
    </row>
    <row r="43" spans="1:116" s="7" customFormat="1" x14ac:dyDescent="0.3">
      <c r="A43" s="3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3"/>
      <c r="BC43" s="3"/>
      <c r="BD43" s="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7"/>
      <c r="CB43" s="37"/>
      <c r="CC43" s="37"/>
      <c r="CD43" s="37"/>
      <c r="CE43" s="37"/>
      <c r="DI43" s="8"/>
      <c r="DJ43" s="8"/>
      <c r="DK43" s="8"/>
      <c r="DL43" s="8"/>
    </row>
    <row r="44" spans="1:116" s="7" customFormat="1" x14ac:dyDescent="0.3">
      <c r="A44" s="3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3"/>
      <c r="BC44" s="3"/>
      <c r="BD44" s="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7"/>
      <c r="CB44" s="37"/>
      <c r="CC44" s="37"/>
      <c r="CD44" s="37"/>
      <c r="CE44" s="37"/>
      <c r="DI44" s="8"/>
      <c r="DJ44" s="8"/>
      <c r="DK44" s="8"/>
      <c r="DL44" s="8"/>
    </row>
    <row r="45" spans="1:116" s="7" customFormat="1" x14ac:dyDescent="0.3">
      <c r="A45" s="3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3"/>
      <c r="BC45" s="3"/>
      <c r="BD45" s="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7"/>
      <c r="CB45" s="37"/>
      <c r="CC45" s="37"/>
      <c r="CD45" s="37"/>
      <c r="CE45" s="37"/>
      <c r="DI45" s="8"/>
      <c r="DJ45" s="8"/>
      <c r="DK45" s="8"/>
      <c r="DL45" s="8"/>
    </row>
    <row r="46" spans="1:116" s="7" customFormat="1" x14ac:dyDescent="0.3">
      <c r="A46" s="3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3"/>
      <c r="BC46" s="3"/>
      <c r="BD46" s="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7"/>
      <c r="CB46" s="37"/>
      <c r="CC46" s="37"/>
      <c r="CD46" s="37"/>
      <c r="CE46" s="37"/>
      <c r="DI46" s="8"/>
      <c r="DJ46" s="8"/>
      <c r="DK46" s="8"/>
      <c r="DL46" s="8"/>
    </row>
    <row r="47" spans="1:116" s="7" customFormat="1" x14ac:dyDescent="0.3">
      <c r="A47" s="3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3"/>
      <c r="BC47" s="3"/>
      <c r="BD47" s="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7"/>
      <c r="CB47" s="37"/>
      <c r="CC47" s="37"/>
      <c r="CD47" s="37"/>
      <c r="CE47" s="37"/>
      <c r="DI47" s="8"/>
      <c r="DJ47" s="8"/>
      <c r="DK47" s="8"/>
      <c r="DL47" s="8"/>
    </row>
    <row r="48" spans="1:116" s="7" customFormat="1" x14ac:dyDescent="0.3">
      <c r="A48" s="3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3"/>
      <c r="BC48" s="3"/>
      <c r="BD48" s="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7"/>
      <c r="CB48" s="37"/>
      <c r="CC48" s="37"/>
      <c r="CD48" s="37"/>
      <c r="CE48" s="37"/>
      <c r="DI48" s="8"/>
      <c r="DJ48" s="8"/>
      <c r="DK48" s="8"/>
      <c r="DL48" s="8"/>
    </row>
    <row r="49" spans="1:116" s="7" customFormat="1" x14ac:dyDescent="0.3">
      <c r="A49" s="3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3"/>
      <c r="BC49" s="3"/>
      <c r="BD49" s="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7"/>
      <c r="CB49" s="37"/>
      <c r="CC49" s="37"/>
      <c r="CD49" s="37"/>
      <c r="CE49" s="37"/>
      <c r="DI49" s="8"/>
      <c r="DJ49" s="8"/>
      <c r="DK49" s="8"/>
      <c r="DL49" s="8"/>
    </row>
    <row r="50" spans="1:116" s="7" customFormat="1" x14ac:dyDescent="0.3">
      <c r="A50" s="3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3"/>
      <c r="BC50" s="3"/>
      <c r="BD50" s="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7"/>
      <c r="CB50" s="37"/>
      <c r="CC50" s="37"/>
      <c r="CD50" s="37"/>
      <c r="CE50" s="37"/>
      <c r="DI50" s="8"/>
      <c r="DJ50" s="8"/>
      <c r="DK50" s="8"/>
      <c r="DL50" s="8"/>
    </row>
    <row r="51" spans="1:116" s="7" customFormat="1" x14ac:dyDescent="0.3">
      <c r="A51" s="3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3"/>
      <c r="BC51" s="3"/>
      <c r="BD51" s="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7"/>
      <c r="CB51" s="37"/>
      <c r="CC51" s="37"/>
      <c r="CD51" s="37"/>
      <c r="CE51" s="37"/>
      <c r="DI51" s="8"/>
      <c r="DJ51" s="8"/>
      <c r="DK51" s="8"/>
      <c r="DL51" s="8"/>
    </row>
    <row r="52" spans="1:116" s="7" customFormat="1" x14ac:dyDescent="0.3">
      <c r="A52" s="3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  <c r="BA52" s="148"/>
      <c r="BB52" s="3"/>
      <c r="BC52" s="3"/>
      <c r="BD52" s="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7"/>
      <c r="CB52" s="37"/>
      <c r="CC52" s="37"/>
      <c r="CD52" s="37"/>
      <c r="CE52" s="37"/>
      <c r="DI52" s="8"/>
      <c r="DJ52" s="8"/>
      <c r="DK52" s="8"/>
      <c r="DL52" s="8"/>
    </row>
    <row r="53" spans="1:116" s="7" customFormat="1" x14ac:dyDescent="0.3">
      <c r="A53" s="3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3"/>
      <c r="BC53" s="3"/>
      <c r="BD53" s="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7"/>
      <c r="CB53" s="37"/>
      <c r="CC53" s="37"/>
      <c r="CD53" s="37"/>
      <c r="CE53" s="37"/>
      <c r="DI53" s="8"/>
      <c r="DJ53" s="8"/>
      <c r="DK53" s="8"/>
      <c r="DL53" s="8"/>
    </row>
    <row r="54" spans="1:116" s="7" customFormat="1" x14ac:dyDescent="0.3">
      <c r="A54" s="3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AV54" s="148"/>
      <c r="AW54" s="148"/>
      <c r="AX54" s="148"/>
      <c r="AY54" s="148"/>
      <c r="AZ54" s="148"/>
      <c r="BA54" s="148"/>
      <c r="BB54" s="3"/>
      <c r="BC54" s="3"/>
      <c r="BD54" s="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7"/>
      <c r="CB54" s="37"/>
      <c r="CC54" s="37"/>
      <c r="CD54" s="37"/>
      <c r="CE54" s="37"/>
      <c r="DI54" s="8"/>
      <c r="DJ54" s="8"/>
      <c r="DK54" s="8"/>
      <c r="DL54" s="8"/>
    </row>
    <row r="55" spans="1:116" s="7" customFormat="1" x14ac:dyDescent="0.3">
      <c r="A55" s="3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  <c r="BA55" s="148"/>
      <c r="BB55" s="3"/>
      <c r="BC55" s="3"/>
      <c r="BD55" s="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7"/>
      <c r="CB55" s="37"/>
      <c r="CC55" s="37"/>
      <c r="CD55" s="37"/>
      <c r="CE55" s="37"/>
      <c r="DI55" s="8"/>
      <c r="DJ55" s="8"/>
      <c r="DK55" s="8"/>
      <c r="DL55" s="8"/>
    </row>
    <row r="56" spans="1:116" s="7" customFormat="1" x14ac:dyDescent="0.3">
      <c r="A56" s="3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3"/>
      <c r="BC56" s="3"/>
      <c r="BD56" s="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7"/>
      <c r="CB56" s="37"/>
      <c r="CC56" s="37"/>
      <c r="CD56" s="37"/>
      <c r="CE56" s="37"/>
      <c r="DI56" s="8"/>
      <c r="DJ56" s="8"/>
      <c r="DK56" s="8"/>
      <c r="DL56" s="8"/>
    </row>
    <row r="57" spans="1:116" s="7" customFormat="1" x14ac:dyDescent="0.3">
      <c r="A57" s="3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3"/>
      <c r="BC57" s="3"/>
      <c r="BD57" s="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7"/>
      <c r="CB57" s="37"/>
      <c r="CC57" s="37"/>
      <c r="CD57" s="37"/>
      <c r="CE57" s="37"/>
      <c r="DI57" s="8"/>
      <c r="DJ57" s="8"/>
      <c r="DK57" s="8"/>
      <c r="DL57" s="8"/>
    </row>
    <row r="58" spans="1:116" s="7" customFormat="1" x14ac:dyDescent="0.3">
      <c r="A58" s="3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3"/>
      <c r="BC58" s="3"/>
      <c r="BD58" s="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7"/>
      <c r="CB58" s="37"/>
      <c r="CC58" s="37"/>
      <c r="CD58" s="37"/>
      <c r="CE58" s="37"/>
      <c r="DI58" s="8"/>
      <c r="DJ58" s="8"/>
      <c r="DK58" s="8"/>
      <c r="DL58" s="8"/>
    </row>
    <row r="59" spans="1:116" s="7" customFormat="1" x14ac:dyDescent="0.3">
      <c r="A59" s="3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3"/>
      <c r="BC59" s="3"/>
      <c r="BD59" s="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7"/>
      <c r="CB59" s="37"/>
      <c r="CC59" s="37"/>
      <c r="CD59" s="37"/>
      <c r="CE59" s="37"/>
      <c r="DI59" s="8"/>
      <c r="DJ59" s="8"/>
      <c r="DK59" s="8"/>
      <c r="DL59" s="8"/>
    </row>
    <row r="60" spans="1:116" s="7" customFormat="1" x14ac:dyDescent="0.3">
      <c r="A60" s="3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3"/>
      <c r="BC60" s="3"/>
      <c r="BD60" s="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7"/>
      <c r="CB60" s="37"/>
      <c r="CC60" s="37"/>
      <c r="CD60" s="37"/>
      <c r="CE60" s="37"/>
      <c r="DI60" s="8"/>
      <c r="DJ60" s="8"/>
      <c r="DK60" s="8"/>
      <c r="DL60" s="8"/>
    </row>
    <row r="61" spans="1:116" s="7" customFormat="1" x14ac:dyDescent="0.3">
      <c r="A61" s="3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3"/>
      <c r="BC61" s="3"/>
      <c r="BD61" s="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7"/>
      <c r="CB61" s="37"/>
      <c r="CC61" s="37"/>
      <c r="CD61" s="37"/>
      <c r="CE61" s="37"/>
      <c r="DI61" s="8"/>
      <c r="DJ61" s="8"/>
      <c r="DK61" s="8"/>
      <c r="DL61" s="8"/>
    </row>
    <row r="62" spans="1:116" s="7" customFormat="1" x14ac:dyDescent="0.3">
      <c r="A62" s="3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3"/>
      <c r="BC62" s="3"/>
      <c r="BD62" s="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7"/>
      <c r="CB62" s="37"/>
      <c r="CC62" s="37"/>
      <c r="CD62" s="37"/>
      <c r="CE62" s="37"/>
      <c r="DI62" s="8"/>
      <c r="DJ62" s="8"/>
      <c r="DK62" s="8"/>
      <c r="DL62" s="8"/>
    </row>
    <row r="63" spans="1:116" s="7" customFormat="1" x14ac:dyDescent="0.3">
      <c r="A63" s="3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3"/>
      <c r="BC63" s="3"/>
      <c r="BD63" s="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7"/>
      <c r="CB63" s="37"/>
      <c r="CC63" s="37"/>
      <c r="CD63" s="37"/>
      <c r="CE63" s="37"/>
      <c r="DI63" s="8"/>
      <c r="DJ63" s="8"/>
      <c r="DK63" s="8"/>
      <c r="DL63" s="8"/>
    </row>
    <row r="64" spans="1:116" s="7" customFormat="1" x14ac:dyDescent="0.3">
      <c r="A64" s="3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3"/>
      <c r="BC64" s="3"/>
      <c r="BD64" s="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7"/>
      <c r="CB64" s="37"/>
      <c r="CC64" s="37"/>
      <c r="CD64" s="37"/>
      <c r="CE64" s="37"/>
      <c r="DI64" s="8"/>
      <c r="DJ64" s="8"/>
      <c r="DK64" s="8"/>
      <c r="DL64" s="8"/>
    </row>
    <row r="65" spans="1:116" s="7" customFormat="1" x14ac:dyDescent="0.3">
      <c r="A65" s="3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3"/>
      <c r="BC65" s="3"/>
      <c r="BD65" s="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7"/>
      <c r="CB65" s="37"/>
      <c r="CC65" s="37"/>
      <c r="CD65" s="37"/>
      <c r="CE65" s="37"/>
      <c r="DI65" s="8"/>
      <c r="DJ65" s="8"/>
      <c r="DK65" s="8"/>
      <c r="DL65" s="8"/>
    </row>
    <row r="66" spans="1:116" s="7" customFormat="1" x14ac:dyDescent="0.3">
      <c r="A66" s="3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3"/>
      <c r="BC66" s="3"/>
      <c r="BD66" s="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7"/>
      <c r="CB66" s="37"/>
      <c r="CC66" s="37"/>
      <c r="CD66" s="37"/>
      <c r="CE66" s="37"/>
      <c r="DI66" s="8"/>
      <c r="DJ66" s="8"/>
      <c r="DK66" s="8"/>
      <c r="DL66" s="8"/>
    </row>
    <row r="67" spans="1:116" s="7" customFormat="1" x14ac:dyDescent="0.3">
      <c r="A67" s="3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3"/>
      <c r="BC67" s="3"/>
      <c r="BD67" s="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7"/>
      <c r="CB67" s="37"/>
      <c r="CC67" s="37"/>
      <c r="CD67" s="37"/>
      <c r="CE67" s="37"/>
      <c r="DI67" s="8"/>
      <c r="DJ67" s="8"/>
      <c r="DK67" s="8"/>
      <c r="DL67" s="8"/>
    </row>
    <row r="68" spans="1:116" s="7" customFormat="1" x14ac:dyDescent="0.3">
      <c r="A68" s="3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3"/>
      <c r="BC68" s="3"/>
      <c r="BD68" s="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7"/>
      <c r="CB68" s="37"/>
      <c r="CC68" s="37"/>
      <c r="CD68" s="37"/>
      <c r="CE68" s="37"/>
      <c r="DI68" s="8"/>
      <c r="DJ68" s="8"/>
      <c r="DK68" s="8"/>
      <c r="DL68" s="8"/>
    </row>
    <row r="69" spans="1:116" s="7" customFormat="1" x14ac:dyDescent="0.3">
      <c r="A69" s="3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3"/>
      <c r="BC69" s="3"/>
      <c r="BD69" s="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7"/>
      <c r="CB69" s="37"/>
      <c r="CC69" s="37"/>
      <c r="CD69" s="37"/>
      <c r="CE69" s="37"/>
      <c r="DI69" s="8"/>
      <c r="DJ69" s="8"/>
      <c r="DK69" s="8"/>
      <c r="DL69" s="8"/>
    </row>
    <row r="70" spans="1:116" s="7" customFormat="1" x14ac:dyDescent="0.3">
      <c r="A70" s="3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148"/>
      <c r="AX70" s="148"/>
      <c r="AY70" s="148"/>
      <c r="AZ70" s="148"/>
      <c r="BA70" s="148"/>
      <c r="BB70" s="3"/>
      <c r="BC70" s="3"/>
      <c r="BD70" s="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7"/>
      <c r="CB70" s="37"/>
      <c r="CC70" s="37"/>
      <c r="CD70" s="37"/>
      <c r="CE70" s="37"/>
      <c r="DI70" s="8"/>
      <c r="DJ70" s="8"/>
      <c r="DK70" s="8"/>
      <c r="DL70" s="8"/>
    </row>
    <row r="71" spans="1:116" s="7" customFormat="1" x14ac:dyDescent="0.3">
      <c r="A71" s="3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3"/>
      <c r="BC71" s="3"/>
      <c r="BD71" s="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8"/>
      <c r="CG71" s="8"/>
      <c r="CH71" s="8"/>
      <c r="DI71" s="8"/>
      <c r="DJ71" s="8"/>
      <c r="DK71" s="8"/>
      <c r="DL71" s="8"/>
    </row>
    <row r="72" spans="1:116" s="7" customFormat="1" x14ac:dyDescent="0.3">
      <c r="A72" s="3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3"/>
      <c r="BC72" s="3"/>
      <c r="BD72" s="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8"/>
      <c r="CG72" s="8"/>
      <c r="CH72" s="8"/>
      <c r="DI72" s="8"/>
      <c r="DJ72" s="8"/>
      <c r="DK72" s="8"/>
      <c r="DL72" s="8"/>
    </row>
    <row r="73" spans="1:116" s="7" customFormat="1" x14ac:dyDescent="0.3">
      <c r="A73" s="3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48"/>
      <c r="AV73" s="148"/>
      <c r="AW73" s="148"/>
      <c r="AX73" s="148"/>
      <c r="AY73" s="148"/>
      <c r="AZ73" s="148"/>
      <c r="BA73" s="148"/>
      <c r="BB73" s="3"/>
      <c r="BC73" s="3"/>
      <c r="BD73" s="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8"/>
      <c r="CG73" s="8"/>
      <c r="CH73" s="8"/>
      <c r="DI73" s="8"/>
      <c r="DJ73" s="8"/>
      <c r="DK73" s="8"/>
      <c r="DL73" s="8"/>
    </row>
    <row r="74" spans="1:116" s="7" customFormat="1" x14ac:dyDescent="0.3">
      <c r="A74" s="3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5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3"/>
      <c r="BC74" s="3"/>
      <c r="BD74" s="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8"/>
      <c r="CG74" s="8"/>
      <c r="CH74" s="8"/>
      <c r="DI74" s="8"/>
      <c r="DJ74" s="8"/>
      <c r="DK74" s="8"/>
      <c r="DL74" s="8"/>
    </row>
    <row r="75" spans="1:116" s="7" customFormat="1" x14ac:dyDescent="0.3">
      <c r="A75" s="3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  <c r="AT75" s="148"/>
      <c r="AU75" s="148"/>
      <c r="AV75" s="148"/>
      <c r="AW75" s="148"/>
      <c r="AX75" s="148"/>
      <c r="AY75" s="148"/>
      <c r="AZ75" s="148"/>
      <c r="BA75" s="148"/>
      <c r="BB75" s="3"/>
      <c r="BC75" s="3"/>
      <c r="BD75" s="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8"/>
      <c r="CG75" s="8"/>
      <c r="CH75" s="8"/>
      <c r="DI75" s="8"/>
      <c r="DJ75" s="8"/>
      <c r="DK75" s="8"/>
      <c r="DL75" s="8"/>
    </row>
    <row r="76" spans="1:116" s="7" customFormat="1" x14ac:dyDescent="0.3">
      <c r="A76" s="3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148"/>
      <c r="AV76" s="148"/>
      <c r="AW76" s="148"/>
      <c r="AX76" s="148"/>
      <c r="AY76" s="148"/>
      <c r="AZ76" s="148"/>
      <c r="BA76" s="148"/>
      <c r="BB76" s="3"/>
      <c r="BC76" s="3"/>
      <c r="BD76" s="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8"/>
      <c r="CG76" s="8"/>
      <c r="CH76" s="8"/>
      <c r="DI76" s="8"/>
      <c r="DJ76" s="8"/>
      <c r="DK76" s="8"/>
      <c r="DL76" s="8"/>
    </row>
    <row r="77" spans="1:116" s="7" customFormat="1" x14ac:dyDescent="0.3">
      <c r="A77" s="3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3"/>
      <c r="BC77" s="3"/>
      <c r="BD77" s="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8"/>
      <c r="CG77" s="8"/>
      <c r="CH77" s="8"/>
      <c r="DI77" s="8"/>
      <c r="DJ77" s="8"/>
      <c r="DK77" s="8"/>
      <c r="DL77" s="8"/>
    </row>
    <row r="78" spans="1:116" x14ac:dyDescent="0.3">
      <c r="A78" s="3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AZ78" s="148"/>
      <c r="BA78" s="148"/>
      <c r="BB78" s="3"/>
      <c r="BC78" s="3"/>
      <c r="BD78" s="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</row>
    <row r="79" spans="1:116" x14ac:dyDescent="0.3">
      <c r="A79" s="3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3"/>
      <c r="BC79" s="3"/>
      <c r="BD79" s="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</row>
    <row r="80" spans="1:116" x14ac:dyDescent="0.3">
      <c r="A80" s="3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 s="145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3"/>
      <c r="BC80" s="3"/>
      <c r="BD80" s="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</row>
    <row r="81" spans="1:83" x14ac:dyDescent="0.3">
      <c r="A81" s="3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48"/>
      <c r="AS81" s="148"/>
      <c r="AT81" s="148"/>
      <c r="AU81" s="148"/>
      <c r="AV81" s="148"/>
      <c r="AW81" s="148"/>
      <c r="AX81" s="148"/>
      <c r="AY81" s="148"/>
      <c r="AZ81" s="148"/>
      <c r="BA81" s="148"/>
      <c r="BB81" s="3"/>
      <c r="BC81" s="3"/>
      <c r="BD81" s="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</row>
    <row r="82" spans="1:83" x14ac:dyDescent="0.3">
      <c r="A82" s="3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3"/>
      <c r="BC82" s="3"/>
      <c r="BD82" s="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</row>
    <row r="83" spans="1:83" x14ac:dyDescent="0.3">
      <c r="A83" s="3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3"/>
      <c r="BC83" s="3"/>
      <c r="BD83" s="3"/>
      <c r="BE83" s="3"/>
      <c r="BF83" s="3"/>
      <c r="BG83" s="3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83" x14ac:dyDescent="0.3">
      <c r="A84" s="3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  <c r="AT84" s="148"/>
      <c r="AU84" s="148"/>
      <c r="AV84" s="148"/>
      <c r="AW84" s="148"/>
      <c r="AX84" s="148"/>
      <c r="AY84" s="148"/>
      <c r="AZ84" s="148"/>
      <c r="BA84" s="148"/>
      <c r="BB84" s="3"/>
      <c r="BC84" s="3"/>
      <c r="BD84" s="3"/>
      <c r="BE84" s="3"/>
      <c r="BF84" s="3"/>
      <c r="BG84" s="3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83" x14ac:dyDescent="0.3">
      <c r="A85" s="3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  <c r="AQ85" s="148"/>
      <c r="AR85" s="148"/>
      <c r="AS85" s="148"/>
      <c r="AT85" s="148"/>
      <c r="AU85" s="148"/>
      <c r="AV85" s="148"/>
      <c r="AW85" s="148"/>
      <c r="AX85" s="148"/>
      <c r="AY85" s="148"/>
      <c r="AZ85" s="148"/>
      <c r="BA85" s="148"/>
      <c r="BB85" s="3"/>
      <c r="BC85" s="3"/>
      <c r="BD85" s="3"/>
      <c r="BE85" s="3"/>
      <c r="BF85" s="3"/>
      <c r="BG85" s="3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83" x14ac:dyDescent="0.3">
      <c r="A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3"/>
      <c r="BC86" s="3"/>
      <c r="BD86" s="3"/>
      <c r="BE86" s="3"/>
      <c r="BF86" s="3"/>
      <c r="BG86" s="3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83" x14ac:dyDescent="0.3">
      <c r="A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  <c r="BA87" s="151"/>
      <c r="BB87" s="3"/>
      <c r="BC87" s="3"/>
      <c r="BD87" s="3"/>
      <c r="BE87" s="3"/>
      <c r="BF87" s="3"/>
      <c r="BG87" s="3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83" x14ac:dyDescent="0.3">
      <c r="A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3"/>
      <c r="BC88" s="3"/>
      <c r="BD88" s="3"/>
      <c r="BE88" s="3"/>
      <c r="BF88" s="3"/>
      <c r="BG88" s="3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83" x14ac:dyDescent="0.3">
      <c r="A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A89" s="151"/>
      <c r="BB89" s="3"/>
      <c r="BC89" s="3"/>
      <c r="BD89" s="3"/>
      <c r="BE89" s="3"/>
      <c r="BF89" s="3"/>
      <c r="BG89" s="3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83" x14ac:dyDescent="0.3">
      <c r="A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3"/>
      <c r="BC90" s="3"/>
      <c r="BD90" s="3"/>
      <c r="BE90" s="3"/>
      <c r="BF90" s="3"/>
      <c r="BG90" s="3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83" x14ac:dyDescent="0.3">
      <c r="A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3"/>
      <c r="BC91" s="3"/>
      <c r="BD91" s="3"/>
      <c r="BE91" s="3"/>
      <c r="BF91" s="3"/>
      <c r="BG91" s="3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83" x14ac:dyDescent="0.3">
      <c r="A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A92" s="151"/>
      <c r="BB92" s="3"/>
      <c r="BC92" s="3"/>
      <c r="BD92" s="3"/>
      <c r="BE92" s="3"/>
      <c r="BF92" s="3"/>
      <c r="BG92" s="3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83" x14ac:dyDescent="0.3">
      <c r="A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3"/>
      <c r="BC93" s="3"/>
      <c r="BD93" s="3"/>
      <c r="BE93" s="3"/>
      <c r="BF93" s="3"/>
      <c r="BG93" s="3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83" x14ac:dyDescent="0.3">
      <c r="A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3"/>
      <c r="BC94" s="3"/>
      <c r="BD94" s="3"/>
      <c r="BE94" s="3"/>
      <c r="BF94" s="3"/>
      <c r="BG94" s="3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83" x14ac:dyDescent="0.3">
      <c r="A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3"/>
      <c r="BC95" s="3"/>
      <c r="BD95" s="3"/>
      <c r="BE95" s="3"/>
      <c r="BF95" s="3"/>
      <c r="BG95" s="3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83" x14ac:dyDescent="0.3">
      <c r="A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A96" s="151"/>
      <c r="BB96" s="3"/>
      <c r="BC96" s="3"/>
      <c r="BD96" s="3"/>
      <c r="BE96" s="3"/>
      <c r="BF96" s="3"/>
      <c r="BG96" s="3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x14ac:dyDescent="0.3">
      <c r="A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3"/>
      <c r="BC97" s="3"/>
      <c r="BD97" s="3"/>
      <c r="BE97" s="3"/>
      <c r="BF97" s="3"/>
      <c r="BG97" s="3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x14ac:dyDescent="0.3">
      <c r="A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A98" s="151"/>
      <c r="BB98" s="3"/>
      <c r="BC98" s="3"/>
      <c r="BD98" s="3"/>
      <c r="BE98" s="3"/>
      <c r="BF98" s="3"/>
      <c r="BG98" s="3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x14ac:dyDescent="0.3">
      <c r="A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3"/>
      <c r="BC99" s="3"/>
      <c r="BD99" s="3"/>
      <c r="BE99" s="3"/>
      <c r="BF99" s="3"/>
      <c r="BG99" s="3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x14ac:dyDescent="0.3">
      <c r="A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3"/>
      <c r="BC100" s="3"/>
      <c r="BD100" s="3"/>
      <c r="BE100" s="3"/>
      <c r="BF100" s="3"/>
      <c r="BG100" s="3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x14ac:dyDescent="0.3">
      <c r="A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51"/>
      <c r="BA101" s="151"/>
      <c r="BB101" s="3"/>
      <c r="BC101" s="3"/>
      <c r="BD101" s="3"/>
      <c r="BE101" s="3"/>
      <c r="BF101" s="3"/>
      <c r="BG101" s="3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x14ac:dyDescent="0.3">
      <c r="A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3"/>
      <c r="BC102" s="3"/>
      <c r="BD102" s="3"/>
      <c r="BE102" s="3"/>
      <c r="BF102" s="3"/>
      <c r="BG102" s="3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x14ac:dyDescent="0.3">
      <c r="A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3"/>
      <c r="BC103" s="3"/>
      <c r="BD103" s="3"/>
      <c r="BE103" s="3"/>
      <c r="BF103" s="3"/>
      <c r="BG103" s="3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x14ac:dyDescent="0.3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3"/>
      <c r="BC104" s="3"/>
      <c r="BD104" s="3"/>
      <c r="BE104" s="3"/>
      <c r="BF104" s="3"/>
      <c r="BG104" s="3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x14ac:dyDescent="0.3">
      <c r="A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A105" s="151"/>
      <c r="BB105" s="3"/>
      <c r="BC105" s="3"/>
      <c r="BD105" s="3"/>
      <c r="BE105" s="3"/>
      <c r="BF105" s="3"/>
      <c r="BG105" s="3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x14ac:dyDescent="0.3">
      <c r="A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3"/>
      <c r="BC106" s="3"/>
      <c r="BD106" s="3"/>
      <c r="BE106" s="3"/>
      <c r="BF106" s="3"/>
      <c r="BG106" s="3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x14ac:dyDescent="0.3">
      <c r="A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  <c r="AY107" s="151"/>
      <c r="AZ107" s="151"/>
      <c r="BA107" s="151"/>
      <c r="BB107" s="3"/>
      <c r="BC107" s="3"/>
      <c r="BD107" s="3"/>
      <c r="BE107" s="3"/>
      <c r="BF107" s="3"/>
      <c r="BG107" s="3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x14ac:dyDescent="0.3">
      <c r="A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A108" s="151"/>
      <c r="BB108" s="3"/>
      <c r="BC108" s="3"/>
      <c r="BD108" s="3"/>
      <c r="BE108" s="3"/>
      <c r="BF108" s="3"/>
      <c r="BG108" s="3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x14ac:dyDescent="0.3">
      <c r="A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  <c r="AY109" s="151"/>
      <c r="AZ109" s="151"/>
      <c r="BA109" s="151"/>
      <c r="BB109" s="3"/>
      <c r="BC109" s="3"/>
      <c r="BD109" s="3"/>
      <c r="BE109" s="3"/>
      <c r="BF109" s="3"/>
      <c r="BG109" s="3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x14ac:dyDescent="0.3">
      <c r="A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151"/>
      <c r="AU110" s="151"/>
      <c r="AV110" s="151"/>
      <c r="AW110" s="151"/>
      <c r="AX110" s="151"/>
      <c r="AY110" s="151"/>
      <c r="AZ110" s="151"/>
      <c r="BA110" s="151"/>
      <c r="BB110" s="3"/>
      <c r="BC110" s="3"/>
      <c r="BD110" s="3"/>
      <c r="BE110" s="3"/>
      <c r="BF110" s="3"/>
      <c r="BG110" s="3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x14ac:dyDescent="0.3">
      <c r="A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  <c r="BA111" s="151"/>
      <c r="BB111" s="3"/>
      <c r="BC111" s="3"/>
      <c r="BD111" s="3"/>
      <c r="BE111" s="3"/>
      <c r="BF111" s="3"/>
      <c r="BG111" s="3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x14ac:dyDescent="0.3">
      <c r="A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  <c r="AY112" s="151"/>
      <c r="AZ112" s="151"/>
      <c r="BA112" s="151"/>
      <c r="BB112" s="3"/>
      <c r="BC112" s="3"/>
      <c r="BD112" s="3"/>
      <c r="BE112" s="3"/>
      <c r="BF112" s="3"/>
      <c r="BG112" s="3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x14ac:dyDescent="0.3">
      <c r="A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  <c r="AY113" s="151"/>
      <c r="AZ113" s="151"/>
      <c r="BA113" s="151"/>
      <c r="BB113" s="3"/>
      <c r="BC113" s="3"/>
      <c r="BD113" s="3"/>
      <c r="BE113" s="3"/>
      <c r="BF113" s="3"/>
      <c r="BG113" s="3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x14ac:dyDescent="0.3">
      <c r="A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51"/>
      <c r="AX114" s="151"/>
      <c r="AY114" s="151"/>
      <c r="AZ114" s="151"/>
      <c r="BA114" s="151"/>
      <c r="BB114" s="3"/>
      <c r="BC114" s="3"/>
      <c r="BD114" s="3"/>
      <c r="BE114" s="3"/>
      <c r="BF114" s="3"/>
      <c r="BG114" s="3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x14ac:dyDescent="0.3">
      <c r="A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A115" s="151"/>
      <c r="BB115" s="3"/>
      <c r="BC115" s="3"/>
      <c r="BD115" s="3"/>
      <c r="BE115" s="3"/>
      <c r="BF115" s="3"/>
      <c r="BG115" s="3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x14ac:dyDescent="0.3">
      <c r="A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A116" s="151"/>
      <c r="BB116" s="3"/>
      <c r="BC116" s="3"/>
      <c r="BD116" s="3"/>
      <c r="BE116" s="3"/>
      <c r="BF116" s="3"/>
      <c r="BG116" s="3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x14ac:dyDescent="0.3">
      <c r="A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  <c r="AT117" s="151"/>
      <c r="AU117" s="151"/>
      <c r="AV117" s="151"/>
      <c r="AW117" s="151"/>
      <c r="AX117" s="151"/>
      <c r="AY117" s="151"/>
      <c r="AZ117" s="151"/>
      <c r="BA117" s="151"/>
      <c r="BB117" s="3"/>
      <c r="BC117" s="3"/>
      <c r="BD117" s="3"/>
      <c r="BE117" s="3"/>
      <c r="BF117" s="3"/>
      <c r="BG117" s="3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x14ac:dyDescent="0.3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  <c r="BA118" s="151"/>
      <c r="BB118" s="3"/>
      <c r="BC118" s="3"/>
      <c r="BD118" s="3"/>
      <c r="BE118" s="3"/>
      <c r="BF118" s="3"/>
      <c r="BG118" s="3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x14ac:dyDescent="0.3">
      <c r="A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A119" s="151"/>
      <c r="BB119" s="3"/>
      <c r="BC119" s="3"/>
      <c r="BD119" s="3"/>
      <c r="BE119" s="3"/>
      <c r="BF119" s="3"/>
      <c r="BG119" s="3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x14ac:dyDescent="0.3">
      <c r="A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51"/>
      <c r="AX120" s="151"/>
      <c r="AY120" s="151"/>
      <c r="AZ120" s="151"/>
      <c r="BA120" s="151"/>
      <c r="BB120" s="3"/>
      <c r="BC120" s="3"/>
      <c r="BD120" s="3"/>
      <c r="BE120" s="3"/>
      <c r="BF120" s="3"/>
      <c r="BG120" s="3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x14ac:dyDescent="0.3">
      <c r="A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3"/>
      <c r="BC121" s="3"/>
      <c r="BD121" s="3"/>
      <c r="BE121" s="3"/>
      <c r="BF121" s="3"/>
      <c r="BG121" s="3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x14ac:dyDescent="0.3">
      <c r="A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A122" s="151"/>
      <c r="BB122" s="3"/>
      <c r="BC122" s="3"/>
      <c r="BD122" s="3"/>
      <c r="BE122" s="3"/>
      <c r="BF122" s="3"/>
      <c r="BG122" s="3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x14ac:dyDescent="0.3">
      <c r="A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3"/>
      <c r="BC123" s="3"/>
      <c r="BD123" s="3"/>
      <c r="BE123" s="3"/>
      <c r="BF123" s="3"/>
      <c r="BG123" s="3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x14ac:dyDescent="0.3">
      <c r="A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  <c r="BA124" s="151"/>
      <c r="BB124" s="3"/>
      <c r="BC124" s="3"/>
      <c r="BD124" s="3"/>
      <c r="BE124" s="3"/>
      <c r="BF124" s="3"/>
      <c r="BG124" s="3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x14ac:dyDescent="0.3">
      <c r="A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3"/>
      <c r="BC125" s="3"/>
      <c r="BD125" s="3"/>
      <c r="BE125" s="3"/>
      <c r="BF125" s="3"/>
      <c r="BG125" s="3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x14ac:dyDescent="0.3">
      <c r="A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  <c r="AX126" s="151"/>
      <c r="AY126" s="151"/>
      <c r="AZ126" s="151"/>
      <c r="BA126" s="151"/>
      <c r="BB126" s="3"/>
      <c r="BC126" s="3"/>
      <c r="BD126" s="3"/>
      <c r="BE126" s="3"/>
      <c r="BF126" s="3"/>
      <c r="BG126" s="3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x14ac:dyDescent="0.3">
      <c r="A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3"/>
      <c r="BC127" s="3"/>
      <c r="BD127" s="3"/>
      <c r="BE127" s="3"/>
      <c r="BF127" s="3"/>
      <c r="BG127" s="3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x14ac:dyDescent="0.3">
      <c r="A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1"/>
      <c r="BA128" s="151"/>
      <c r="BB128" s="3"/>
      <c r="BC128" s="3"/>
      <c r="BD128" s="3"/>
      <c r="BE128" s="3"/>
      <c r="BF128" s="3"/>
      <c r="BG128" s="3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x14ac:dyDescent="0.3">
      <c r="A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A129" s="151"/>
      <c r="BB129" s="3"/>
      <c r="BC129" s="3"/>
      <c r="BD129" s="3"/>
      <c r="BE129" s="3"/>
      <c r="BF129" s="3"/>
      <c r="BG129" s="3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x14ac:dyDescent="0.3">
      <c r="A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151"/>
      <c r="BA130" s="151"/>
      <c r="BB130" s="3"/>
      <c r="BC130" s="3"/>
      <c r="BD130" s="3"/>
      <c r="BE130" s="3"/>
      <c r="BF130" s="3"/>
      <c r="BG130" s="3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x14ac:dyDescent="0.3">
      <c r="A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A131" s="151"/>
      <c r="BB131" s="3"/>
      <c r="BC131" s="3"/>
      <c r="BD131" s="3"/>
      <c r="BE131" s="3"/>
      <c r="BF131" s="3"/>
      <c r="BG131" s="3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x14ac:dyDescent="0.3">
      <c r="A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A132" s="151"/>
      <c r="BB132" s="3"/>
      <c r="BC132" s="3"/>
      <c r="BD132" s="3"/>
      <c r="BE132" s="3"/>
      <c r="BF132" s="3"/>
      <c r="BG132" s="3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x14ac:dyDescent="0.3">
      <c r="A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  <c r="AY133" s="151"/>
      <c r="AZ133" s="151"/>
      <c r="BA133" s="151"/>
      <c r="BB133" s="3"/>
      <c r="BC133" s="3"/>
      <c r="BD133" s="3"/>
      <c r="BE133" s="3"/>
      <c r="BF133" s="3"/>
      <c r="BG133" s="3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x14ac:dyDescent="0.3">
      <c r="A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51"/>
      <c r="AU134" s="151"/>
      <c r="AV134" s="151"/>
      <c r="AW134" s="151"/>
      <c r="AX134" s="151"/>
      <c r="AY134" s="151"/>
      <c r="AZ134" s="151"/>
      <c r="BA134" s="151"/>
      <c r="BB134" s="3"/>
      <c r="BC134" s="3"/>
      <c r="BD134" s="3"/>
      <c r="BE134" s="3"/>
      <c r="BF134" s="3"/>
      <c r="BG134" s="3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x14ac:dyDescent="0.3">
      <c r="A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151"/>
      <c r="BA135" s="151"/>
      <c r="BB135" s="3"/>
      <c r="BC135" s="3"/>
      <c r="BD135" s="3"/>
      <c r="BE135" s="3"/>
      <c r="BF135" s="3"/>
      <c r="BG135" s="3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x14ac:dyDescent="0.3">
      <c r="A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  <c r="AU136" s="151"/>
      <c r="AV136" s="151"/>
      <c r="AW136" s="151"/>
      <c r="AX136" s="151"/>
      <c r="AY136" s="151"/>
      <c r="AZ136" s="151"/>
      <c r="BA136" s="151"/>
      <c r="BB136" s="3"/>
      <c r="BC136" s="3"/>
      <c r="BD136" s="3"/>
      <c r="BE136" s="3"/>
      <c r="BF136" s="3"/>
      <c r="BG136" s="3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x14ac:dyDescent="0.3">
      <c r="A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  <c r="AW137" s="151"/>
      <c r="AX137" s="151"/>
      <c r="AY137" s="151"/>
      <c r="AZ137" s="151"/>
      <c r="BA137" s="151"/>
      <c r="BB137" s="3"/>
      <c r="BC137" s="3"/>
      <c r="BD137" s="3"/>
      <c r="BE137" s="3"/>
      <c r="BF137" s="3"/>
      <c r="BG137" s="3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x14ac:dyDescent="0.3">
      <c r="A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1"/>
      <c r="AV138" s="151"/>
      <c r="AW138" s="151"/>
      <c r="AX138" s="151"/>
      <c r="AY138" s="151"/>
      <c r="AZ138" s="151"/>
      <c r="BA138" s="151"/>
      <c r="BB138" s="3"/>
      <c r="BC138" s="3"/>
      <c r="BD138" s="3"/>
      <c r="BE138" s="3"/>
      <c r="BF138" s="3"/>
      <c r="BG138" s="3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x14ac:dyDescent="0.3">
      <c r="A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151"/>
      <c r="BA139" s="151"/>
      <c r="BB139" s="3"/>
      <c r="BC139" s="3"/>
      <c r="BD139" s="3"/>
      <c r="BE139" s="3"/>
      <c r="BF139" s="3"/>
      <c r="BG139" s="3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x14ac:dyDescent="0.3">
      <c r="A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  <c r="AU140" s="151"/>
      <c r="AV140" s="151"/>
      <c r="AW140" s="151"/>
      <c r="AX140" s="151"/>
      <c r="AY140" s="151"/>
      <c r="AZ140" s="151"/>
      <c r="BA140" s="151"/>
      <c r="BB140" s="3"/>
      <c r="BC140" s="3"/>
      <c r="BD140" s="3"/>
      <c r="BE140" s="3"/>
      <c r="BF140" s="3"/>
      <c r="BG140" s="3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x14ac:dyDescent="0.3">
      <c r="A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  <c r="AU141" s="151"/>
      <c r="AV141" s="151"/>
      <c r="AW141" s="151"/>
      <c r="AX141" s="151"/>
      <c r="AY141" s="151"/>
      <c r="AZ141" s="151"/>
      <c r="BA141" s="151"/>
      <c r="BB141" s="3"/>
      <c r="BC141" s="3"/>
      <c r="BD141" s="3"/>
      <c r="BE141" s="3"/>
      <c r="BF141" s="3"/>
      <c r="BG141" s="3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x14ac:dyDescent="0.3">
      <c r="A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51"/>
      <c r="AU142" s="151"/>
      <c r="AV142" s="151"/>
      <c r="AW142" s="151"/>
      <c r="AX142" s="151"/>
      <c r="AY142" s="151"/>
      <c r="AZ142" s="151"/>
      <c r="BA142" s="151"/>
      <c r="BB142" s="3"/>
      <c r="BC142" s="3"/>
      <c r="BD142" s="3"/>
      <c r="BE142" s="3"/>
      <c r="BF142" s="3"/>
      <c r="BG142" s="3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x14ac:dyDescent="0.3">
      <c r="A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3"/>
      <c r="BC143" s="3"/>
      <c r="BD143" s="3"/>
      <c r="BE143" s="3"/>
      <c r="BF143" s="3"/>
      <c r="BG143" s="3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x14ac:dyDescent="0.3">
      <c r="A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  <c r="AU144" s="151"/>
      <c r="AV144" s="151"/>
      <c r="AW144" s="151"/>
      <c r="AX144" s="151"/>
      <c r="AY144" s="151"/>
      <c r="AZ144" s="151"/>
      <c r="BA144" s="151"/>
      <c r="BB144" s="3"/>
      <c r="BC144" s="3"/>
      <c r="BD144" s="3"/>
      <c r="BE144" s="3"/>
      <c r="BF144" s="3"/>
      <c r="BG144" s="3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x14ac:dyDescent="0.3">
      <c r="A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1"/>
      <c r="AY145" s="151"/>
      <c r="AZ145" s="151"/>
      <c r="BA145" s="151"/>
      <c r="BB145" s="3"/>
      <c r="BC145" s="3"/>
      <c r="BD145" s="3"/>
      <c r="BE145" s="3"/>
      <c r="BF145" s="3"/>
      <c r="BG145" s="3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x14ac:dyDescent="0.3">
      <c r="A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151"/>
      <c r="AW146" s="151"/>
      <c r="AX146" s="151"/>
      <c r="AY146" s="151"/>
      <c r="AZ146" s="151"/>
      <c r="BA146" s="151"/>
      <c r="BB146" s="3"/>
      <c r="BC146" s="3"/>
      <c r="BD146" s="3"/>
      <c r="BE146" s="3"/>
      <c r="BF146" s="3"/>
      <c r="BG146" s="3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x14ac:dyDescent="0.3">
      <c r="B147" s="8"/>
      <c r="E147" s="8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x14ac:dyDescent="0.3">
      <c r="B148" s="8"/>
      <c r="E148" s="8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x14ac:dyDescent="0.3">
      <c r="B149" s="8"/>
      <c r="E149" s="8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x14ac:dyDescent="0.3">
      <c r="B150" s="8"/>
      <c r="E150" s="8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x14ac:dyDescent="0.3">
      <c r="B151" s="8"/>
      <c r="E151" s="8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x14ac:dyDescent="0.3">
      <c r="B152" s="8"/>
      <c r="E152" s="8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x14ac:dyDescent="0.3">
      <c r="B153" s="8"/>
      <c r="E153" s="8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x14ac:dyDescent="0.3">
      <c r="B154" s="8"/>
      <c r="E154" s="8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x14ac:dyDescent="0.3">
      <c r="B155" s="8"/>
      <c r="E155" s="8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x14ac:dyDescent="0.3">
      <c r="B156" s="8"/>
      <c r="E156" s="8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x14ac:dyDescent="0.3">
      <c r="B157" s="8"/>
      <c r="E157" s="8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x14ac:dyDescent="0.3">
      <c r="B158" s="8"/>
      <c r="E158" s="8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x14ac:dyDescent="0.3">
      <c r="B159" s="8"/>
      <c r="E159" s="8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x14ac:dyDescent="0.3"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60:79" x14ac:dyDescent="0.3"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60:79" x14ac:dyDescent="0.3"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60:79" x14ac:dyDescent="0.3"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60:79" x14ac:dyDescent="0.3"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</sheetData>
  <mergeCells count="48">
    <mergeCell ref="CQ8:CQ9"/>
    <mergeCell ref="CJ8:CJ9"/>
    <mergeCell ref="CR8:CR9"/>
    <mergeCell ref="CK8:CK9"/>
    <mergeCell ref="CS8:CS9"/>
    <mergeCell ref="CL8:CL9"/>
    <mergeCell ref="CM8:CM9"/>
    <mergeCell ref="CN8:CN9"/>
    <mergeCell ref="CO8:CO9"/>
    <mergeCell ref="CP8:CP9"/>
    <mergeCell ref="BX8:CA8"/>
    <mergeCell ref="CB8:CF8"/>
    <mergeCell ref="G8:G9"/>
    <mergeCell ref="B8:B9"/>
    <mergeCell ref="C8:C9"/>
    <mergeCell ref="D8:D9"/>
    <mergeCell ref="E8:E9"/>
    <mergeCell ref="F8:F9"/>
    <mergeCell ref="H8:I9"/>
    <mergeCell ref="J8:J9"/>
    <mergeCell ref="K8:K9"/>
    <mergeCell ref="L8:L9"/>
    <mergeCell ref="M8:M9"/>
    <mergeCell ref="N8:N9"/>
    <mergeCell ref="O8:O9"/>
    <mergeCell ref="P8:P9"/>
    <mergeCell ref="Q8:Q9"/>
    <mergeCell ref="L18:P18"/>
    <mergeCell ref="L19:O19"/>
    <mergeCell ref="BT8:BW8"/>
    <mergeCell ref="BP8:BS8"/>
    <mergeCell ref="AT8:AW8"/>
    <mergeCell ref="AX8:BA8"/>
    <mergeCell ref="BB8:BF8"/>
    <mergeCell ref="BG8:BJ8"/>
    <mergeCell ref="BK8:BO8"/>
    <mergeCell ref="R8:R9"/>
    <mergeCell ref="AG8:AJ8"/>
    <mergeCell ref="AK8:AN8"/>
    <mergeCell ref="AO8:AS8"/>
    <mergeCell ref="S8:AF8"/>
    <mergeCell ref="L25:P25"/>
    <mergeCell ref="L26:P26"/>
    <mergeCell ref="L28:P28"/>
    <mergeCell ref="L20:P20"/>
    <mergeCell ref="L21:P21"/>
    <mergeCell ref="L23:O23"/>
    <mergeCell ref="L24:P24"/>
  </mergeCells>
  <conditionalFormatting sqref="AG16:AX16 CB11:CE13 BY11:BZ13 CG11:CG13 CF12:CF13 CA12:CA13 AG11:AG13 BD11:BD13 AI11:BA13 BZ16:CH16 BD16">
    <cfRule type="cellIs" dxfId="9" priority="16" operator="greaterThan">
      <formula>0</formula>
    </cfRule>
  </conditionalFormatting>
  <conditionalFormatting sqref="CF11">
    <cfRule type="cellIs" dxfId="8" priority="15" operator="greaterThan">
      <formula>0</formula>
    </cfRule>
  </conditionalFormatting>
  <conditionalFormatting sqref="CA11">
    <cfRule type="cellIs" dxfId="7" priority="14" operator="greaterThan">
      <formula>0</formula>
    </cfRule>
  </conditionalFormatting>
  <conditionalFormatting sqref="AI14:BA14 BD14 AG14 BY14:CG14">
    <cfRule type="cellIs" dxfId="6" priority="13" operator="greaterThan">
      <formula>0</formula>
    </cfRule>
  </conditionalFormatting>
  <conditionalFormatting sqref="AI15:AN15 BD15 AG15 BY15:CG15 AX15:BA15">
    <cfRule type="cellIs" dxfId="5" priority="12" operator="greaterThan">
      <formula>0</formula>
    </cfRule>
  </conditionalFormatting>
  <conditionalFormatting sqref="BU16:BW16">
    <cfRule type="cellIs" dxfId="4" priority="5" operator="greaterThan">
      <formula>0</formula>
    </cfRule>
  </conditionalFormatting>
  <conditionalFormatting sqref="BX16">
    <cfRule type="cellIs" dxfId="3" priority="4" operator="greaterThan">
      <formula>0</formula>
    </cfRule>
  </conditionalFormatting>
  <conditionalFormatting sqref="BS16">
    <cfRule type="cellIs" dxfId="2" priority="2" operator="greaterThan">
      <formula>0</formula>
    </cfRule>
  </conditionalFormatting>
  <conditionalFormatting sqref="BP16:BR16">
    <cfRule type="cellIs" dxfId="1" priority="3" operator="greaterThan">
      <formula>0</formula>
    </cfRule>
  </conditionalFormatting>
  <conditionalFormatting sqref="AO15:AW15">
    <cfRule type="cellIs" dxfId="0" priority="1" operator="greaterThan">
      <formula>0</formula>
    </cfRule>
  </conditionalFormatting>
  <dataValidations count="3">
    <dataValidation type="list" allowBlank="1" showInputMessage="1" showErrorMessage="1" sqref="I11:I16" xr:uid="{B9474F5A-1F6A-4C11-A4F7-42D8BA67D9AE}">
      <formula1>"день,дней,дня,неделя,недели,недель,месяц,месяца,месяцев,единица,единиц,единицы"</formula1>
    </dataValidation>
    <dataValidation type="list" allowBlank="1" showInputMessage="1" showErrorMessage="1" sqref="G11:G16" xr:uid="{DE537BA3-FAAA-4D42-AD4F-15EA73034DC5}">
      <formula1>"1000 показов,клики,пакет,просмотры,engagement,вовлечение,неделя,месяц,единица,единиц,день"</formula1>
    </dataValidation>
    <dataValidation showErrorMessage="1" sqref="J11:K16" xr:uid="{45622F0C-868F-4730-AAAC-F1EE62861D11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ADFC-8254-4C1D-BDAB-BD2A656234DB}">
  <dimension ref="B7:F15"/>
  <sheetViews>
    <sheetView topLeftCell="B1" workbookViewId="0">
      <selection activeCell="K29" sqref="K29"/>
    </sheetView>
  </sheetViews>
  <sheetFormatPr defaultRowHeight="14.5" x14ac:dyDescent="0.35"/>
  <cols>
    <col min="2" max="2" width="12.453125" customWidth="1"/>
    <col min="3" max="3" width="18.90625" customWidth="1"/>
    <col min="4" max="4" width="12.7265625" customWidth="1"/>
    <col min="5" max="5" width="13.26953125" customWidth="1"/>
    <col min="6" max="6" width="17.08984375" customWidth="1"/>
  </cols>
  <sheetData>
    <row r="7" spans="2:6" ht="43.5" x14ac:dyDescent="0.35">
      <c r="B7" s="213" t="s">
        <v>90</v>
      </c>
      <c r="C7" s="213" t="s">
        <v>88</v>
      </c>
      <c r="D7" s="214" t="s">
        <v>86</v>
      </c>
      <c r="E7" s="214" t="s">
        <v>85</v>
      </c>
      <c r="F7" s="214" t="s">
        <v>87</v>
      </c>
    </row>
    <row r="8" spans="2:6" x14ac:dyDescent="0.35">
      <c r="B8" s="259" t="s">
        <v>89</v>
      </c>
      <c r="C8" s="210" t="s">
        <v>83</v>
      </c>
      <c r="D8" s="211">
        <v>5000</v>
      </c>
      <c r="E8" s="210">
        <v>4</v>
      </c>
      <c r="F8" s="211">
        <f>D8*E8</f>
        <v>20000</v>
      </c>
    </row>
    <row r="9" spans="2:6" x14ac:dyDescent="0.35">
      <c r="B9" s="259"/>
      <c r="C9" s="210" t="s">
        <v>84</v>
      </c>
      <c r="D9" s="211">
        <v>1000</v>
      </c>
      <c r="E9" s="210">
        <v>20</v>
      </c>
      <c r="F9" s="211">
        <f>D9*E9</f>
        <v>20000</v>
      </c>
    </row>
    <row r="10" spans="2:6" ht="29" x14ac:dyDescent="0.35">
      <c r="B10" s="259"/>
      <c r="C10" s="212" t="s">
        <v>91</v>
      </c>
      <c r="D10" s="211">
        <v>500</v>
      </c>
      <c r="E10" s="210">
        <v>4</v>
      </c>
      <c r="F10" s="211">
        <f>D10*E10</f>
        <v>2000</v>
      </c>
    </row>
    <row r="11" spans="2:6" x14ac:dyDescent="0.35">
      <c r="B11" s="260" t="s">
        <v>92</v>
      </c>
      <c r="C11" s="260"/>
      <c r="D11" s="260"/>
      <c r="E11" s="260"/>
      <c r="F11" s="215">
        <f>SUM(F8:F10)</f>
        <v>42000</v>
      </c>
    </row>
    <row r="12" spans="2:6" x14ac:dyDescent="0.35">
      <c r="B12" s="261" t="s">
        <v>94</v>
      </c>
      <c r="C12" s="210" t="s">
        <v>95</v>
      </c>
      <c r="D12" s="211">
        <v>1500</v>
      </c>
      <c r="E12" s="216">
        <v>6</v>
      </c>
      <c r="F12" s="211">
        <f>D12*E12</f>
        <v>9000</v>
      </c>
    </row>
    <row r="13" spans="2:6" x14ac:dyDescent="0.35">
      <c r="B13" s="261"/>
      <c r="C13" s="210" t="s">
        <v>96</v>
      </c>
      <c r="D13" s="211">
        <v>2000</v>
      </c>
      <c r="E13" s="216">
        <v>4</v>
      </c>
      <c r="F13" s="217">
        <f>D13*E13</f>
        <v>8000</v>
      </c>
    </row>
    <row r="14" spans="2:6" x14ac:dyDescent="0.35">
      <c r="B14" s="261"/>
      <c r="C14" s="210" t="s">
        <v>97</v>
      </c>
      <c r="D14" s="211">
        <v>1000</v>
      </c>
      <c r="E14" s="210">
        <v>2</v>
      </c>
      <c r="F14" s="217">
        <f>D14*E14</f>
        <v>2000</v>
      </c>
    </row>
    <row r="15" spans="2:6" x14ac:dyDescent="0.35">
      <c r="B15" s="260" t="s">
        <v>92</v>
      </c>
      <c r="C15" s="260"/>
      <c r="D15" s="260"/>
      <c r="E15" s="260"/>
      <c r="F15" s="215">
        <f>SUM(F12:F14)</f>
        <v>19000</v>
      </c>
    </row>
  </sheetData>
  <mergeCells count="4">
    <mergeCell ref="B8:B10"/>
    <mergeCell ref="B11:E11"/>
    <mergeCell ref="B12:B14"/>
    <mergeCell ref="B15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услуги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Курач</dc:creator>
  <cp:lastModifiedBy>Дарья Везирова</cp:lastModifiedBy>
  <dcterms:created xsi:type="dcterms:W3CDTF">2020-10-16T13:46:20Z</dcterms:created>
  <dcterms:modified xsi:type="dcterms:W3CDTF">2023-06-19T13:08:20Z</dcterms:modified>
</cp:coreProperties>
</file>