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5160" windowHeight="5220" activeTab="1"/>
  </bookViews>
  <sheets>
    <sheet name="Raw" sheetId="1" r:id="rId1"/>
    <sheet name="Convert1" sheetId="2" r:id="rId2"/>
    <sheet name="Convert2" sheetId="3" r:id="rId3"/>
    <sheet name="Plan1" sheetId="4" r:id="rId4"/>
  </sheets>
  <calcPr calcId="145621"/>
</workbook>
</file>

<file path=xl/calcChain.xml><?xml version="1.0" encoding="utf-8"?>
<calcChain xmlns="http://schemas.openxmlformats.org/spreadsheetml/2006/main">
  <c r="I5" i="4" l="1"/>
  <c r="H5" i="4"/>
  <c r="G5" i="4"/>
  <c r="D23" i="4"/>
  <c r="E23" i="4"/>
  <c r="F23" i="4"/>
  <c r="G23" i="4"/>
  <c r="H23" i="4"/>
  <c r="I23" i="4"/>
  <c r="J23" i="4"/>
  <c r="C23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1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19" i="4"/>
  <c r="D17" i="4"/>
  <c r="E17" i="4"/>
  <c r="F17" i="4"/>
  <c r="G17" i="4"/>
  <c r="H17" i="4"/>
  <c r="I17" i="4"/>
  <c r="D15" i="4"/>
  <c r="E15" i="4"/>
  <c r="F15" i="4"/>
  <c r="G15" i="4"/>
  <c r="H15" i="4"/>
  <c r="I15" i="4"/>
  <c r="J15" i="4"/>
  <c r="D13" i="4"/>
  <c r="E13" i="4"/>
  <c r="F13" i="4"/>
  <c r="G13" i="4"/>
  <c r="H13" i="4"/>
  <c r="I13" i="4"/>
  <c r="J13" i="4"/>
  <c r="K13" i="4"/>
  <c r="M13" i="4"/>
  <c r="N13" i="4"/>
  <c r="O13" i="4"/>
  <c r="P13" i="4"/>
  <c r="Q13" i="4"/>
  <c r="R13" i="4"/>
  <c r="D11" i="4"/>
  <c r="E11" i="4"/>
  <c r="F11" i="4"/>
  <c r="G11" i="4"/>
  <c r="H11" i="4"/>
  <c r="I11" i="4"/>
  <c r="J11" i="4"/>
  <c r="D9" i="4"/>
  <c r="E9" i="4"/>
  <c r="F9" i="4"/>
  <c r="G9" i="4"/>
  <c r="H9" i="4"/>
  <c r="I9" i="4"/>
  <c r="J9" i="4"/>
  <c r="D7" i="4"/>
  <c r="E7" i="4"/>
  <c r="F7" i="4"/>
  <c r="G7" i="4"/>
  <c r="H7" i="4"/>
  <c r="I7" i="4"/>
  <c r="J7" i="4"/>
  <c r="C9" i="4"/>
  <c r="C11" i="4"/>
  <c r="C13" i="4"/>
  <c r="C15" i="4"/>
  <c r="C17" i="4"/>
  <c r="C7" i="4"/>
  <c r="D3" i="4"/>
  <c r="E3" i="4"/>
  <c r="F3" i="4"/>
  <c r="G3" i="4"/>
  <c r="H3" i="4"/>
  <c r="I3" i="4"/>
  <c r="C3" i="4"/>
  <c r="L23" i="2" l="1"/>
  <c r="K23" i="2"/>
  <c r="J23" i="2"/>
  <c r="I23" i="2"/>
  <c r="H23" i="2"/>
  <c r="G23" i="2"/>
  <c r="M23" i="2" s="1"/>
  <c r="F23" i="2"/>
  <c r="E23" i="2"/>
  <c r="D23" i="2"/>
  <c r="C23" i="2"/>
  <c r="M22" i="2"/>
  <c r="L22" i="2"/>
  <c r="K22" i="2"/>
  <c r="J22" i="2"/>
  <c r="I22" i="2"/>
  <c r="H22" i="2"/>
  <c r="G22" i="2"/>
  <c r="F22" i="2"/>
  <c r="D22" i="2"/>
  <c r="C22" i="2"/>
  <c r="L21" i="2" l="1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A20" i="2"/>
  <c r="L19" i="2" l="1"/>
  <c r="K19" i="2"/>
  <c r="J19" i="2"/>
  <c r="I19" i="2"/>
  <c r="H19" i="2"/>
  <c r="G19" i="2"/>
  <c r="F19" i="2"/>
  <c r="D19" i="2"/>
  <c r="C19" i="2"/>
  <c r="A19" i="2"/>
  <c r="L18" i="2" l="1"/>
  <c r="K18" i="2"/>
  <c r="J18" i="2"/>
  <c r="I18" i="2"/>
  <c r="H18" i="2"/>
  <c r="G18" i="2"/>
  <c r="F18" i="2"/>
  <c r="E18" i="2"/>
  <c r="D18" i="2"/>
  <c r="C18" i="2"/>
  <c r="A18" i="2"/>
  <c r="L17" i="2"/>
  <c r="K17" i="2"/>
  <c r="J17" i="2"/>
  <c r="I17" i="2"/>
  <c r="H17" i="2"/>
  <c r="G17" i="2"/>
  <c r="F17" i="2"/>
  <c r="E17" i="2"/>
  <c r="D17" i="2"/>
  <c r="C17" i="2"/>
  <c r="A17" i="2"/>
  <c r="L16" i="2"/>
  <c r="N13" i="3" s="1"/>
  <c r="L15" i="2"/>
  <c r="N12" i="3" s="1"/>
  <c r="L14" i="2"/>
  <c r="N11" i="3" s="1"/>
  <c r="L13" i="2"/>
  <c r="N10" i="3" s="1"/>
  <c r="L11" i="2"/>
  <c r="N8" i="3" s="1"/>
  <c r="L10" i="2"/>
  <c r="N7" i="3" s="1"/>
  <c r="L8" i="2"/>
  <c r="N5" i="3" s="1"/>
  <c r="K16" i="2"/>
  <c r="M13" i="3" s="1"/>
  <c r="K15" i="2"/>
  <c r="M12" i="3" s="1"/>
  <c r="K14" i="2"/>
  <c r="M11" i="3" s="1"/>
  <c r="K13" i="2"/>
  <c r="M10" i="3" s="1"/>
  <c r="K11" i="2"/>
  <c r="M8" i="3" s="1"/>
  <c r="K10" i="2"/>
  <c r="M7" i="3" s="1"/>
  <c r="K8" i="2"/>
  <c r="M5" i="3" s="1"/>
  <c r="J16" i="2"/>
  <c r="J15" i="2"/>
  <c r="D12" i="3" s="1"/>
  <c r="J14" i="2"/>
  <c r="J13" i="2"/>
  <c r="D10" i="3" s="1"/>
  <c r="J11" i="2"/>
  <c r="J10" i="2"/>
  <c r="D7" i="3" s="1"/>
  <c r="L7" i="3" s="1"/>
  <c r="J8" i="2"/>
  <c r="I16" i="2"/>
  <c r="I15" i="2"/>
  <c r="C12" i="3" s="1"/>
  <c r="I14" i="2"/>
  <c r="I13" i="2"/>
  <c r="C10" i="3" s="1"/>
  <c r="I11" i="2"/>
  <c r="I10" i="2"/>
  <c r="C7" i="3" s="1"/>
  <c r="I8" i="2"/>
  <c r="H16" i="2"/>
  <c r="B13" i="3" s="1"/>
  <c r="H15" i="2"/>
  <c r="B12" i="3" s="1"/>
  <c r="H14" i="2"/>
  <c r="H13" i="2"/>
  <c r="B10" i="3" s="1"/>
  <c r="H11" i="2"/>
  <c r="B8" i="3" s="1"/>
  <c r="H10" i="2"/>
  <c r="B7" i="3" s="1"/>
  <c r="H8" i="2"/>
  <c r="B5" i="3" s="1"/>
  <c r="G16" i="2"/>
  <c r="G15" i="2"/>
  <c r="G14" i="2"/>
  <c r="G13" i="2"/>
  <c r="G11" i="2"/>
  <c r="G10" i="2"/>
  <c r="G8" i="2"/>
  <c r="F16" i="2"/>
  <c r="F15" i="2"/>
  <c r="F14" i="2"/>
  <c r="F13" i="2"/>
  <c r="F11" i="2"/>
  <c r="F10" i="2"/>
  <c r="F8" i="2"/>
  <c r="E16" i="2"/>
  <c r="E15" i="2"/>
  <c r="E14" i="2"/>
  <c r="E13" i="2"/>
  <c r="E11" i="2"/>
  <c r="E10" i="2"/>
  <c r="E8" i="2"/>
  <c r="D16" i="2"/>
  <c r="D15" i="2"/>
  <c r="D14" i="2"/>
  <c r="D13" i="2"/>
  <c r="D11" i="2"/>
  <c r="D10" i="2"/>
  <c r="D8" i="2"/>
  <c r="C16" i="2"/>
  <c r="C15" i="2"/>
  <c r="C14" i="2"/>
  <c r="C13" i="2"/>
  <c r="C11" i="2"/>
  <c r="C10" i="2"/>
  <c r="C8" i="2"/>
  <c r="L12" i="2"/>
  <c r="N9" i="3" s="1"/>
  <c r="L9" i="2"/>
  <c r="N6" i="3" s="1"/>
  <c r="K12" i="2"/>
  <c r="M9" i="3" s="1"/>
  <c r="K9" i="2"/>
  <c r="M6" i="3" s="1"/>
  <c r="J12" i="2"/>
  <c r="J9" i="2"/>
  <c r="D6" i="3" s="1"/>
  <c r="I12" i="2"/>
  <c r="C9" i="3" s="1"/>
  <c r="I9" i="2"/>
  <c r="C6" i="3" s="1"/>
  <c r="H12" i="2"/>
  <c r="B9" i="3" s="1"/>
  <c r="H9" i="2"/>
  <c r="B6" i="3" s="1"/>
  <c r="G12" i="2"/>
  <c r="G9" i="2"/>
  <c r="F12" i="2"/>
  <c r="F9" i="2"/>
  <c r="D12" i="2"/>
  <c r="D9" i="2"/>
  <c r="C12" i="2"/>
  <c r="C9" i="2"/>
  <c r="C6" i="2"/>
  <c r="L7" i="2"/>
  <c r="N4" i="3" s="1"/>
  <c r="L6" i="2"/>
  <c r="K6" i="2"/>
  <c r="M3" i="3" s="1"/>
  <c r="J6" i="2"/>
  <c r="D3" i="3" s="1"/>
  <c r="I6" i="2"/>
  <c r="C3" i="3" s="1"/>
  <c r="G6" i="2"/>
  <c r="H6" i="2"/>
  <c r="B3" i="3" s="1"/>
  <c r="F6" i="2"/>
  <c r="D6" i="2"/>
  <c r="D9" i="3"/>
  <c r="K7" i="2"/>
  <c r="M4" i="3" s="1"/>
  <c r="J7" i="2"/>
  <c r="D4" i="3" s="1"/>
  <c r="I7" i="2"/>
  <c r="C4" i="3" s="1"/>
  <c r="H7" i="2"/>
  <c r="B4" i="3" s="1"/>
  <c r="C7" i="2"/>
  <c r="G7" i="2"/>
  <c r="F7" i="2"/>
  <c r="D7" i="2"/>
  <c r="E7" i="2"/>
  <c r="A31" i="2"/>
  <c r="A32" i="2"/>
  <c r="A33" i="2"/>
  <c r="A34" i="2"/>
  <c r="A35" i="2"/>
  <c r="A36" i="2"/>
  <c r="A37" i="2"/>
  <c r="A38" i="2"/>
  <c r="A39" i="2"/>
  <c r="A40" i="2"/>
  <c r="A41" i="2"/>
  <c r="A42" i="2"/>
  <c r="M19" i="2" s="1"/>
  <c r="A43" i="2"/>
  <c r="M20" i="2" s="1"/>
  <c r="A44" i="2"/>
  <c r="M21" i="2" s="1"/>
  <c r="A45" i="2"/>
  <c r="A46" i="2"/>
  <c r="A47" i="2"/>
  <c r="A48" i="2"/>
  <c r="A49" i="2"/>
  <c r="A50" i="2"/>
  <c r="A29" i="2"/>
  <c r="A30" i="2"/>
  <c r="L5" i="3"/>
  <c r="L8" i="3"/>
  <c r="L11" i="3"/>
  <c r="L13" i="3"/>
  <c r="K5" i="3"/>
  <c r="K8" i="3"/>
  <c r="K11" i="3"/>
  <c r="K13" i="3"/>
  <c r="J5" i="3"/>
  <c r="J8" i="3"/>
  <c r="J11" i="3"/>
  <c r="J13" i="3"/>
  <c r="I5" i="3"/>
  <c r="I8" i="3"/>
  <c r="I11" i="3"/>
  <c r="I13" i="3"/>
  <c r="H5" i="3"/>
  <c r="H8" i="3"/>
  <c r="H11" i="3"/>
  <c r="H13" i="3"/>
  <c r="G5" i="3"/>
  <c r="G8" i="3"/>
  <c r="G11" i="3"/>
  <c r="G13" i="3"/>
  <c r="F5" i="3"/>
  <c r="F8" i="3"/>
  <c r="F11" i="3"/>
  <c r="F13" i="3"/>
  <c r="E5" i="3"/>
  <c r="E8" i="3"/>
  <c r="E11" i="3"/>
  <c r="E13" i="3"/>
  <c r="B11" i="3"/>
  <c r="A15" i="2"/>
  <c r="A12" i="3" s="1"/>
  <c r="A16" i="2"/>
  <c r="A13" i="3" s="1"/>
  <c r="A7" i="2"/>
  <c r="A4" i="3" s="1"/>
  <c r="A8" i="2"/>
  <c r="A5" i="3" s="1"/>
  <c r="A9" i="2"/>
  <c r="A6" i="3" s="1"/>
  <c r="A10" i="2"/>
  <c r="A7" i="3" s="1"/>
  <c r="A11" i="2"/>
  <c r="A8" i="3" s="1"/>
  <c r="A12" i="2"/>
  <c r="A9" i="3" s="1"/>
  <c r="A13" i="2"/>
  <c r="A10" i="3" s="1"/>
  <c r="A14" i="2"/>
  <c r="A11" i="3" s="1"/>
  <c r="A6" i="2"/>
  <c r="A3" i="3" s="1"/>
  <c r="M18" i="2" l="1"/>
  <c r="M17" i="2"/>
  <c r="M16" i="2"/>
  <c r="M7" i="2"/>
  <c r="M14" i="2"/>
  <c r="M8" i="2"/>
  <c r="M13" i="2"/>
  <c r="M11" i="2"/>
  <c r="M15" i="2"/>
  <c r="M12" i="2"/>
  <c r="M6" i="2"/>
  <c r="M9" i="2"/>
  <c r="M10" i="2"/>
  <c r="N3" i="3"/>
  <c r="L4" i="3"/>
  <c r="J4" i="3"/>
  <c r="H4" i="3"/>
  <c r="F4" i="3"/>
  <c r="E4" i="3"/>
  <c r="K4" i="3"/>
  <c r="I4" i="3"/>
  <c r="G4" i="3"/>
  <c r="G3" i="3"/>
  <c r="K3" i="3"/>
  <c r="E3" i="3"/>
  <c r="H3" i="3"/>
  <c r="L3" i="3"/>
  <c r="I3" i="3"/>
  <c r="F3" i="3"/>
  <c r="J3" i="3"/>
  <c r="L12" i="3"/>
  <c r="J12" i="3"/>
  <c r="H12" i="3"/>
  <c r="F12" i="3"/>
  <c r="E12" i="3"/>
  <c r="K12" i="3"/>
  <c r="I12" i="3"/>
  <c r="G12" i="3"/>
  <c r="E10" i="3"/>
  <c r="K10" i="3"/>
  <c r="I10" i="3"/>
  <c r="G10" i="3"/>
  <c r="L10" i="3"/>
  <c r="J10" i="3"/>
  <c r="H10" i="3"/>
  <c r="F10" i="3"/>
  <c r="E6" i="3"/>
  <c r="K6" i="3"/>
  <c r="I6" i="3"/>
  <c r="G6" i="3"/>
  <c r="L6" i="3"/>
  <c r="J6" i="3"/>
  <c r="H6" i="3"/>
  <c r="F6" i="3"/>
  <c r="K9" i="3"/>
  <c r="I9" i="3"/>
  <c r="G9" i="3"/>
  <c r="L9" i="3"/>
  <c r="J9" i="3"/>
  <c r="H9" i="3"/>
  <c r="F9" i="3"/>
  <c r="E9" i="3"/>
  <c r="G7" i="3"/>
  <c r="I7" i="3"/>
  <c r="K7" i="3"/>
  <c r="E7" i="3"/>
  <c r="F7" i="3"/>
  <c r="H7" i="3"/>
  <c r="J7" i="3"/>
</calcChain>
</file>

<file path=xl/sharedStrings.xml><?xml version="1.0" encoding="utf-8"?>
<sst xmlns="http://schemas.openxmlformats.org/spreadsheetml/2006/main" count="116" uniqueCount="72">
  <si>
    <t>0021b7863932207c8f5f5c0c08004500002b45c9000080117129c0a80103c0a8017c23e324540017397e010040312729001ca5000450e07308</t>
  </si>
  <si>
    <t>Start of Packet</t>
  </si>
  <si>
    <t>Packet Length</t>
  </si>
  <si>
    <t>Flag</t>
  </si>
  <si>
    <t>Command or LU#</t>
  </si>
  <si>
    <t>Data</t>
  </si>
  <si>
    <t>Sender</t>
  </si>
  <si>
    <t>Host</t>
  </si>
  <si>
    <t>Printer</t>
  </si>
  <si>
    <t>0021b7863932207c8f5f5c0c08004500002245ca000080117131c0a80103c0a8017c23e32454000ef265010340310031</t>
  </si>
  <si>
    <t>0021b7863932207c8f5f5c0c08004500003645cb00008011711cc0a80103c0a8017c23e3245400221f5d01004031272a001da5000f51e073070800000f00000000000100</t>
  </si>
  <si>
    <t>207c8f5f5c0c0021b786393208004500003a00004000fe11f8e2c0a8017cc0a80103245423e300261f220101403100320000272a001da5000f51e073070800000f00000000000100</t>
  </si>
  <si>
    <t>0021b7863932207c8f5f5c0c08004500002245cc00008011712fc0a80103c0a8017c23e32454000ef264010340310032</t>
  </si>
  <si>
    <t>0021b7863932207c8f5f5c0c08004500002c45cd000080117124c0a80103c0a8017c23e324540018430e010040310004001ea500055003050200</t>
  </si>
  <si>
    <t>207c8f5f5c0c0021b786393208004500003000004000fe11f8ecc0a8017cc0a80103245423e3001c42d101014031003300000004001ea500055103050200</t>
  </si>
  <si>
    <t>0021b7863932207c8f5f5c0c08004500002245ce00008011712dc0a80103c0a8017c23e32454000ef263010340310033</t>
  </si>
  <si>
    <t>207c8f5f5c0c0021b786393208004500010500004000fe11f817c0a8017cc0a80103245423e300f1ba3c010240310034000000000001a500da41f0730108000002000000000001000002000000000000c20001507b49443a312c44543a317d437b4e453a322c4c443a327d447b4c443a322c44417d010000020098010000050031010100040000007b020200073739473832464d0302000e4c65786d61726b205836353664650402000005010004000001a002000001005b010000030055010000030020010100010102000002001001010004000000010201000400000001030100010302000001002301000003001d01010001000201000207d90302000e547261792031204d697373696e670401000201ff</t>
  </si>
  <si>
    <t>0021b7863932207c8f5f5c0c0800450000224876000080116e85c0a80103c0a8017c23e32454000ef262010340310034</t>
  </si>
  <si>
    <t>207c8f5f5c0c0021b78639320800450000a400004000fe11f878c0a8017cc0a80103245423e300909f76010240310035000000000002a5007941f0730108000008000000000001000008000000000000610001507b49443a312c44543a317d437b4e453a322c4c443a327d447b4c443a322c44417d010000010037010000050031010100040000007c020200073739473832464d0302000e4c65786d61726b205836353664650402000005010004000001a0</t>
  </si>
  <si>
    <t>0021b7863932207c8f5f5c0c08004500002248a1000080116e5ac0a80103c0a8017c23e32454000ef261010340310035</t>
  </si>
  <si>
    <t>Full</t>
  </si>
  <si>
    <t>Packet 
Length</t>
  </si>
  <si>
    <t>Length</t>
  </si>
  <si>
    <t>deviceIndex</t>
  </si>
  <si>
    <t>idNumber</t>
  </si>
  <si>
    <t>Package start</t>
  </si>
  <si>
    <t>Start of 
Packet</t>
  </si>
  <si>
    <r>
      <rPr>
        <b/>
        <sz val="11"/>
        <color rgb="FF00B050"/>
        <rFont val="Courier New"/>
        <family val="3"/>
      </rPr>
      <t>Command</t>
    </r>
    <r>
      <rPr>
        <b/>
        <sz val="11"/>
        <color theme="1"/>
        <rFont val="Courier New"/>
        <family val="3"/>
      </rPr>
      <t xml:space="preserve">
or </t>
    </r>
    <r>
      <rPr>
        <b/>
        <sz val="11"/>
        <color theme="3"/>
        <rFont val="Courier New"/>
        <family val="3"/>
      </rPr>
      <t>LU#</t>
    </r>
  </si>
  <si>
    <t>Type</t>
  </si>
  <si>
    <t>Command</t>
  </si>
  <si>
    <t>Response</t>
  </si>
  <si>
    <t>ackNumber</t>
  </si>
  <si>
    <t>sequenceNumber</t>
  </si>
  <si>
    <t>Alert</t>
  </si>
  <si>
    <t>Ack</t>
  </si>
  <si>
    <t>a5</t>
  </si>
  <si>
    <t>05</t>
  </si>
  <si>
    <t>03</t>
  </si>
  <si>
    <t>09 D2 (Full) / C2 (NoPage) / C0 (NoPage, NoLU)</t>
  </si>
  <si>
    <t>02 FF xxxx 0010</t>
  </si>
  <si>
    <t>HOST-T</t>
  </si>
  <si>
    <t>PRINTER-T</t>
  </si>
  <si>
    <t>207c8f5f5c0cc0c1c0a0205f08004500003400004000fd11faf5c0a80103c0a8006f245424530020e17c0101003100070000a7e9f812a50009510300004000000000</t>
  </si>
  <si>
    <t>c0c1c0a0205f207c8f5f5c0c08004500002a0e3f00008011a9c1c0a8006fc0a80103245324540016e7d901000031a7e9f812a50003500300</t>
  </si>
  <si>
    <t>PRINTER-A</t>
  </si>
  <si>
    <t>207c8f5f5c0cc0c1c0a0205f08004500003000004000fd11faf9c0a80103c0a8006f24542453001c89cf010200310006000000000000a5000541ff010000</t>
  </si>
  <si>
    <t>HOST</t>
  </si>
  <si>
    <t>c0c1c0a0205f207c8f5f5c0c08004500002b24f400008011930bc0a8006fc0a8010324532454001723bc01000031460e3796a5000450e07308</t>
  </si>
  <si>
    <t>207c8f5f5c0cc0c1c0a0205f08004500003900004000fd11faf0c0a80103c0a8006f24542453002519930101003100030000460e3796a5000e51e0730808000000000000000000</t>
  </si>
  <si>
    <t>PRINTER</t>
  </si>
  <si>
    <t>A5</t>
  </si>
  <si>
    <t>000D</t>
  </si>
  <si>
    <t>e0</t>
  </si>
  <si>
    <t>73010800xx000000000000</t>
  </si>
  <si>
    <t>Classe</t>
  </si>
  <si>
    <t>Método</t>
  </si>
  <si>
    <t>NPAAlertReceiver</t>
  </si>
  <si>
    <t>queryExtendedAlertsSupport</t>
  </si>
  <si>
    <t>Register</t>
  </si>
  <si>
    <t>i</t>
  </si>
  <si>
    <t>Unregister</t>
  </si>
  <si>
    <t>PanelDisplay</t>
  </si>
  <si>
    <t>SetupInitialState</t>
  </si>
  <si>
    <t>SetupApplet</t>
  </si>
  <si>
    <t>a</t>
  </si>
  <si>
    <t>b</t>
  </si>
  <si>
    <t>c</t>
  </si>
  <si>
    <t>enviado</t>
  </si>
  <si>
    <t>se jobAcc ou panelAlert</t>
  </si>
  <si>
    <t>!jobAcc</t>
  </si>
  <si>
    <t>!panelAlert</t>
  </si>
  <si>
    <t>207c8f5f5c0cc0c1c0a0205f08004500003800004000fd11faeec0a80103c0a800722454e0dc0024e297010100310006000000000001a5000d51e07301080011000000000000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</si>
</sst>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theme="3"/>
      <name val="Courier New"/>
      <family val="3"/>
    </font>
    <font>
      <b/>
      <sz val="11"/>
      <color rgb="FF00B050"/>
      <name val="Courier New"/>
      <family val="3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1" fillId="0" borderId="1" xfId="0" applyFont="1" applyBorder="1"/>
    <xf numFmtId="49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2" borderId="1" xfId="0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49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/>
    <xf numFmtId="0" fontId="1" fillId="3" borderId="1" xfId="0" applyFont="1" applyFill="1" applyBorder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vertical="center"/>
    </xf>
    <xf numFmtId="49" fontId="1" fillId="4" borderId="1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NumberFormat="1" applyFont="1" applyFill="1" applyBorder="1"/>
    <xf numFmtId="0" fontId="1" fillId="4" borderId="1" xfId="0" applyFont="1" applyFill="1" applyBorder="1"/>
    <xf numFmtId="49" fontId="1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3"/>
      </font>
    </dxf>
    <dxf>
      <font>
        <color rgb="FF00B050"/>
      </font>
    </dxf>
    <dxf>
      <font>
        <color theme="3"/>
      </font>
    </dxf>
    <dxf>
      <font>
        <color rgb="FF00B050"/>
      </font>
    </dxf>
    <dxf>
      <font>
        <color rgb="FF00B050"/>
      </font>
    </dxf>
    <dxf>
      <font>
        <color theme="3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1" spans="1:2" x14ac:dyDescent="0.25">
      <c r="A1" s="1" t="s">
        <v>7</v>
      </c>
      <c r="B1" s="1" t="s">
        <v>0</v>
      </c>
    </row>
    <row r="2" spans="1:2" x14ac:dyDescent="0.25">
      <c r="A2" s="1" t="s">
        <v>8</v>
      </c>
      <c r="B2" s="1" t="s">
        <v>71</v>
      </c>
    </row>
    <row r="3" spans="1:2" x14ac:dyDescent="0.25">
      <c r="A3" s="1" t="s">
        <v>7</v>
      </c>
      <c r="B3" s="1" t="s">
        <v>9</v>
      </c>
    </row>
    <row r="4" spans="1:2" x14ac:dyDescent="0.25">
      <c r="A4" s="1" t="s">
        <v>7</v>
      </c>
      <c r="B4" s="1" t="s">
        <v>10</v>
      </c>
    </row>
    <row r="5" spans="1:2" x14ac:dyDescent="0.25">
      <c r="A5" s="1" t="s">
        <v>8</v>
      </c>
      <c r="B5" s="1" t="s">
        <v>11</v>
      </c>
    </row>
    <row r="6" spans="1:2" x14ac:dyDescent="0.25">
      <c r="A6" s="1" t="s">
        <v>7</v>
      </c>
      <c r="B6" s="1" t="s">
        <v>12</v>
      </c>
    </row>
    <row r="7" spans="1:2" x14ac:dyDescent="0.25">
      <c r="A7" s="1" t="s">
        <v>7</v>
      </c>
      <c r="B7" s="1" t="s">
        <v>13</v>
      </c>
    </row>
    <row r="8" spans="1:2" x14ac:dyDescent="0.25">
      <c r="A8" s="1" t="s">
        <v>8</v>
      </c>
      <c r="B8" s="1" t="s">
        <v>14</v>
      </c>
    </row>
    <row r="9" spans="1:2" x14ac:dyDescent="0.25">
      <c r="A9" s="1" t="s">
        <v>7</v>
      </c>
      <c r="B9" s="1" t="s">
        <v>15</v>
      </c>
    </row>
    <row r="10" spans="1:2" x14ac:dyDescent="0.25">
      <c r="A10" s="1" t="s">
        <v>8</v>
      </c>
      <c r="B10" s="1" t="s">
        <v>16</v>
      </c>
    </row>
    <row r="11" spans="1:2" x14ac:dyDescent="0.25">
      <c r="A11" s="1" t="s">
        <v>7</v>
      </c>
      <c r="B11" s="1" t="s">
        <v>17</v>
      </c>
    </row>
    <row r="12" spans="1:2" x14ac:dyDescent="0.25">
      <c r="A12" s="1" t="s">
        <v>8</v>
      </c>
      <c r="B12" s="1" t="s">
        <v>18</v>
      </c>
    </row>
    <row r="13" spans="1:2" x14ac:dyDescent="0.25">
      <c r="A13" s="1" t="s">
        <v>7</v>
      </c>
      <c r="B13" s="1" t="s">
        <v>19</v>
      </c>
    </row>
    <row r="14" spans="1:2" x14ac:dyDescent="0.25">
      <c r="A14" s="1" t="s">
        <v>40</v>
      </c>
      <c r="B14" s="1" t="s">
        <v>43</v>
      </c>
    </row>
    <row r="15" spans="1:2" x14ac:dyDescent="0.25">
      <c r="A15" s="1" t="s">
        <v>41</v>
      </c>
      <c r="B15" s="1" t="s">
        <v>42</v>
      </c>
    </row>
    <row r="16" spans="1:2" x14ac:dyDescent="0.25">
      <c r="A16" s="1" t="s">
        <v>44</v>
      </c>
      <c r="B16" s="1" t="s">
        <v>45</v>
      </c>
    </row>
    <row r="17" spans="1:2" x14ac:dyDescent="0.25">
      <c r="A17" s="1" t="s">
        <v>46</v>
      </c>
      <c r="B17" s="1" t="s">
        <v>47</v>
      </c>
    </row>
    <row r="18" spans="1:2" x14ac:dyDescent="0.25">
      <c r="A18" s="1" t="s">
        <v>49</v>
      </c>
      <c r="B18" s="1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C7" sqref="C7"/>
    </sheetView>
  </sheetViews>
  <sheetFormatPr defaultRowHeight="15" x14ac:dyDescent="0.25"/>
  <cols>
    <col min="1" max="1" width="12.5703125" style="3" customWidth="1"/>
    <col min="2" max="2" width="13.140625" style="3" customWidth="1"/>
    <col min="3" max="3" width="10.28515625" style="4" customWidth="1"/>
    <col min="4" max="4" width="15.5703125" style="4" bestFit="1" customWidth="1"/>
    <col min="5" max="5" width="19.5703125" style="4" bestFit="1" customWidth="1"/>
    <col min="6" max="6" width="20.85546875" style="3" bestFit="1" customWidth="1"/>
    <col min="7" max="7" width="18.28515625" style="3" bestFit="1" customWidth="1"/>
    <col min="8" max="8" width="8.85546875" style="3" customWidth="1"/>
    <col min="9" max="9" width="10" style="3" customWidth="1"/>
    <col min="10" max="10" width="6.42578125" style="3" bestFit="1" customWidth="1"/>
    <col min="11" max="11" width="7.7109375" style="3" customWidth="1"/>
    <col min="12" max="12" width="34.42578125" style="3" customWidth="1"/>
    <col min="13" max="13" width="14.28515625" style="3" bestFit="1" customWidth="1"/>
    <col min="14" max="16384" width="9.140625" style="3"/>
  </cols>
  <sheetData>
    <row r="1" spans="1:13" ht="15.75" x14ac:dyDescent="0.3">
      <c r="A1" s="3" t="s">
        <v>28</v>
      </c>
      <c r="B1" s="2" t="s">
        <v>25</v>
      </c>
      <c r="C1" s="5" t="s">
        <v>22</v>
      </c>
      <c r="D1" s="5" t="s">
        <v>31</v>
      </c>
      <c r="E1" s="5" t="s">
        <v>32</v>
      </c>
      <c r="F1" s="5" t="s">
        <v>23</v>
      </c>
      <c r="G1" s="5" t="s">
        <v>24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1:13" x14ac:dyDescent="0.25">
      <c r="A2" s="3" t="s">
        <v>29</v>
      </c>
      <c r="B2" s="4">
        <v>85</v>
      </c>
      <c r="C2" s="4">
        <v>2</v>
      </c>
      <c r="D2" s="3">
        <v>2</v>
      </c>
      <c r="E2" s="3">
        <v>0</v>
      </c>
      <c r="F2" s="4">
        <v>0</v>
      </c>
      <c r="G2" s="4">
        <v>4</v>
      </c>
      <c r="H2" s="3">
        <v>1</v>
      </c>
      <c r="I2" s="3">
        <v>2</v>
      </c>
      <c r="J2" s="3">
        <v>1</v>
      </c>
      <c r="K2" s="3">
        <v>1</v>
      </c>
      <c r="L2" s="6">
        <v>999</v>
      </c>
    </row>
    <row r="3" spans="1:13" x14ac:dyDescent="0.25">
      <c r="A3" s="3" t="s">
        <v>30</v>
      </c>
      <c r="B3" s="4">
        <v>85</v>
      </c>
      <c r="C3" s="4">
        <v>2</v>
      </c>
      <c r="D3" s="4">
        <v>2</v>
      </c>
      <c r="E3" s="4">
        <v>2</v>
      </c>
      <c r="F3" s="3">
        <v>2</v>
      </c>
      <c r="G3" s="3">
        <v>4</v>
      </c>
      <c r="H3" s="3">
        <v>1</v>
      </c>
      <c r="I3" s="3">
        <v>2</v>
      </c>
      <c r="J3" s="6">
        <v>1</v>
      </c>
      <c r="K3" s="3">
        <v>1</v>
      </c>
      <c r="L3" s="3">
        <v>999</v>
      </c>
    </row>
    <row r="4" spans="1:13" x14ac:dyDescent="0.25">
      <c r="C4" s="3"/>
    </row>
    <row r="5" spans="1:13" ht="15.75" x14ac:dyDescent="0.3">
      <c r="A5" s="13" t="s">
        <v>6</v>
      </c>
      <c r="B5" s="14" t="s">
        <v>28</v>
      </c>
      <c r="C5" s="15" t="s">
        <v>22</v>
      </c>
      <c r="D5" s="15" t="s">
        <v>31</v>
      </c>
      <c r="E5" s="15" t="s">
        <v>32</v>
      </c>
      <c r="F5" s="15" t="s">
        <v>23</v>
      </c>
      <c r="G5" s="16" t="s">
        <v>24</v>
      </c>
      <c r="H5" s="13" t="s">
        <v>1</v>
      </c>
      <c r="I5" s="13" t="s">
        <v>2</v>
      </c>
      <c r="J5" s="13" t="s">
        <v>3</v>
      </c>
      <c r="K5" s="13" t="s">
        <v>4</v>
      </c>
      <c r="L5" s="13" t="s">
        <v>5</v>
      </c>
      <c r="M5" s="17"/>
    </row>
    <row r="6" spans="1:13" x14ac:dyDescent="0.25">
      <c r="A6" s="18" t="str">
        <f>Raw!A1</f>
        <v>Host</v>
      </c>
      <c r="B6" s="18" t="s">
        <v>29</v>
      </c>
      <c r="C6" s="19" t="str">
        <f>MID(Raw!B1,B$2,2*C$2)</f>
        <v>0100</v>
      </c>
      <c r="D6" s="20" t="str">
        <f>MID(Raw!$B1,B$2+(2*C$2),2*D$2)</f>
        <v>4031</v>
      </c>
      <c r="E6" s="20"/>
      <c r="F6" s="19" t="str">
        <f>MID(Raw!$B1,B$2+(2*(C$2+D$2+E$2)),2*F$2)</f>
        <v/>
      </c>
      <c r="G6" s="21" t="str">
        <f>MID(Raw!$B1,B$2+(2*(C$2+D$2+E$2+F$2)),2*G$2)</f>
        <v>2729001c</v>
      </c>
      <c r="H6" s="21" t="str">
        <f>MID(Raw!$B1,$B$2+(2*($C$2+D$2+E$2+F$2+G$2)),2*H$2)</f>
        <v>a5</v>
      </c>
      <c r="I6" s="21" t="str">
        <f>MID(Raw!$B1,B$2+(2*($C$2+D$2+E$2+F$2+G$2+H$2)),2*I$2)</f>
        <v>0004</v>
      </c>
      <c r="J6" s="21" t="str">
        <f>MID(Raw!$B1,B$2+(2*($C$2+D$2+E$2+F$2+G$2+H$2+I$2)),2*J$2)</f>
        <v>50</v>
      </c>
      <c r="K6" s="21" t="str">
        <f>MID(Raw!$B1,B$2+(2*($C$2+D$2+E$2+F$2+G$2+H$2+I$2+J$2)),2*K$2)</f>
        <v>e0</v>
      </c>
      <c r="L6" s="21" t="str">
        <f>MID(Raw!B1,B$2+(2*($C$2+D$2+E$2+F$2+G$2+H$2+I$2+J$2+K$2)),2*L$2)</f>
        <v>7308</v>
      </c>
      <c r="M6" s="22" t="b">
        <f t="shared" ref="M6:M23" si="0">C6&amp;D6&amp;E6&amp;F6&amp;G6&amp;H6&amp;I6&amp;J6&amp;K6&amp;L6 = A29</f>
        <v>1</v>
      </c>
    </row>
    <row r="7" spans="1:13" x14ac:dyDescent="0.25">
      <c r="A7" s="23" t="str">
        <f>Raw!A2</f>
        <v>Printer</v>
      </c>
      <c r="B7" s="23" t="s">
        <v>30</v>
      </c>
      <c r="C7" s="24" t="str">
        <f>MID(Raw!$B2,B$3,2*C$3)</f>
        <v>0101</v>
      </c>
      <c r="D7" s="25" t="str">
        <f>MID(Raw!$B2,B$3+(2*C$3),2*D$3)</f>
        <v>0031</v>
      </c>
      <c r="E7" s="24" t="str">
        <f>MID(Raw!$B2,$B$3+(2*($C$3+D$3)),2*E$3)</f>
        <v>0006</v>
      </c>
      <c r="F7" s="24" t="str">
        <f>MID(Raw!$B2,B$3+(2*(C$3+D$3+E$3)),2*F$3)</f>
        <v>0000</v>
      </c>
      <c r="G7" s="26" t="str">
        <f>MID(Raw!$B2,B$3+(2*(C$3+D$3+E$3+F$3)),2*G$3)</f>
        <v>00000001</v>
      </c>
      <c r="H7" s="26" t="str">
        <f>MID(Raw!$B2,$B$3+(2*($C$3+D$3+E$3+F$3+G$3)),2*H$3)</f>
        <v>a5</v>
      </c>
      <c r="I7" s="26" t="str">
        <f>MID(Raw!$B2,B$3+(2*($C$3+D$3+E$3+F$3+G$3+H$3)),2*I$3)</f>
        <v>000d</v>
      </c>
      <c r="J7" s="26" t="str">
        <f>MID(Raw!$B2,B$3+(2*($C$3+D$3+E$3+F$3+G$3+H$3+I$3)),2*J$3)</f>
        <v>51</v>
      </c>
      <c r="K7" s="26" t="str">
        <f>MID(Raw!$B2,B$3+(2*($C$3+D$3+E$3+F$3+G$3+H$3+I$3+J$3)),2*K$3)</f>
        <v>e0</v>
      </c>
      <c r="L7" s="26" t="str">
        <f>MID(Raw!$B2,B$3+(2*($C$3+D$3+E$3+F$3+G$3+H$3+I$3+J$3+K$3)),2*L$3)</f>
        <v>7301080011000000000000</v>
      </c>
      <c r="M7" s="17" t="b">
        <f t="shared" si="0"/>
        <v>1</v>
      </c>
    </row>
    <row r="8" spans="1:13" x14ac:dyDescent="0.25">
      <c r="A8" s="23" t="str">
        <f>Raw!A3</f>
        <v>Host</v>
      </c>
      <c r="B8" s="23" t="s">
        <v>34</v>
      </c>
      <c r="C8" s="24" t="str">
        <f>MID(Raw!$B3,B$3,2*C$3)</f>
        <v>0103</v>
      </c>
      <c r="D8" s="25" t="str">
        <f>MID(Raw!$B3,B$3+(2*C$3),2*D$3)</f>
        <v>4031</v>
      </c>
      <c r="E8" s="24" t="str">
        <f>MID(Raw!$B3,$B$3+(2*($C$3+D$3)),2*E$3)</f>
        <v>0031</v>
      </c>
      <c r="F8" s="24" t="str">
        <f>MID(Raw!$B3,B$3+(2*(C$3+D$3+E$3)),2*F$3)</f>
        <v/>
      </c>
      <c r="G8" s="26" t="str">
        <f>MID(Raw!$B3,B$3+(2*(C$3+D$3+E$3+F$3)),2*G$3)</f>
        <v/>
      </c>
      <c r="H8" s="26" t="str">
        <f>MID(Raw!$B3,$B$3+(2*($C$3+D$3+E$3+F$3+G$3)),2*H$3)</f>
        <v/>
      </c>
      <c r="I8" s="26" t="str">
        <f>MID(Raw!$B3,B$3+(2*($C$3+D$3+E$3+F$3+G$3+H$3)),2*I$3)</f>
        <v/>
      </c>
      <c r="J8" s="26" t="str">
        <f>MID(Raw!$B3,B$3+(2*($C$3+D$3+E$3+F$3+G$3+H$3+I$3)),2*J$3)</f>
        <v/>
      </c>
      <c r="K8" s="26" t="str">
        <f>MID(Raw!$B3,B$3+(2*($C$3+D$3+E$3+F$3+G$3+H$3+I$3+J$3)),2*K$3)</f>
        <v/>
      </c>
      <c r="L8" s="26" t="str">
        <f>MID(Raw!$B3,B$3+(2*($C$3+D$3+E$3+F$3+G$3+H$3+I$3+J$3+K$3)),2*L$3)</f>
        <v/>
      </c>
      <c r="M8" s="17" t="b">
        <f t="shared" si="0"/>
        <v>1</v>
      </c>
    </row>
    <row r="9" spans="1:13" x14ac:dyDescent="0.25">
      <c r="A9" s="18" t="str">
        <f>Raw!A4</f>
        <v>Host</v>
      </c>
      <c r="B9" s="18" t="s">
        <v>29</v>
      </c>
      <c r="C9" s="19" t="str">
        <f>MID(Raw!B4,B$2,2*C$2)</f>
        <v>0100</v>
      </c>
      <c r="D9" s="20" t="str">
        <f>MID(Raw!$B4,B$2+(2*C$2),2*D$2)</f>
        <v>4031</v>
      </c>
      <c r="E9" s="20"/>
      <c r="F9" s="19" t="str">
        <f>MID(Raw!$B4,B$2+(2*(C$2+D$2+E$2)),2*F$2)</f>
        <v/>
      </c>
      <c r="G9" s="21" t="str">
        <f>MID(Raw!$B4,B$2+(2*(C$2+D$2+E$2+F$2)),2*G$2)</f>
        <v>272a001d</v>
      </c>
      <c r="H9" s="21" t="str">
        <f>MID(Raw!$B4,$B$2+(2*($C$2+D$2+E$2+F$2+G$2)),2*H$2)</f>
        <v>a5</v>
      </c>
      <c r="I9" s="21" t="str">
        <f>MID(Raw!$B4,B$2+(2*($C$2+D$2+E$2+F$2+G$2+H$2)),2*I$2)</f>
        <v>000f</v>
      </c>
      <c r="J9" s="21" t="str">
        <f>MID(Raw!$B4,B$2+(2*($C$2+D$2+E$2+F$2+G$2+H$2+I$2)),2*J$2)</f>
        <v>51</v>
      </c>
      <c r="K9" s="21" t="str">
        <f>MID(Raw!$B4,B$2+(2*($C$2+D$2+E$2+F$2+G$2+H$2+I$2+J$2)),2*K$2)</f>
        <v>e0</v>
      </c>
      <c r="L9" s="21" t="str">
        <f>MID(Raw!B4,B$2+(2*($C$2+D$2+E$2+F$2+G$2+H$2+I$2+J$2+K$2)),2*L$2)</f>
        <v>73070800000f00000000000100</v>
      </c>
      <c r="M9" s="22" t="b">
        <f t="shared" si="0"/>
        <v>1</v>
      </c>
    </row>
    <row r="10" spans="1:13" x14ac:dyDescent="0.25">
      <c r="A10" s="23" t="str">
        <f>Raw!A5</f>
        <v>Printer</v>
      </c>
      <c r="B10" s="23" t="s">
        <v>30</v>
      </c>
      <c r="C10" s="24" t="str">
        <f>MID(Raw!$B5,B$3,2*C$3)</f>
        <v>0101</v>
      </c>
      <c r="D10" s="25" t="str">
        <f>MID(Raw!$B5,B$3+(2*C$3),2*D$3)</f>
        <v>4031</v>
      </c>
      <c r="E10" s="24" t="str">
        <f>MID(Raw!$B5,$B$3+(2*($C$3+D$3)),2*E$3)</f>
        <v>0032</v>
      </c>
      <c r="F10" s="24" t="str">
        <f>MID(Raw!$B5,B$3+(2*(C$3+D$3+E$3)),2*F$3)</f>
        <v>0000</v>
      </c>
      <c r="G10" s="26" t="str">
        <f>MID(Raw!$B5,B$3+(2*(C$3+D$3+E$3+F$3)),2*G$3)</f>
        <v>272a001d</v>
      </c>
      <c r="H10" s="26" t="str">
        <f>MID(Raw!$B5,$B$3+(2*($C$3+D$3+E$3+F$3+G$3)),2*H$3)</f>
        <v>a5</v>
      </c>
      <c r="I10" s="26" t="str">
        <f>MID(Raw!$B5,B$3+(2*($C$3+D$3+E$3+F$3+G$3+H$3)),2*I$3)</f>
        <v>000f</v>
      </c>
      <c r="J10" s="26" t="str">
        <f>MID(Raw!$B5,B$3+(2*($C$3+D$3+E$3+F$3+G$3+H$3+I$3)),2*J$3)</f>
        <v>51</v>
      </c>
      <c r="K10" s="26" t="str">
        <f>MID(Raw!$B5,B$3+(2*($C$3+D$3+E$3+F$3+G$3+H$3+I$3+J$3)),2*K$3)</f>
        <v>e0</v>
      </c>
      <c r="L10" s="26" t="str">
        <f>MID(Raw!$B5,B$3+(2*($C$3+D$3+E$3+F$3+G$3+H$3+I$3+J$3+K$3)),2*L$3)</f>
        <v>73070800000f00000000000100</v>
      </c>
      <c r="M10" s="17" t="b">
        <f t="shared" si="0"/>
        <v>1</v>
      </c>
    </row>
    <row r="11" spans="1:13" x14ac:dyDescent="0.25">
      <c r="A11" s="23" t="str">
        <f>Raw!A6</f>
        <v>Host</v>
      </c>
      <c r="B11" s="23" t="s">
        <v>34</v>
      </c>
      <c r="C11" s="24" t="str">
        <f>MID(Raw!$B6,B$3,2*C$3)</f>
        <v>0103</v>
      </c>
      <c r="D11" s="25" t="str">
        <f>MID(Raw!$B6,B$3+(2*C$3),2*D$3)</f>
        <v>4031</v>
      </c>
      <c r="E11" s="24" t="str">
        <f>MID(Raw!$B6,$B$3+(2*($C$3+D$3)),2*E$3)</f>
        <v>0032</v>
      </c>
      <c r="F11" s="24" t="str">
        <f>MID(Raw!$B6,B$3+(2*(C$3+D$3+E$3)),2*F$3)</f>
        <v/>
      </c>
      <c r="G11" s="26" t="str">
        <f>MID(Raw!$B6,B$3+(2*(C$3+D$3+E$3+F$3)),2*G$3)</f>
        <v/>
      </c>
      <c r="H11" s="26" t="str">
        <f>MID(Raw!$B6,$B$3+(2*($C$3+D$3+E$3+F$3+G$3)),2*H$3)</f>
        <v/>
      </c>
      <c r="I11" s="26" t="str">
        <f>MID(Raw!$B6,B$3+(2*($C$3+D$3+E$3+F$3+G$3+H$3)),2*I$3)</f>
        <v/>
      </c>
      <c r="J11" s="26" t="str">
        <f>MID(Raw!$B6,B$3+(2*($C$3+D$3+E$3+F$3+G$3+H$3+I$3)),2*J$3)</f>
        <v/>
      </c>
      <c r="K11" s="26" t="str">
        <f>MID(Raw!$B6,B$3+(2*($C$3+D$3+E$3+F$3+G$3+H$3+I$3+J$3)),2*K$3)</f>
        <v/>
      </c>
      <c r="L11" s="26" t="str">
        <f>MID(Raw!$B6,B$3+(2*($C$3+D$3+E$3+F$3+G$3+H$3+I$3+J$3+K$3)),2*L$3)</f>
        <v/>
      </c>
      <c r="M11" s="17" t="b">
        <f t="shared" si="0"/>
        <v>1</v>
      </c>
    </row>
    <row r="12" spans="1:13" x14ac:dyDescent="0.25">
      <c r="A12" s="18" t="str">
        <f>Raw!A7</f>
        <v>Host</v>
      </c>
      <c r="B12" s="18" t="s">
        <v>29</v>
      </c>
      <c r="C12" s="19" t="str">
        <f>MID(Raw!B7,B$2,2*C$2)</f>
        <v>0100</v>
      </c>
      <c r="D12" s="20" t="str">
        <f>MID(Raw!$B7,B$2+(2*C$2),2*D$2)</f>
        <v>4031</v>
      </c>
      <c r="E12" s="20"/>
      <c r="F12" s="19" t="str">
        <f>MID(Raw!$B7,B$2+(2*(C$2+D$2+E$2)),2*F$2)</f>
        <v/>
      </c>
      <c r="G12" s="21" t="str">
        <f>MID(Raw!$B7,B$2+(2*(C$2+D$2+E$2+F$2)),2*G$2)</f>
        <v>0004001e</v>
      </c>
      <c r="H12" s="21" t="str">
        <f>MID(Raw!$B7,$B$2+(2*($C$2+D$2+E$2+F$2+G$2)),2*H$2)</f>
        <v>a5</v>
      </c>
      <c r="I12" s="21" t="str">
        <f>MID(Raw!$B7,B$2+(2*($C$2+D$2+E$2+F$2+G$2+H$2)),2*I$2)</f>
        <v>0005</v>
      </c>
      <c r="J12" s="21" t="str">
        <f>MID(Raw!$B7,B$2+(2*($C$2+D$2+E$2+F$2+G$2+H$2+I$2)),2*J$2)</f>
        <v>50</v>
      </c>
      <c r="K12" s="21" t="str">
        <f>MID(Raw!$B7,B$2+(2*($C$2+D$2+E$2+F$2+G$2+H$2+I$2+J$2)),2*K$2)</f>
        <v>03</v>
      </c>
      <c r="L12" s="21" t="str">
        <f>MID(Raw!B7,B$2+(2*($C$2+D$2+E$2+F$2+G$2+H$2+I$2+J$2+K$2)),2*L$2)</f>
        <v>050200</v>
      </c>
      <c r="M12" s="22" t="b">
        <f t="shared" si="0"/>
        <v>1</v>
      </c>
    </row>
    <row r="13" spans="1:13" x14ac:dyDescent="0.25">
      <c r="A13" s="23" t="str">
        <f>Raw!A8</f>
        <v>Printer</v>
      </c>
      <c r="B13" s="23" t="s">
        <v>30</v>
      </c>
      <c r="C13" s="24" t="str">
        <f>MID(Raw!$B8,B$3,2*C$3)</f>
        <v>0101</v>
      </c>
      <c r="D13" s="25" t="str">
        <f>MID(Raw!$B8,B$3+(2*C$3),2*D$3)</f>
        <v>4031</v>
      </c>
      <c r="E13" s="24" t="str">
        <f>MID(Raw!$B8,$B$3+(2*($C$3+D$3)),2*E$3)</f>
        <v>0033</v>
      </c>
      <c r="F13" s="24" t="str">
        <f>MID(Raw!$B8,B$3+(2*(C$3+D$3+E$3)),2*F$3)</f>
        <v>0000</v>
      </c>
      <c r="G13" s="26" t="str">
        <f>MID(Raw!$B8,B$3+(2*(C$3+D$3+E$3+F$3)),2*G$3)</f>
        <v>0004001e</v>
      </c>
      <c r="H13" s="26" t="str">
        <f>MID(Raw!$B8,$B$3+(2*($C$3+D$3+E$3+F$3+G$3)),2*H$3)</f>
        <v>a5</v>
      </c>
      <c r="I13" s="26" t="str">
        <f>MID(Raw!$B8,B$3+(2*($C$3+D$3+E$3+F$3+G$3+H$3)),2*I$3)</f>
        <v>0005</v>
      </c>
      <c r="J13" s="26" t="str">
        <f>MID(Raw!$B8,B$3+(2*($C$3+D$3+E$3+F$3+G$3+H$3+I$3)),2*J$3)</f>
        <v>51</v>
      </c>
      <c r="K13" s="26" t="str">
        <f>MID(Raw!$B8,B$3+(2*($C$3+D$3+E$3+F$3+G$3+H$3+I$3+J$3)),2*K$3)</f>
        <v>03</v>
      </c>
      <c r="L13" s="26" t="str">
        <f>MID(Raw!$B8,B$3+(2*($C$3+D$3+E$3+F$3+G$3+H$3+I$3+J$3+K$3)),2*L$3)</f>
        <v>050200</v>
      </c>
      <c r="M13" s="17" t="b">
        <f t="shared" si="0"/>
        <v>1</v>
      </c>
    </row>
    <row r="14" spans="1:13" x14ac:dyDescent="0.25">
      <c r="A14" s="23" t="str">
        <f>Raw!A9</f>
        <v>Host</v>
      </c>
      <c r="B14" s="23" t="s">
        <v>34</v>
      </c>
      <c r="C14" s="24" t="str">
        <f>MID(Raw!$B9,B$3,2*C$3)</f>
        <v>0103</v>
      </c>
      <c r="D14" s="25" t="str">
        <f>MID(Raw!$B9,B$3+(2*C$3),2*D$3)</f>
        <v>4031</v>
      </c>
      <c r="E14" s="24" t="str">
        <f>MID(Raw!$B9,$B$3+(2*($C$3+D$3)),2*E$3)</f>
        <v>0033</v>
      </c>
      <c r="F14" s="24" t="str">
        <f>MID(Raw!$B9,B$3+(2*(C$3+D$3+E$3)),2*F$3)</f>
        <v/>
      </c>
      <c r="G14" s="26" t="str">
        <f>MID(Raw!$B9,B$3+(2*(C$3+D$3+E$3+F$3)),2*G$3)</f>
        <v/>
      </c>
      <c r="H14" s="26" t="str">
        <f>MID(Raw!$B9,$B$3+(2*($C$3+D$3+E$3+F$3+G$3)),2*H$3)</f>
        <v/>
      </c>
      <c r="I14" s="26" t="str">
        <f>MID(Raw!$B9,B$3+(2*($C$3+D$3+E$3+F$3+G$3+H$3)),2*I$3)</f>
        <v/>
      </c>
      <c r="J14" s="26" t="str">
        <f>MID(Raw!$B9,B$3+(2*($C$3+D$3+E$3+F$3+G$3+H$3+I$3)),2*J$3)</f>
        <v/>
      </c>
      <c r="K14" s="26" t="str">
        <f>MID(Raw!$B9,B$3+(2*($C$3+D$3+E$3+F$3+G$3+H$3+I$3+J$3)),2*K$3)</f>
        <v/>
      </c>
      <c r="L14" s="26" t="str">
        <f>MID(Raw!$B9,B$3+(2*($C$3+D$3+E$3+F$3+G$3+H$3+I$3+J$3+K$3)),2*L$3)</f>
        <v/>
      </c>
      <c r="M14" s="17" t="b">
        <f t="shared" si="0"/>
        <v>1</v>
      </c>
    </row>
    <row r="15" spans="1:13" x14ac:dyDescent="0.25">
      <c r="A15" s="27" t="str">
        <f>Raw!A10</f>
        <v>Printer</v>
      </c>
      <c r="B15" s="27" t="s">
        <v>33</v>
      </c>
      <c r="C15" s="28" t="str">
        <f>MID(Raw!$B10,B$3,2*C$3)</f>
        <v>0102</v>
      </c>
      <c r="D15" s="29" t="str">
        <f>MID(Raw!$B10,B$3+(2*C$3),2*D$3)</f>
        <v>4031</v>
      </c>
      <c r="E15" s="28" t="str">
        <f>MID(Raw!$B10,$B$3+(2*($C$3+D$3)),2*E$3)</f>
        <v>0034</v>
      </c>
      <c r="F15" s="28" t="str">
        <f>MID(Raw!$B10,B$3+(2*(C$3+D$3+E$3)),2*F$3)</f>
        <v>0000</v>
      </c>
      <c r="G15" s="30" t="str">
        <f>MID(Raw!$B10,B$3+(2*(C$3+D$3+E$3+F$3)),2*G$3)</f>
        <v>00000001</v>
      </c>
      <c r="H15" s="30" t="str">
        <f>MID(Raw!$B10,$B$3+(2*($C$3+D$3+E$3+F$3+G$3)),2*H$3)</f>
        <v>a5</v>
      </c>
      <c r="I15" s="30" t="str">
        <f>MID(Raw!$B10,B$3+(2*($C$3+D$3+E$3+F$3+G$3+H$3)),2*I$3)</f>
        <v>00da</v>
      </c>
      <c r="J15" s="30" t="str">
        <f>MID(Raw!$B10,B$3+(2*($C$3+D$3+E$3+F$3+G$3+H$3+I$3)),2*J$3)</f>
        <v>41</v>
      </c>
      <c r="K15" s="30" t="str">
        <f>MID(Raw!$B10,B$3+(2*($C$3+D$3+E$3+F$3+G$3+H$3+I$3+J$3)),2*K$3)</f>
        <v>f0</v>
      </c>
      <c r="L15" s="30" t="str">
        <f>MID(Raw!$B10,B$3+(2*($C$3+D$3+E$3+F$3+G$3+H$3+I$3+J$3+K$3)),2*L$3)</f>
        <v>730108000002000000000001000002000000000000c20001507b49443a312c44543a317d437b4e453a322c4c443a327d447b4c443a322c44417d010000020098010000050031010100040000007b020200073739473832464d0302000e4c65786d61726b205836353664650402000005010004000001a002000001005b010000030055010000030020010100010102000002001001010004000000010201000400000001030100010302000001002301000003001d01010001000201000207d90302000e547261792031204d697373696e670401000201ff</v>
      </c>
      <c r="M15" s="31" t="b">
        <f t="shared" si="0"/>
        <v>1</v>
      </c>
    </row>
    <row r="16" spans="1:13" x14ac:dyDescent="0.25">
      <c r="A16" s="27" t="str">
        <f>Raw!A11</f>
        <v>Host</v>
      </c>
      <c r="B16" s="27" t="s">
        <v>34</v>
      </c>
      <c r="C16" s="28" t="str">
        <f>MID(Raw!$B11,B$3,2*C$3)</f>
        <v>0103</v>
      </c>
      <c r="D16" s="29" t="str">
        <f>MID(Raw!$B11,B$3+(2*C$3),2*D$3)</f>
        <v>4031</v>
      </c>
      <c r="E16" s="28" t="str">
        <f>MID(Raw!$B11,$B$3+(2*($C$3+D$3)),2*E$3)</f>
        <v>0034</v>
      </c>
      <c r="F16" s="28" t="str">
        <f>MID(Raw!$B11,B$3+(2*(C$3+D$3+E$3)),2*F$3)</f>
        <v/>
      </c>
      <c r="G16" s="30" t="str">
        <f>MID(Raw!$B11,B$3+(2*(C$3+D$3+E$3+F$3)),2*G$3)</f>
        <v/>
      </c>
      <c r="H16" s="30" t="str">
        <f>MID(Raw!$B11,$B$3+(2*($C$3+D$3+E$3+F$3+G$3)),2*H$3)</f>
        <v/>
      </c>
      <c r="I16" s="30" t="str">
        <f>MID(Raw!$B11,B$3+(2*($C$3+D$3+E$3+F$3+G$3+H$3)),2*I$3)</f>
        <v/>
      </c>
      <c r="J16" s="30" t="str">
        <f>MID(Raw!$B11,B$3+(2*($C$3+D$3+E$3+F$3+G$3+H$3+I$3)),2*J$3)</f>
        <v/>
      </c>
      <c r="K16" s="30" t="str">
        <f>MID(Raw!$B11,B$3+(2*($C$3+D$3+E$3+F$3+G$3+H$3+I$3+J$3)),2*K$3)</f>
        <v/>
      </c>
      <c r="L16" s="30" t="str">
        <f>MID(Raw!$B11,B$3+(2*($C$3+D$3+E$3+F$3+G$3+H$3+I$3+J$3+K$3)),2*L$3)</f>
        <v/>
      </c>
      <c r="M16" s="31" t="b">
        <f t="shared" si="0"/>
        <v>1</v>
      </c>
    </row>
    <row r="17" spans="1:13" x14ac:dyDescent="0.25">
      <c r="A17" s="27" t="str">
        <f>Raw!A12</f>
        <v>Printer</v>
      </c>
      <c r="B17" s="27" t="s">
        <v>33</v>
      </c>
      <c r="C17" s="28" t="str">
        <f>MID(Raw!$B12,B$3,2*C$3)</f>
        <v>0102</v>
      </c>
      <c r="D17" s="29" t="str">
        <f>MID(Raw!$B12,B$3+(2*C$3),2*D$3)</f>
        <v>4031</v>
      </c>
      <c r="E17" s="28" t="str">
        <f>MID(Raw!$B12,$B$3+(2*($C$3+D$3)),2*E$3)</f>
        <v>0035</v>
      </c>
      <c r="F17" s="28" t="str">
        <f>MID(Raw!$B12,B$3+(2*(C$3+D$3+E$3)),2*F$3)</f>
        <v>0000</v>
      </c>
      <c r="G17" s="30" t="str">
        <f>MID(Raw!$B12,B$3+(2*(C$3+D$3+E$3+F$3)),2*G$3)</f>
        <v>00000002</v>
      </c>
      <c r="H17" s="30" t="str">
        <f>MID(Raw!$B12,$B$3+(2*($C$3+D$3+E$3+F$3+G$3)),2*H$3)</f>
        <v>a5</v>
      </c>
      <c r="I17" s="30" t="str">
        <f>MID(Raw!$B12,B$3+(2*($C$3+D$3+E$3+F$3+G$3+H$3)),2*I$3)</f>
        <v>0079</v>
      </c>
      <c r="J17" s="30" t="str">
        <f>MID(Raw!$B12,B$3+(2*($C$3+D$3+E$3+F$3+G$3+H$3+I$3)),2*J$3)</f>
        <v>41</v>
      </c>
      <c r="K17" s="30" t="str">
        <f>MID(Raw!$B12,B$3+(2*($C$3+D$3+E$3+F$3+G$3+H$3+I$3+J$3)),2*K$3)</f>
        <v>f0</v>
      </c>
      <c r="L17" s="30" t="str">
        <f>MID(Raw!$B12,B$3+(2*($C$3+D$3+E$3+F$3+G$3+H$3+I$3+J$3+K$3)),2*L$3)</f>
        <v>730108000008000000000001000008000000000000610001507b49443a312c44543a317d437b4e453a322c4c443a327d447b4c443a322c44417d010000010037010000050031010100040000007c020200073739473832464d0302000e4c65786d61726b205836353664650402000005010004000001a0</v>
      </c>
      <c r="M17" s="31" t="b">
        <f t="shared" si="0"/>
        <v>1</v>
      </c>
    </row>
    <row r="18" spans="1:13" x14ac:dyDescent="0.25">
      <c r="A18" s="27" t="str">
        <f>Raw!A13</f>
        <v>Host</v>
      </c>
      <c r="B18" s="27" t="s">
        <v>34</v>
      </c>
      <c r="C18" s="28" t="str">
        <f>MID(Raw!$B13,B$3,2*C$3)</f>
        <v>0103</v>
      </c>
      <c r="D18" s="29" t="str">
        <f>MID(Raw!$B13,B$3+(2*C$3),2*D$3)</f>
        <v>4031</v>
      </c>
      <c r="E18" s="28" t="str">
        <f>MID(Raw!$B13,$B$3+(2*($C$3+D$3)),2*E$3)</f>
        <v>0035</v>
      </c>
      <c r="F18" s="28" t="str">
        <f>MID(Raw!$B13,B$3+(2*(C$3+D$3+E$3)),2*F$3)</f>
        <v/>
      </c>
      <c r="G18" s="30" t="str">
        <f>MID(Raw!$B13,B$3+(2*(C$3+D$3+E$3+F$3)),2*G$3)</f>
        <v/>
      </c>
      <c r="H18" s="30" t="str">
        <f>MID(Raw!$B13,$B$3+(2*($C$3+D$3+E$3+F$3+G$3)),2*H$3)</f>
        <v/>
      </c>
      <c r="I18" s="30" t="str">
        <f>MID(Raw!$B13,B$3+(2*($C$3+D$3+E$3+F$3+G$3+H$3)),2*I$3)</f>
        <v/>
      </c>
      <c r="J18" s="30" t="str">
        <f>MID(Raw!$B13,B$3+(2*($C$3+D$3+E$3+F$3+G$3+H$3+I$3)),2*J$3)</f>
        <v/>
      </c>
      <c r="K18" s="30" t="str">
        <f>MID(Raw!$B13,B$3+(2*($C$3+D$3+E$3+F$3+G$3+H$3+I$3+J$3)),2*K$3)</f>
        <v/>
      </c>
      <c r="L18" s="30" t="str">
        <f>MID(Raw!$B13,B$3+(2*($C$3+D$3+E$3+F$3+G$3+H$3+I$3+J$3+K$3)),2*L$3)</f>
        <v/>
      </c>
      <c r="M18" s="31" t="b">
        <f t="shared" si="0"/>
        <v>1</v>
      </c>
    </row>
    <row r="19" spans="1:13" x14ac:dyDescent="0.25">
      <c r="A19" s="39" t="str">
        <f>Raw!A14</f>
        <v>HOST-T</v>
      </c>
      <c r="B19" s="39" t="s">
        <v>29</v>
      </c>
      <c r="C19" s="40" t="str">
        <f>MID(Raw!B14,B$2,2*C$2)</f>
        <v>0100</v>
      </c>
      <c r="D19" s="41" t="str">
        <f>MID(Raw!$B14,B$2+(2*C$2),2*D$2)</f>
        <v>0031</v>
      </c>
      <c r="E19" s="41"/>
      <c r="F19" s="40" t="str">
        <f>MID(Raw!$B14,B$2+(2*(C$2+D$2+E$2)),2*F$2)</f>
        <v/>
      </c>
      <c r="G19" s="42" t="str">
        <f>MID(Raw!$B14,B$2+(2*(C$2+D$2+E$2+F$2)),2*G$2)</f>
        <v>a7e9f812</v>
      </c>
      <c r="H19" s="42" t="str">
        <f>MID(Raw!$B14,$B$2+(2*($C$2+D$2+E$2+F$2+G$2)),2*H$2)</f>
        <v>a5</v>
      </c>
      <c r="I19" s="42" t="str">
        <f>MID(Raw!$B14,B$2+(2*($C$2+D$2+E$2+F$2+G$2+H$2)),2*I$2)</f>
        <v>0003</v>
      </c>
      <c r="J19" s="42" t="str">
        <f>MID(Raw!$B14,B$2+(2*($C$2+D$2+E$2+F$2+G$2+H$2+I$2)),2*J$2)</f>
        <v>50</v>
      </c>
      <c r="K19" s="42" t="str">
        <f>MID(Raw!$B14,B$2+(2*($C$2+D$2+E$2+F$2+G$2+H$2+I$2+J$2)),2*K$2)</f>
        <v>03</v>
      </c>
      <c r="L19" s="42" t="str">
        <f>MID(Raw!B14,B$2+(2*($C$2+D$2+E$2+F$2+G$2+H$2+I$2+J$2+K$2)),2*L$2)</f>
        <v>00</v>
      </c>
      <c r="M19" s="43" t="b">
        <f t="shared" si="0"/>
        <v>1</v>
      </c>
    </row>
    <row r="20" spans="1:13" x14ac:dyDescent="0.25">
      <c r="A20" s="23" t="str">
        <f>Raw!A15</f>
        <v>PRINTER-T</v>
      </c>
      <c r="B20" s="23" t="s">
        <v>30</v>
      </c>
      <c r="C20" s="24" t="str">
        <f>MID(Raw!$B15,B$3,2*C$3)</f>
        <v>0101</v>
      </c>
      <c r="D20" s="25" t="str">
        <f>MID(Raw!$B15,B$3+(2*C$3),2*D$3)</f>
        <v>0031</v>
      </c>
      <c r="E20" s="24" t="str">
        <f>MID(Raw!$B15,$B$3+(2*($C$3+D$3)),2*E$3)</f>
        <v>0007</v>
      </c>
      <c r="F20" s="24" t="str">
        <f>MID(Raw!$B15,B$3+(2*(C$3+D$3+E$3)),2*F$3)</f>
        <v>0000</v>
      </c>
      <c r="G20" s="26" t="str">
        <f>MID(Raw!$B15,B$3+(2*(C$3+D$3+E$3+F$3)),2*G$3)</f>
        <v>a7e9f812</v>
      </c>
      <c r="H20" s="26" t="str">
        <f>MID(Raw!$B15,$B$3+(2*($C$3+D$3+E$3+F$3+G$3)),2*H$3)</f>
        <v>a5</v>
      </c>
      <c r="I20" s="26" t="str">
        <f>MID(Raw!$B15,B$3+(2*($C$3+D$3+E$3+F$3+G$3+H$3)),2*I$3)</f>
        <v>0009</v>
      </c>
      <c r="J20" s="26" t="str">
        <f>MID(Raw!$B15,B$3+(2*($C$3+D$3+E$3+F$3+G$3+H$3+I$3)),2*J$3)</f>
        <v>51</v>
      </c>
      <c r="K20" s="26" t="str">
        <f>MID(Raw!$B15,B$3+(2*($C$3+D$3+E$3+F$3+G$3+H$3+I$3+J$3)),2*K$3)</f>
        <v>03</v>
      </c>
      <c r="L20" s="26" t="str">
        <f>MID(Raw!$B15,B$3+(2*($C$3+D$3+E$3+F$3+G$3+H$3+I$3+J$3+K$3)),2*L$3)</f>
        <v>00004000000000</v>
      </c>
      <c r="M20" s="17" t="b">
        <f t="shared" si="0"/>
        <v>1</v>
      </c>
    </row>
    <row r="21" spans="1:13" x14ac:dyDescent="0.25">
      <c r="A21" s="44"/>
      <c r="B21" s="44"/>
      <c r="C21" s="24" t="str">
        <f>MID(Raw!$B16,B$3,2*C$3)</f>
        <v>0102</v>
      </c>
      <c r="D21" s="25" t="str">
        <f>MID(Raw!$B16,B$3+(2*C$3),2*D$3)</f>
        <v>0031</v>
      </c>
      <c r="E21" s="24" t="str">
        <f>MID(Raw!$B16,$B$3+(2*($C$3+D$3)),2*E$3)</f>
        <v>0006</v>
      </c>
      <c r="F21" s="24" t="str">
        <f>MID(Raw!$B16,B$3+(2*(C$3+D$3+E$3)),2*F$3)</f>
        <v>0000</v>
      </c>
      <c r="G21" s="26" t="str">
        <f>MID(Raw!$B16,B$3+(2*(C$3+D$3+E$3+F$3)),2*G$3)</f>
        <v>00000000</v>
      </c>
      <c r="H21" s="26" t="str">
        <f>MID(Raw!$B16,$B$3+(2*($C$3+D$3+E$3+F$3+G$3)),2*H$3)</f>
        <v>a5</v>
      </c>
      <c r="I21" s="26" t="str">
        <f>MID(Raw!$B16,B$3+(2*($C$3+D$3+E$3+F$3+G$3+H$3)),2*I$3)</f>
        <v>0005</v>
      </c>
      <c r="J21" s="26" t="str">
        <f>MID(Raw!$B16,B$3+(2*($C$3+D$3+E$3+F$3+G$3+H$3+I$3)),2*J$3)</f>
        <v>41</v>
      </c>
      <c r="K21" s="26" t="str">
        <f>MID(Raw!$B16,B$3+(2*($C$3+D$3+E$3+F$3+G$3+H$3+I$3+J$3)),2*K$3)</f>
        <v>ff</v>
      </c>
      <c r="L21" s="26" t="str">
        <f>MID(Raw!$B16,B$3+(2*($C$3+D$3+E$3+F$3+G$3+H$3+I$3+J$3+K$3)),2*L$3)</f>
        <v>010000</v>
      </c>
      <c r="M21" s="17" t="b">
        <f t="shared" si="0"/>
        <v>1</v>
      </c>
    </row>
    <row r="22" spans="1:13" x14ac:dyDescent="0.25">
      <c r="A22" s="44"/>
      <c r="B22" s="44"/>
      <c r="C22" s="40" t="str">
        <f>MID(Raw!B17,B$2,2*C$2)</f>
        <v>0100</v>
      </c>
      <c r="D22" s="41" t="str">
        <f>MID(Raw!$B17,B$2+(2*C$2),2*D$2)</f>
        <v>0031</v>
      </c>
      <c r="E22" s="41"/>
      <c r="F22" s="40" t="str">
        <f>MID(Raw!$B17,B$2+(2*(C$2+D$2+E$2)),2*F$2)</f>
        <v/>
      </c>
      <c r="G22" s="42" t="str">
        <f>MID(Raw!$B17,B$2+(2*(C$2+D$2+E$2+F$2)),2*G$2)</f>
        <v>460e3796</v>
      </c>
      <c r="H22" s="42" t="str">
        <f>MID(Raw!$B17,$B$2+(2*($C$2+D$2+E$2+F$2+G$2)),2*H$2)</f>
        <v>a5</v>
      </c>
      <c r="I22" s="42" t="str">
        <f>MID(Raw!$B17,B$2+(2*($C$2+D$2+E$2+F$2+G$2+H$2)),2*I$2)</f>
        <v>0004</v>
      </c>
      <c r="J22" s="42" t="str">
        <f>MID(Raw!$B17,B$2+(2*($C$2+D$2+E$2+F$2+G$2+H$2+I$2)),2*J$2)</f>
        <v>50</v>
      </c>
      <c r="K22" s="42" t="str">
        <f>MID(Raw!$B17,B$2+(2*($C$2+D$2+E$2+F$2+G$2+H$2+I$2+J$2)),2*K$2)</f>
        <v>e0</v>
      </c>
      <c r="L22" s="42" t="str">
        <f>MID(Raw!B17,B$2+(2*($C$2+D$2+E$2+F$2+G$2+H$2+I$2+J$2+K$2)),2*L$2)</f>
        <v>7308</v>
      </c>
      <c r="M22" s="43" t="b">
        <f t="shared" si="0"/>
        <v>1</v>
      </c>
    </row>
    <row r="23" spans="1:13" x14ac:dyDescent="0.25">
      <c r="A23" s="44"/>
      <c r="B23" s="44"/>
      <c r="C23" s="24" t="str">
        <f>MID(Raw!$B18,B$3,2*C$3)</f>
        <v>0101</v>
      </c>
      <c r="D23" s="25" t="str">
        <f>MID(Raw!$B18,B$3+(2*C$3),2*D$3)</f>
        <v>0031</v>
      </c>
      <c r="E23" s="24" t="str">
        <f>MID(Raw!$B18,$B$3+(2*($C$3+D$3)),2*E$3)</f>
        <v>0003</v>
      </c>
      <c r="F23" s="24" t="str">
        <f>MID(Raw!$B18,B$3+(2*(C$3+D$3+E$3)),2*F$3)</f>
        <v>0000</v>
      </c>
      <c r="G23" s="26" t="str">
        <f>MID(Raw!$B18,B$3+(2*(C$3+D$3+E$3+F$3)),2*G$3)</f>
        <v>460e3796</v>
      </c>
      <c r="H23" s="26" t="str">
        <f>MID(Raw!$B18,$B$3+(2*($C$3+D$3+E$3+F$3+G$3)),2*H$3)</f>
        <v>a5</v>
      </c>
      <c r="I23" s="26" t="str">
        <f>MID(Raw!$B18,B$3+(2*($C$3+D$3+E$3+F$3+G$3+H$3)),2*I$3)</f>
        <v>000e</v>
      </c>
      <c r="J23" s="26" t="str">
        <f>MID(Raw!$B18,B$3+(2*($C$3+D$3+E$3+F$3+G$3+H$3+I$3)),2*J$3)</f>
        <v>51</v>
      </c>
      <c r="K23" s="26" t="str">
        <f>MID(Raw!$B18,B$3+(2*($C$3+D$3+E$3+F$3+G$3+H$3+I$3+J$3)),2*K$3)</f>
        <v>e0</v>
      </c>
      <c r="L23" s="26" t="str">
        <f>MID(Raw!$B18,B$3+(2*($C$3+D$3+E$3+F$3+G$3+H$3+I$3+J$3+K$3)),2*L$3)</f>
        <v>730808000000000000000000</v>
      </c>
      <c r="M23" s="17" t="b">
        <f t="shared" si="0"/>
        <v>1</v>
      </c>
    </row>
    <row r="24" spans="1:13" x14ac:dyDescent="0.25">
      <c r="A24" s="44"/>
      <c r="B24" s="44"/>
      <c r="C24" s="45"/>
      <c r="D24" s="46"/>
      <c r="E24" s="45"/>
      <c r="F24" s="45"/>
      <c r="G24" s="47"/>
      <c r="H24" s="47"/>
      <c r="I24" s="47"/>
      <c r="J24" s="47"/>
      <c r="K24" s="47"/>
      <c r="L24" s="47"/>
      <c r="M24" s="48"/>
    </row>
    <row r="25" spans="1:13" x14ac:dyDescent="0.25">
      <c r="A25" s="44"/>
      <c r="B25" s="44"/>
      <c r="C25" s="45"/>
      <c r="D25" s="46"/>
      <c r="E25" s="45"/>
      <c r="F25" s="45"/>
      <c r="G25" s="47"/>
      <c r="H25" s="47" t="s">
        <v>50</v>
      </c>
      <c r="I25" s="47" t="s">
        <v>51</v>
      </c>
      <c r="J25" s="47">
        <v>50</v>
      </c>
      <c r="K25" s="47" t="s">
        <v>52</v>
      </c>
      <c r="L25" s="47" t="s">
        <v>53</v>
      </c>
      <c r="M25" s="48"/>
    </row>
    <row r="26" spans="1:13" x14ac:dyDescent="0.25">
      <c r="A26" s="44"/>
      <c r="B26" s="44"/>
      <c r="C26" s="45"/>
      <c r="D26" s="46"/>
      <c r="E26" s="45"/>
      <c r="F26" s="45"/>
      <c r="G26" s="47"/>
      <c r="H26" s="47"/>
      <c r="I26" s="47"/>
      <c r="J26" s="47"/>
      <c r="K26" s="47"/>
      <c r="L26" s="47"/>
      <c r="M26" s="48"/>
    </row>
    <row r="27" spans="1:13" x14ac:dyDescent="0.25">
      <c r="A27" s="44"/>
      <c r="B27" s="44"/>
      <c r="C27" s="45"/>
      <c r="D27" s="46"/>
      <c r="E27" s="45"/>
      <c r="F27" s="45"/>
      <c r="G27" s="47"/>
      <c r="H27" s="47"/>
      <c r="I27" s="47"/>
      <c r="J27" s="47"/>
      <c r="K27" s="47"/>
      <c r="L27" s="47"/>
      <c r="M27" s="48"/>
    </row>
    <row r="28" spans="1:13" x14ac:dyDescent="0.25">
      <c r="A28" s="1"/>
      <c r="B28" s="1"/>
    </row>
    <row r="29" spans="1:13" x14ac:dyDescent="0.25">
      <c r="A29" s="4" t="str">
        <f>MID(Raw!$B1,$B$2,999)</f>
        <v>010040312729001ca5000450e07308</v>
      </c>
      <c r="B29" s="1"/>
    </row>
    <row r="30" spans="1:13" x14ac:dyDescent="0.25">
      <c r="A30" s="4" t="str">
        <f>MID(Raw!$B2,$B$2,999)</f>
        <v>010100310006000000000001a5000d51e07301080011000000000000</v>
      </c>
      <c r="B30" s="1"/>
    </row>
    <row r="31" spans="1:13" x14ac:dyDescent="0.25">
      <c r="A31" s="4" t="str">
        <f>MID(Raw!$B3,$B$2,999)</f>
        <v>010340310031</v>
      </c>
      <c r="B31" s="4"/>
    </row>
    <row r="32" spans="1:13" x14ac:dyDescent="0.25">
      <c r="A32" s="4" t="str">
        <f>MID(Raw!$B4,$B$2,999)</f>
        <v>01004031272a001da5000f51e073070800000f00000000000100</v>
      </c>
      <c r="B32" s="4"/>
    </row>
    <row r="33" spans="1:2" x14ac:dyDescent="0.25">
      <c r="A33" s="4" t="str">
        <f>MID(Raw!$B5,$B$2,999)</f>
        <v>0101403100320000272a001da5000f51e073070800000f00000000000100</v>
      </c>
      <c r="B33" s="4"/>
    </row>
    <row r="34" spans="1:2" x14ac:dyDescent="0.25">
      <c r="A34" s="4" t="str">
        <f>MID(Raw!$B6,$B$2,999)</f>
        <v>010340310032</v>
      </c>
      <c r="B34" s="4"/>
    </row>
    <row r="35" spans="1:2" x14ac:dyDescent="0.25">
      <c r="A35" s="4" t="str">
        <f>MID(Raw!$B7,$B$2,999)</f>
        <v>010040310004001ea500055003050200</v>
      </c>
      <c r="B35" s="4"/>
    </row>
    <row r="36" spans="1:2" x14ac:dyDescent="0.25">
      <c r="A36" s="4" t="str">
        <f>MID(Raw!$B8,$B$2,999)</f>
        <v>01014031003300000004001ea500055103050200</v>
      </c>
      <c r="B36" s="4"/>
    </row>
    <row r="37" spans="1:2" x14ac:dyDescent="0.25">
      <c r="A37" s="4" t="str">
        <f>MID(Raw!$B9,$B$2,999)</f>
        <v>010340310033</v>
      </c>
      <c r="B37" s="4"/>
    </row>
    <row r="38" spans="1:2" x14ac:dyDescent="0.25">
      <c r="A38" s="4" t="str">
        <f>MID(Raw!$B10,$B$2,999)</f>
        <v>010240310034000000000001a500da41f0730108000002000000000001000002000000000000c20001507b49443a312c44543a317d437b4e453a322c4c443a327d447b4c443a322c44417d010000020098010000050031010100040000007b020200073739473832464d0302000e4c65786d61726b205836353664650402000005010004000001a002000001005b010000030055010000030020010100010102000002001001010004000000010201000400000001030100010302000001002301000003001d01010001000201000207d90302000e547261792031204d697373696e670401000201ff</v>
      </c>
      <c r="B38" s="4"/>
    </row>
    <row r="39" spans="1:2" x14ac:dyDescent="0.25">
      <c r="A39" s="4" t="str">
        <f>MID(Raw!$B11,$B$2,999)</f>
        <v>010340310034</v>
      </c>
      <c r="B39" s="4"/>
    </row>
    <row r="40" spans="1:2" x14ac:dyDescent="0.25">
      <c r="A40" s="4" t="str">
        <f>MID(Raw!$B12,$B$2,999)</f>
        <v>010240310035000000000002a5007941f0730108000008000000000001000008000000000000610001507b49443a312c44543a317d437b4e453a322c4c443a327d447b4c443a322c44417d010000010037010000050031010100040000007c020200073739473832464d0302000e4c65786d61726b205836353664650402000005010004000001a0</v>
      </c>
      <c r="B40" s="4"/>
    </row>
    <row r="41" spans="1:2" x14ac:dyDescent="0.25">
      <c r="A41" s="4" t="str">
        <f>MID(Raw!$B13,$B$2,999)</f>
        <v>010340310035</v>
      </c>
      <c r="B41" s="4"/>
    </row>
    <row r="42" spans="1:2" x14ac:dyDescent="0.25">
      <c r="A42" s="4" t="str">
        <f>MID(Raw!$B14,$B$2,999)</f>
        <v>01000031a7e9f812a50003500300</v>
      </c>
      <c r="B42" s="4"/>
    </row>
    <row r="43" spans="1:2" x14ac:dyDescent="0.25">
      <c r="A43" s="4" t="str">
        <f>MID(Raw!$B15,$B$2,999)</f>
        <v>0101003100070000a7e9f812a50009510300004000000000</v>
      </c>
      <c r="B43" s="4"/>
    </row>
    <row r="44" spans="1:2" x14ac:dyDescent="0.25">
      <c r="A44" s="4" t="str">
        <f>MID(Raw!$B16,$B$2,999)</f>
        <v>010200310006000000000000a5000541ff010000</v>
      </c>
      <c r="B44" s="4"/>
    </row>
    <row r="45" spans="1:2" x14ac:dyDescent="0.25">
      <c r="A45" s="4" t="str">
        <f>MID(Raw!$B17,$B$2,999)</f>
        <v>01000031460e3796a5000450e07308</v>
      </c>
    </row>
    <row r="46" spans="1:2" x14ac:dyDescent="0.25">
      <c r="A46" s="4" t="str">
        <f>MID(Raw!$B18,$B$2,999)</f>
        <v>0101003100030000460e3796a5000e51e0730808000000000000000000</v>
      </c>
    </row>
    <row r="47" spans="1:2" x14ac:dyDescent="0.25">
      <c r="A47" s="4" t="str">
        <f>MID(Raw!$B19,$B$2,999)</f>
        <v/>
      </c>
    </row>
    <row r="48" spans="1:2" x14ac:dyDescent="0.25">
      <c r="A48" s="4" t="str">
        <f>MID(Raw!$B20,$B$2,999)</f>
        <v/>
      </c>
    </row>
    <row r="49" spans="1:1" x14ac:dyDescent="0.25">
      <c r="A49" s="4" t="str">
        <f>MID(Raw!$B21,$B$2,999)</f>
        <v/>
      </c>
    </row>
    <row r="50" spans="1:1" x14ac:dyDescent="0.25">
      <c r="A50" s="4" t="str">
        <f>MID(Raw!$B22,$B$2,999)</f>
        <v/>
      </c>
    </row>
  </sheetData>
  <conditionalFormatting sqref="H6:H16">
    <cfRule type="cellIs" dxfId="13" priority="6" operator="equal">
      <formula>"a5"</formula>
    </cfRule>
  </conditionalFormatting>
  <conditionalFormatting sqref="H17:H18">
    <cfRule type="cellIs" dxfId="12" priority="5" operator="equal">
      <formula>"a5"</formula>
    </cfRule>
  </conditionalFormatting>
  <conditionalFormatting sqref="H19">
    <cfRule type="cellIs" dxfId="11" priority="4" operator="equal">
      <formula>"a5"</formula>
    </cfRule>
  </conditionalFormatting>
  <conditionalFormatting sqref="H20:H21 H24:H27">
    <cfRule type="cellIs" dxfId="10" priority="3" operator="equal">
      <formula>"a5"</formula>
    </cfRule>
  </conditionalFormatting>
  <conditionalFormatting sqref="H22">
    <cfRule type="cellIs" dxfId="9" priority="2" operator="equal">
      <formula>"a5"</formula>
    </cfRule>
  </conditionalFormatting>
  <conditionalFormatting sqref="H23">
    <cfRule type="cellIs" dxfId="8" priority="1" operator="equal">
      <formula>"a5"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40" sqref="B40"/>
    </sheetView>
  </sheetViews>
  <sheetFormatPr defaultRowHeight="15.75" x14ac:dyDescent="0.25"/>
  <cols>
    <col min="1" max="1" width="10.28515625" style="7" bestFit="1" customWidth="1"/>
    <col min="2" max="2" width="11.5703125" style="7" bestFit="1" customWidth="1"/>
    <col min="3" max="3" width="9" style="7" bestFit="1" customWidth="1"/>
    <col min="4" max="4" width="11.5703125" style="7" hidden="1" customWidth="1"/>
    <col min="5" max="5" width="2.5703125" style="7" bestFit="1" customWidth="1"/>
    <col min="6" max="6" width="2.5703125" style="12" bestFit="1" customWidth="1"/>
    <col min="7" max="12" width="2.5703125" style="7" bestFit="1" customWidth="1"/>
    <col min="13" max="13" width="10.28515625" style="12" bestFit="1" customWidth="1"/>
    <col min="14" max="14" width="117.5703125" style="7" customWidth="1"/>
    <col min="15" max="15" width="9.140625" style="7"/>
    <col min="16" max="16" width="12" style="7" customWidth="1"/>
    <col min="17" max="17" width="11.5703125" style="7" bestFit="1" customWidth="1"/>
    <col min="18" max="16384" width="9.140625" style="7"/>
  </cols>
  <sheetData>
    <row r="1" spans="1:18" ht="15.75" customHeight="1" x14ac:dyDescent="0.25">
      <c r="A1" s="60" t="s">
        <v>6</v>
      </c>
      <c r="B1" s="61" t="s">
        <v>26</v>
      </c>
      <c r="C1" s="61" t="s">
        <v>21</v>
      </c>
      <c r="D1" s="60" t="s">
        <v>3</v>
      </c>
      <c r="E1" s="60"/>
      <c r="F1" s="60"/>
      <c r="G1" s="60"/>
      <c r="H1" s="60"/>
      <c r="I1" s="60"/>
      <c r="J1" s="60"/>
      <c r="K1" s="60"/>
      <c r="L1" s="60"/>
      <c r="M1" s="61" t="s">
        <v>27</v>
      </c>
      <c r="N1" s="60" t="s">
        <v>5</v>
      </c>
    </row>
    <row r="2" spans="1:18" x14ac:dyDescent="0.25">
      <c r="A2" s="60"/>
      <c r="B2" s="61"/>
      <c r="C2" s="61"/>
      <c r="D2" s="8" t="s">
        <v>20</v>
      </c>
      <c r="E2" s="9">
        <v>7</v>
      </c>
      <c r="F2" s="9">
        <v>6</v>
      </c>
      <c r="G2" s="9">
        <v>5</v>
      </c>
      <c r="H2" s="9">
        <v>4</v>
      </c>
      <c r="I2" s="9">
        <v>3</v>
      </c>
      <c r="J2" s="9">
        <v>2</v>
      </c>
      <c r="K2" s="9">
        <v>1</v>
      </c>
      <c r="L2" s="9">
        <v>0</v>
      </c>
      <c r="M2" s="60"/>
      <c r="N2" s="60"/>
    </row>
    <row r="3" spans="1:18" s="11" customFormat="1" x14ac:dyDescent="0.25">
      <c r="A3" s="10" t="str">
        <f>Convert1!A6</f>
        <v>Host</v>
      </c>
      <c r="B3" s="11" t="str">
        <f>Convert1!H6</f>
        <v>a5</v>
      </c>
      <c r="C3" s="11">
        <f>HEX2DEC(Convert1!I6)</f>
        <v>4</v>
      </c>
      <c r="D3" s="11" t="str">
        <f>TEXT(HEX2BIN(Convert1!J6),"00000000")</f>
        <v>01010000</v>
      </c>
      <c r="E3" s="11" t="str">
        <f>MID($D3,8-E$2,1)</f>
        <v>0</v>
      </c>
      <c r="F3" s="9" t="str">
        <f t="shared" ref="F3:L13" si="0">MID($D3,8-F$2,1)</f>
        <v>1</v>
      </c>
      <c r="G3" s="11" t="str">
        <f t="shared" si="0"/>
        <v>0</v>
      </c>
      <c r="H3" s="11" t="str">
        <f t="shared" si="0"/>
        <v>1</v>
      </c>
      <c r="I3" s="11" t="str">
        <f t="shared" si="0"/>
        <v>0</v>
      </c>
      <c r="J3" s="11" t="str">
        <f t="shared" si="0"/>
        <v>0</v>
      </c>
      <c r="K3" s="11" t="str">
        <f t="shared" si="0"/>
        <v>0</v>
      </c>
      <c r="L3" s="11" t="str">
        <f t="shared" si="0"/>
        <v>0</v>
      </c>
      <c r="M3" s="32" t="str">
        <f>Convert1!K6</f>
        <v>e0</v>
      </c>
      <c r="N3" s="33" t="str">
        <f>Convert1!L6</f>
        <v>7308</v>
      </c>
    </row>
    <row r="4" spans="1:18" x14ac:dyDescent="0.25">
      <c r="A4" s="10" t="str">
        <f>Convert1!A7</f>
        <v>Printer</v>
      </c>
      <c r="B4" s="11" t="str">
        <f>Convert1!H7</f>
        <v>a5</v>
      </c>
      <c r="C4" s="11">
        <f>HEX2DEC(Convert1!I7)</f>
        <v>13</v>
      </c>
      <c r="D4" s="11" t="str">
        <f>TEXT(HEX2BIN(Convert1!J7),"00000000")</f>
        <v>01010001</v>
      </c>
      <c r="E4" s="11" t="str">
        <f t="shared" ref="E4:E13" si="1">MID($D4,8-E$2,1)</f>
        <v>0</v>
      </c>
      <c r="F4" s="9" t="str">
        <f t="shared" si="0"/>
        <v>1</v>
      </c>
      <c r="G4" s="11" t="str">
        <f t="shared" si="0"/>
        <v>0</v>
      </c>
      <c r="H4" s="11" t="str">
        <f t="shared" si="0"/>
        <v>1</v>
      </c>
      <c r="I4" s="11" t="str">
        <f t="shared" si="0"/>
        <v>0</v>
      </c>
      <c r="J4" s="11" t="str">
        <f t="shared" si="0"/>
        <v>0</v>
      </c>
      <c r="K4" s="11" t="str">
        <f t="shared" si="0"/>
        <v>0</v>
      </c>
      <c r="L4" s="11" t="str">
        <f t="shared" si="0"/>
        <v>1</v>
      </c>
      <c r="M4" s="32" t="str">
        <f>Convert1!K7</f>
        <v>e0</v>
      </c>
      <c r="N4" s="33" t="str">
        <f>Convert1!L7</f>
        <v>7301080011000000000000</v>
      </c>
    </row>
    <row r="5" spans="1:18" x14ac:dyDescent="0.25">
      <c r="A5" s="10" t="str">
        <f>Convert1!A8</f>
        <v>Host</v>
      </c>
      <c r="B5" s="11" t="str">
        <f>Convert1!H8</f>
        <v/>
      </c>
      <c r="C5" s="11"/>
      <c r="D5" s="11"/>
      <c r="E5" s="11" t="str">
        <f t="shared" si="1"/>
        <v/>
      </c>
      <c r="F5" s="9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1" t="str">
        <f t="shared" si="0"/>
        <v/>
      </c>
      <c r="L5" s="11" t="str">
        <f t="shared" si="0"/>
        <v/>
      </c>
      <c r="M5" s="32" t="str">
        <f>Convert1!K8</f>
        <v/>
      </c>
      <c r="N5" s="33" t="str">
        <f>Convert1!L8</f>
        <v/>
      </c>
    </row>
    <row r="6" spans="1:18" x14ac:dyDescent="0.25">
      <c r="A6" s="10" t="str">
        <f>Convert1!A9</f>
        <v>Host</v>
      </c>
      <c r="B6" s="11" t="str">
        <f>Convert1!H9</f>
        <v>a5</v>
      </c>
      <c r="C6" s="11">
        <f>HEX2DEC(Convert1!I9)</f>
        <v>15</v>
      </c>
      <c r="D6" s="11" t="str">
        <f>TEXT(HEX2BIN(Convert1!J9),"00000000")</f>
        <v>01010001</v>
      </c>
      <c r="E6" s="11" t="str">
        <f t="shared" si="1"/>
        <v>0</v>
      </c>
      <c r="F6" s="9" t="str">
        <f t="shared" si="0"/>
        <v>1</v>
      </c>
      <c r="G6" s="11" t="str">
        <f t="shared" si="0"/>
        <v>0</v>
      </c>
      <c r="H6" s="11" t="str">
        <f t="shared" si="0"/>
        <v>1</v>
      </c>
      <c r="I6" s="11" t="str">
        <f t="shared" si="0"/>
        <v>0</v>
      </c>
      <c r="J6" s="11" t="str">
        <f t="shared" si="0"/>
        <v>0</v>
      </c>
      <c r="K6" s="11" t="str">
        <f t="shared" si="0"/>
        <v>0</v>
      </c>
      <c r="L6" s="11" t="str">
        <f t="shared" si="0"/>
        <v>1</v>
      </c>
      <c r="M6" s="32" t="str">
        <f>Convert1!K9</f>
        <v>e0</v>
      </c>
      <c r="N6" s="33" t="str">
        <f>Convert1!L9</f>
        <v>73070800000f00000000000100</v>
      </c>
    </row>
    <row r="7" spans="1:18" x14ac:dyDescent="0.25">
      <c r="A7" s="10" t="str">
        <f>Convert1!A10</f>
        <v>Printer</v>
      </c>
      <c r="B7" s="11" t="str">
        <f>Convert1!H10</f>
        <v>a5</v>
      </c>
      <c r="C7" s="11">
        <f>HEX2DEC(Convert1!I10)</f>
        <v>15</v>
      </c>
      <c r="D7" s="11" t="str">
        <f>TEXT(HEX2BIN(Convert1!J10),"00000000")</f>
        <v>01010001</v>
      </c>
      <c r="E7" s="11" t="str">
        <f t="shared" si="1"/>
        <v>0</v>
      </c>
      <c r="F7" s="9" t="str">
        <f t="shared" si="0"/>
        <v>1</v>
      </c>
      <c r="G7" s="11" t="str">
        <f t="shared" si="0"/>
        <v>0</v>
      </c>
      <c r="H7" s="11" t="str">
        <f t="shared" si="0"/>
        <v>1</v>
      </c>
      <c r="I7" s="11" t="str">
        <f t="shared" si="0"/>
        <v>0</v>
      </c>
      <c r="J7" s="11" t="str">
        <f t="shared" si="0"/>
        <v>0</v>
      </c>
      <c r="K7" s="11" t="str">
        <f t="shared" si="0"/>
        <v>0</v>
      </c>
      <c r="L7" s="11" t="str">
        <f t="shared" si="0"/>
        <v>1</v>
      </c>
      <c r="M7" s="32" t="str">
        <f>Convert1!K10</f>
        <v>e0</v>
      </c>
      <c r="N7" s="33" t="str">
        <f>Convert1!L10</f>
        <v>73070800000f00000000000100</v>
      </c>
    </row>
    <row r="8" spans="1:18" x14ac:dyDescent="0.25">
      <c r="A8" s="10" t="str">
        <f>Convert1!A11</f>
        <v>Host</v>
      </c>
      <c r="B8" s="11" t="str">
        <f>Convert1!H11</f>
        <v/>
      </c>
      <c r="C8" s="11"/>
      <c r="D8" s="11"/>
      <c r="E8" s="11" t="str">
        <f t="shared" si="1"/>
        <v/>
      </c>
      <c r="F8" s="9" t="str">
        <f t="shared" si="0"/>
        <v/>
      </c>
      <c r="G8" s="11" t="str">
        <f t="shared" si="0"/>
        <v/>
      </c>
      <c r="H8" s="11" t="str">
        <f t="shared" si="0"/>
        <v/>
      </c>
      <c r="I8" s="11" t="str">
        <f t="shared" si="0"/>
        <v/>
      </c>
      <c r="J8" s="11" t="str">
        <f t="shared" si="0"/>
        <v/>
      </c>
      <c r="K8" s="11" t="str">
        <f t="shared" si="0"/>
        <v/>
      </c>
      <c r="L8" s="11" t="str">
        <f t="shared" si="0"/>
        <v/>
      </c>
      <c r="M8" s="32" t="str">
        <f>Convert1!K11</f>
        <v/>
      </c>
      <c r="N8" s="33" t="str">
        <f>Convert1!L11</f>
        <v/>
      </c>
    </row>
    <row r="9" spans="1:18" x14ac:dyDescent="0.25">
      <c r="A9" s="10" t="str">
        <f>Convert1!A12</f>
        <v>Host</v>
      </c>
      <c r="B9" s="11" t="str">
        <f>Convert1!H12</f>
        <v>a5</v>
      </c>
      <c r="C9" s="11">
        <f>HEX2DEC(Convert1!I12)</f>
        <v>5</v>
      </c>
      <c r="D9" s="11" t="str">
        <f>TEXT(HEX2BIN(Convert1!J12),"00000000")</f>
        <v>01010000</v>
      </c>
      <c r="E9" s="11" t="str">
        <f t="shared" si="1"/>
        <v>0</v>
      </c>
      <c r="F9" s="9" t="str">
        <f t="shared" si="0"/>
        <v>1</v>
      </c>
      <c r="G9" s="11" t="str">
        <f t="shared" si="0"/>
        <v>0</v>
      </c>
      <c r="H9" s="11" t="str">
        <f t="shared" si="0"/>
        <v>1</v>
      </c>
      <c r="I9" s="11" t="str">
        <f t="shared" si="0"/>
        <v>0</v>
      </c>
      <c r="J9" s="11" t="str">
        <f t="shared" si="0"/>
        <v>0</v>
      </c>
      <c r="K9" s="11" t="str">
        <f t="shared" si="0"/>
        <v>0</v>
      </c>
      <c r="L9" s="11" t="str">
        <f t="shared" si="0"/>
        <v>0</v>
      </c>
      <c r="M9" s="32" t="str">
        <f>Convert1!K12</f>
        <v>03</v>
      </c>
      <c r="N9" s="33" t="str">
        <f>Convert1!L12</f>
        <v>050200</v>
      </c>
      <c r="P9" s="10"/>
      <c r="Q9" s="10"/>
      <c r="R9" s="10"/>
    </row>
    <row r="10" spans="1:18" x14ac:dyDescent="0.25">
      <c r="A10" s="10" t="str">
        <f>Convert1!A13</f>
        <v>Printer</v>
      </c>
      <c r="B10" s="11" t="str">
        <f>Convert1!H13</f>
        <v>a5</v>
      </c>
      <c r="C10" s="11">
        <f>HEX2DEC(Convert1!I13)</f>
        <v>5</v>
      </c>
      <c r="D10" s="11" t="str">
        <f>TEXT(HEX2BIN(Convert1!J13),"00000000")</f>
        <v>01010001</v>
      </c>
      <c r="E10" s="11" t="str">
        <f t="shared" si="1"/>
        <v>0</v>
      </c>
      <c r="F10" s="9" t="str">
        <f t="shared" si="0"/>
        <v>1</v>
      </c>
      <c r="G10" s="11" t="str">
        <f t="shared" si="0"/>
        <v>0</v>
      </c>
      <c r="H10" s="11" t="str">
        <f t="shared" si="0"/>
        <v>1</v>
      </c>
      <c r="I10" s="11" t="str">
        <f t="shared" si="0"/>
        <v>0</v>
      </c>
      <c r="J10" s="11" t="str">
        <f t="shared" si="0"/>
        <v>0</v>
      </c>
      <c r="K10" s="11" t="str">
        <f t="shared" si="0"/>
        <v>0</v>
      </c>
      <c r="L10" s="11" t="str">
        <f t="shared" si="0"/>
        <v>1</v>
      </c>
      <c r="M10" s="32" t="str">
        <f>Convert1!K13</f>
        <v>03</v>
      </c>
      <c r="N10" s="33" t="str">
        <f>Convert1!L13</f>
        <v>050200</v>
      </c>
      <c r="P10" s="10"/>
      <c r="Q10" s="10"/>
      <c r="R10" s="10"/>
    </row>
    <row r="11" spans="1:18" x14ac:dyDescent="0.25">
      <c r="A11" s="10" t="str">
        <f>Convert1!A14</f>
        <v>Host</v>
      </c>
      <c r="B11" s="11" t="str">
        <f>Convert1!H14</f>
        <v/>
      </c>
      <c r="C11" s="11"/>
      <c r="D11" s="11"/>
      <c r="E11" s="11" t="str">
        <f t="shared" si="1"/>
        <v/>
      </c>
      <c r="F11" s="9" t="str">
        <f t="shared" si="0"/>
        <v/>
      </c>
      <c r="G11" s="11" t="str">
        <f t="shared" si="0"/>
        <v/>
      </c>
      <c r="H11" s="11" t="str">
        <f t="shared" si="0"/>
        <v/>
      </c>
      <c r="I11" s="11" t="str">
        <f t="shared" si="0"/>
        <v/>
      </c>
      <c r="J11" s="11" t="str">
        <f t="shared" si="0"/>
        <v/>
      </c>
      <c r="K11" s="11" t="str">
        <f t="shared" si="0"/>
        <v/>
      </c>
      <c r="L11" s="11" t="str">
        <f t="shared" si="0"/>
        <v/>
      </c>
      <c r="M11" s="32" t="str">
        <f>Convert1!K14</f>
        <v/>
      </c>
      <c r="N11" s="33" t="str">
        <f>Convert1!L14</f>
        <v/>
      </c>
    </row>
    <row r="12" spans="1:18" x14ac:dyDescent="0.25">
      <c r="A12" s="10" t="str">
        <f>Convert1!A15</f>
        <v>Printer</v>
      </c>
      <c r="B12" s="11" t="str">
        <f>Convert1!H15</f>
        <v>a5</v>
      </c>
      <c r="C12" s="11">
        <f>HEX2DEC(Convert1!I15)</f>
        <v>218</v>
      </c>
      <c r="D12" s="11" t="str">
        <f>TEXT(HEX2BIN(Convert1!J15),"00000000")</f>
        <v>01000001</v>
      </c>
      <c r="E12" s="11" t="str">
        <f t="shared" si="1"/>
        <v>0</v>
      </c>
      <c r="F12" s="9" t="str">
        <f t="shared" si="0"/>
        <v>1</v>
      </c>
      <c r="G12" s="11" t="str">
        <f t="shared" si="0"/>
        <v>0</v>
      </c>
      <c r="H12" s="11" t="str">
        <f t="shared" si="0"/>
        <v>0</v>
      </c>
      <c r="I12" s="11" t="str">
        <f t="shared" si="0"/>
        <v>0</v>
      </c>
      <c r="J12" s="11" t="str">
        <f t="shared" si="0"/>
        <v>0</v>
      </c>
      <c r="K12" s="11" t="str">
        <f t="shared" si="0"/>
        <v>0</v>
      </c>
      <c r="L12" s="11" t="str">
        <f t="shared" si="0"/>
        <v>1</v>
      </c>
      <c r="M12" s="32" t="str">
        <f>Convert1!K15</f>
        <v>f0</v>
      </c>
      <c r="N12" s="33" t="str">
        <f>Convert1!L15</f>
        <v>730108000002000000000001000002000000000000c20001507b49443a312c44543a317d437b4e453a322c4c443a327d447b4c443a322c44417d010000020098010000050031010100040000007b020200073739473832464d0302000e4c65786d61726b205836353664650402000005010004000001a002000001005b010000030055010000030020010100010102000002001001010004000000010201000400000001030100010302000001002301000003001d01010001000201000207d90302000e547261792031204d697373696e670401000201ff</v>
      </c>
    </row>
    <row r="13" spans="1:18" x14ac:dyDescent="0.25">
      <c r="A13" s="10" t="str">
        <f>Convert1!A16</f>
        <v>Host</v>
      </c>
      <c r="B13" s="11" t="str">
        <f>Convert1!H16</f>
        <v/>
      </c>
      <c r="C13" s="11"/>
      <c r="D13" s="11"/>
      <c r="E13" s="11" t="str">
        <f t="shared" si="1"/>
        <v/>
      </c>
      <c r="F13" s="9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1" t="str">
        <f t="shared" si="0"/>
        <v/>
      </c>
      <c r="M13" s="32" t="str">
        <f>Convert1!K16</f>
        <v/>
      </c>
      <c r="N13" s="33" t="str">
        <f>Convert1!L16</f>
        <v/>
      </c>
    </row>
    <row r="14" spans="1:18" x14ac:dyDescent="0.25">
      <c r="A14" s="34" t="s">
        <v>7</v>
      </c>
      <c r="B14" s="35" t="s">
        <v>35</v>
      </c>
      <c r="C14" s="35">
        <v>4</v>
      </c>
      <c r="D14" s="35"/>
      <c r="E14" s="35">
        <v>0</v>
      </c>
      <c r="F14" s="36">
        <v>1</v>
      </c>
      <c r="G14" s="35">
        <v>0</v>
      </c>
      <c r="H14" s="35">
        <v>1</v>
      </c>
      <c r="I14" s="35">
        <v>0</v>
      </c>
      <c r="J14" s="35">
        <v>0</v>
      </c>
      <c r="K14" s="35">
        <v>0</v>
      </c>
      <c r="L14" s="35">
        <v>0</v>
      </c>
      <c r="M14" s="37" t="s">
        <v>37</v>
      </c>
      <c r="N14" s="38" t="s">
        <v>38</v>
      </c>
    </row>
    <row r="15" spans="1:18" x14ac:dyDescent="0.25">
      <c r="A15" s="34" t="s">
        <v>8</v>
      </c>
      <c r="B15" s="35"/>
      <c r="C15" s="35"/>
      <c r="D15" s="35"/>
      <c r="E15" s="35"/>
      <c r="F15" s="36"/>
      <c r="G15" s="35"/>
      <c r="H15" s="35"/>
      <c r="I15" s="35"/>
      <c r="J15" s="35"/>
      <c r="K15" s="35"/>
      <c r="L15" s="35"/>
      <c r="M15" s="37"/>
      <c r="N15" s="34"/>
    </row>
    <row r="16" spans="1:18" x14ac:dyDescent="0.25">
      <c r="A16" s="34" t="s">
        <v>7</v>
      </c>
      <c r="B16" s="35" t="s">
        <v>35</v>
      </c>
      <c r="C16" s="35">
        <v>8</v>
      </c>
      <c r="D16" s="35"/>
      <c r="E16" s="35">
        <v>0</v>
      </c>
      <c r="F16" s="36">
        <v>1</v>
      </c>
      <c r="G16" s="35">
        <v>0</v>
      </c>
      <c r="H16" s="35">
        <v>1</v>
      </c>
      <c r="I16" s="35">
        <v>0</v>
      </c>
      <c r="J16" s="35">
        <v>0</v>
      </c>
      <c r="K16" s="35">
        <v>0</v>
      </c>
      <c r="L16" s="35">
        <v>0</v>
      </c>
      <c r="M16" s="37" t="s">
        <v>36</v>
      </c>
      <c r="N16" s="38" t="s">
        <v>39</v>
      </c>
    </row>
    <row r="17" spans="1:14" x14ac:dyDescent="0.25">
      <c r="A17" s="34" t="s">
        <v>8</v>
      </c>
      <c r="B17" s="35"/>
      <c r="C17" s="35"/>
      <c r="D17" s="35"/>
      <c r="E17" s="35"/>
      <c r="F17" s="36"/>
      <c r="G17" s="35"/>
      <c r="H17" s="35"/>
      <c r="I17" s="35"/>
      <c r="J17" s="35"/>
      <c r="K17" s="35"/>
      <c r="L17" s="35"/>
      <c r="M17" s="37"/>
      <c r="N17" s="34"/>
    </row>
  </sheetData>
  <mergeCells count="6">
    <mergeCell ref="D1:L1"/>
    <mergeCell ref="M1:M2"/>
    <mergeCell ref="N1:N2"/>
    <mergeCell ref="A1:A2"/>
    <mergeCell ref="B1:B2"/>
    <mergeCell ref="C1:C2"/>
  </mergeCells>
  <conditionalFormatting sqref="F3:F13">
    <cfRule type="cellIs" dxfId="7" priority="7" operator="equal">
      <formula>"0"</formula>
    </cfRule>
    <cfRule type="cellIs" dxfId="6" priority="8" operator="equal">
      <formula>"1"</formula>
    </cfRule>
  </conditionalFormatting>
  <conditionalFormatting sqref="M3:M13">
    <cfRule type="expression" dxfId="5" priority="6">
      <formula>$F3="1"</formula>
    </cfRule>
  </conditionalFormatting>
  <conditionalFormatting sqref="M3:M13">
    <cfRule type="expression" dxfId="4" priority="5">
      <formula>$F3="0"</formula>
    </cfRule>
  </conditionalFormatting>
  <conditionalFormatting sqref="N3:N13">
    <cfRule type="expression" dxfId="3" priority="4">
      <formula>$F3="1"</formula>
    </cfRule>
  </conditionalFormatting>
  <conditionalFormatting sqref="N3:N13">
    <cfRule type="expression" dxfId="2" priority="3">
      <formula>$F3="0"</formula>
    </cfRule>
  </conditionalFormatting>
  <conditionalFormatting sqref="M3:M13">
    <cfRule type="cellIs" dxfId="1" priority="2" operator="equal">
      <formula>"e0"</formula>
    </cfRule>
  </conditionalFormatting>
  <conditionalFormatting sqref="N3:N13">
    <cfRule type="expression" dxfId="0" priority="1">
      <formula>$M3="e0"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21" sqref="C21:L21"/>
    </sheetView>
  </sheetViews>
  <sheetFormatPr defaultRowHeight="15" x14ac:dyDescent="0.25"/>
  <cols>
    <col min="1" max="1" width="17.28515625" bestFit="1" customWidth="1"/>
    <col min="2" max="2" width="27.42578125" bestFit="1" customWidth="1"/>
    <col min="3" max="18" width="5.7109375" style="49" customWidth="1"/>
  </cols>
  <sheetData>
    <row r="1" spans="1:18" x14ac:dyDescent="0.25">
      <c r="A1" s="49" t="s">
        <v>54</v>
      </c>
      <c r="B1" s="49" t="s">
        <v>55</v>
      </c>
      <c r="D1" s="62" t="s">
        <v>22</v>
      </c>
      <c r="E1" s="62"/>
    </row>
    <row r="2" spans="1:18" x14ac:dyDescent="0.25">
      <c r="A2" t="s">
        <v>56</v>
      </c>
      <c r="B2" t="s">
        <v>57</v>
      </c>
      <c r="C2" s="50">
        <v>-91</v>
      </c>
      <c r="D2" s="50">
        <v>0</v>
      </c>
      <c r="E2" s="50">
        <v>4</v>
      </c>
      <c r="F2" s="50">
        <v>80</v>
      </c>
      <c r="G2" s="50">
        <v>-32</v>
      </c>
      <c r="H2" s="50">
        <v>115</v>
      </c>
      <c r="I2" s="50">
        <v>4</v>
      </c>
    </row>
    <row r="3" spans="1:18" x14ac:dyDescent="0.25">
      <c r="C3" s="49" t="str">
        <f>DEC2HEX(IF(C2&lt;0,256+C2,C2))</f>
        <v>A5</v>
      </c>
      <c r="D3" s="51" t="str">
        <f t="shared" ref="D3:I5" si="0">DEC2HEX(IF(D2&lt;0,256+D2,D2))</f>
        <v>0</v>
      </c>
      <c r="E3" s="51" t="str">
        <f t="shared" si="0"/>
        <v>4</v>
      </c>
      <c r="F3" s="49" t="str">
        <f t="shared" si="0"/>
        <v>50</v>
      </c>
      <c r="G3" s="52" t="str">
        <f t="shared" si="0"/>
        <v>E0</v>
      </c>
      <c r="H3" s="49" t="str">
        <f t="shared" si="0"/>
        <v>73</v>
      </c>
      <c r="I3" s="49" t="str">
        <f t="shared" si="0"/>
        <v>4</v>
      </c>
    </row>
    <row r="4" spans="1:18" x14ac:dyDescent="0.25">
      <c r="C4" s="53"/>
      <c r="D4" s="53"/>
      <c r="E4" s="53"/>
      <c r="F4" s="53"/>
      <c r="G4" s="55">
        <v>-32</v>
      </c>
      <c r="H4" s="55">
        <v>115</v>
      </c>
      <c r="I4" s="55">
        <v>4</v>
      </c>
      <c r="J4" s="53"/>
      <c r="K4" s="53"/>
      <c r="L4" s="53"/>
      <c r="M4" s="56"/>
      <c r="O4" s="57"/>
    </row>
    <row r="5" spans="1:18" x14ac:dyDescent="0.25">
      <c r="C5" s="53"/>
      <c r="D5" s="53"/>
      <c r="E5" s="53"/>
      <c r="F5" s="53"/>
      <c r="G5" s="54" t="str">
        <f t="shared" si="0"/>
        <v>E0</v>
      </c>
      <c r="H5" s="53" t="str">
        <f t="shared" si="0"/>
        <v>73</v>
      </c>
      <c r="I5" s="53" t="str">
        <f t="shared" si="0"/>
        <v>4</v>
      </c>
      <c r="J5" s="53" t="s">
        <v>64</v>
      </c>
      <c r="K5" s="53" t="s">
        <v>65</v>
      </c>
      <c r="L5" s="53" t="s">
        <v>66</v>
      </c>
    </row>
    <row r="6" spans="1:18" x14ac:dyDescent="0.25">
      <c r="B6" t="s">
        <v>58</v>
      </c>
      <c r="C6" s="50">
        <v>-91</v>
      </c>
      <c r="D6" s="50">
        <v>0</v>
      </c>
      <c r="E6" s="50">
        <v>5</v>
      </c>
      <c r="F6" s="50">
        <v>80</v>
      </c>
      <c r="G6" s="50">
        <v>3</v>
      </c>
      <c r="H6" s="50">
        <v>5</v>
      </c>
      <c r="I6" s="50">
        <v>2</v>
      </c>
      <c r="J6" s="50">
        <v>0</v>
      </c>
    </row>
    <row r="7" spans="1:18" x14ac:dyDescent="0.25">
      <c r="B7" s="58" t="s">
        <v>67</v>
      </c>
      <c r="C7" s="49" t="str">
        <f>DEC2HEX(IF(C6&lt;0,256+C6,C6))</f>
        <v>A5</v>
      </c>
      <c r="D7" s="51" t="str">
        <f t="shared" ref="D7:J7" si="1">DEC2HEX(IF(D6&lt;0,256+D6,D6))</f>
        <v>0</v>
      </c>
      <c r="E7" s="51" t="str">
        <f t="shared" si="1"/>
        <v>5</v>
      </c>
      <c r="F7" s="49" t="str">
        <f t="shared" si="1"/>
        <v>50</v>
      </c>
      <c r="G7" s="52" t="str">
        <f t="shared" si="1"/>
        <v>3</v>
      </c>
      <c r="H7" s="49" t="str">
        <f t="shared" si="1"/>
        <v>5</v>
      </c>
      <c r="I7" s="49" t="str">
        <f t="shared" si="1"/>
        <v>2</v>
      </c>
      <c r="J7" s="49" t="str">
        <f t="shared" si="1"/>
        <v>0</v>
      </c>
    </row>
    <row r="8" spans="1:18" x14ac:dyDescent="0.25">
      <c r="C8" s="50">
        <v>-91</v>
      </c>
      <c r="D8" s="50">
        <v>0</v>
      </c>
      <c r="E8" s="50">
        <v>5</v>
      </c>
      <c r="F8" s="50">
        <v>4</v>
      </c>
      <c r="G8" s="50">
        <v>80</v>
      </c>
      <c r="H8" s="50">
        <v>-32</v>
      </c>
      <c r="I8" s="50">
        <v>3</v>
      </c>
      <c r="J8" s="50">
        <v>9</v>
      </c>
    </row>
    <row r="9" spans="1:18" x14ac:dyDescent="0.25">
      <c r="B9" s="58" t="s">
        <v>69</v>
      </c>
      <c r="C9" s="49" t="str">
        <f>DEC2HEX(IF(C8&lt;0,256+C8,C8))</f>
        <v>A5</v>
      </c>
      <c r="D9" s="51" t="str">
        <f t="shared" ref="D9:J9" si="2">DEC2HEX(IF(D8&lt;0,256+D8,D8))</f>
        <v>0</v>
      </c>
      <c r="E9" s="51" t="str">
        <f t="shared" si="2"/>
        <v>5</v>
      </c>
      <c r="F9" s="49" t="str">
        <f t="shared" si="2"/>
        <v>4</v>
      </c>
      <c r="G9" s="52" t="str">
        <f t="shared" si="2"/>
        <v>50</v>
      </c>
      <c r="H9" s="49" t="str">
        <f t="shared" si="2"/>
        <v>E0</v>
      </c>
      <c r="I9" s="49" t="str">
        <f t="shared" si="2"/>
        <v>3</v>
      </c>
      <c r="J9" s="49" t="str">
        <f t="shared" si="2"/>
        <v>9</v>
      </c>
    </row>
    <row r="10" spans="1:18" x14ac:dyDescent="0.25">
      <c r="C10" s="50">
        <v>-91</v>
      </c>
      <c r="D10" s="50">
        <v>0</v>
      </c>
      <c r="E10" s="50">
        <v>5</v>
      </c>
      <c r="F10" s="50">
        <v>80</v>
      </c>
      <c r="G10" s="50">
        <v>-32</v>
      </c>
      <c r="H10" s="50">
        <v>-31</v>
      </c>
      <c r="I10" s="50">
        <v>3</v>
      </c>
      <c r="J10" s="50">
        <v>1</v>
      </c>
    </row>
    <row r="11" spans="1:18" x14ac:dyDescent="0.25">
      <c r="B11" s="58" t="s">
        <v>70</v>
      </c>
      <c r="C11" s="49" t="str">
        <f>DEC2HEX(IF(C10&lt;0,256+C10,C10))</f>
        <v>A5</v>
      </c>
      <c r="D11" s="51" t="str">
        <f t="shared" ref="D11:J11" si="3">DEC2HEX(IF(D10&lt;0,256+D10,D10))</f>
        <v>0</v>
      </c>
      <c r="E11" s="51" t="str">
        <f t="shared" si="3"/>
        <v>5</v>
      </c>
      <c r="F11" s="49" t="str">
        <f t="shared" si="3"/>
        <v>50</v>
      </c>
      <c r="G11" s="52" t="str">
        <f t="shared" si="3"/>
        <v>E0</v>
      </c>
      <c r="H11" s="49" t="str">
        <f t="shared" si="3"/>
        <v>E1</v>
      </c>
      <c r="I11" s="49" t="str">
        <f t="shared" si="3"/>
        <v>3</v>
      </c>
      <c r="J11" s="49" t="str">
        <f t="shared" si="3"/>
        <v>1</v>
      </c>
    </row>
    <row r="12" spans="1:18" x14ac:dyDescent="0.25">
      <c r="C12" s="50">
        <v>-91</v>
      </c>
      <c r="D12" s="50">
        <v>0</v>
      </c>
      <c r="E12" s="50">
        <v>13</v>
      </c>
      <c r="F12" s="50">
        <v>80</v>
      </c>
      <c r="G12" s="50">
        <v>-32</v>
      </c>
      <c r="H12" s="50">
        <v>115</v>
      </c>
      <c r="I12" s="50">
        <v>1</v>
      </c>
      <c r="J12" s="50">
        <v>8</v>
      </c>
      <c r="K12" s="50">
        <v>0</v>
      </c>
      <c r="L12" s="50" t="s">
        <v>59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</row>
    <row r="13" spans="1:18" x14ac:dyDescent="0.25">
      <c r="B13" s="58" t="s">
        <v>68</v>
      </c>
      <c r="C13" s="49" t="str">
        <f>DEC2HEX(IF(C12&lt;0,256+C12,C12))</f>
        <v>A5</v>
      </c>
      <c r="D13" s="51" t="str">
        <f t="shared" ref="D13:R13" si="4">DEC2HEX(IF(D12&lt;0,256+D12,D12))</f>
        <v>0</v>
      </c>
      <c r="E13" s="51" t="str">
        <f t="shared" si="4"/>
        <v>D</v>
      </c>
      <c r="F13" s="49" t="str">
        <f t="shared" si="4"/>
        <v>50</v>
      </c>
      <c r="G13" s="52" t="str">
        <f t="shared" si="4"/>
        <v>E0</v>
      </c>
      <c r="H13" s="49" t="str">
        <f t="shared" si="4"/>
        <v>73</v>
      </c>
      <c r="I13" s="49" t="str">
        <f t="shared" si="4"/>
        <v>1</v>
      </c>
      <c r="J13" s="49" t="str">
        <f t="shared" si="4"/>
        <v>8</v>
      </c>
      <c r="K13" s="49" t="str">
        <f t="shared" si="4"/>
        <v>0</v>
      </c>
      <c r="L13" s="59">
        <v>3</v>
      </c>
      <c r="M13" s="49" t="str">
        <f t="shared" si="4"/>
        <v>0</v>
      </c>
      <c r="N13" s="49" t="str">
        <f t="shared" si="4"/>
        <v>0</v>
      </c>
      <c r="O13" s="49" t="str">
        <f t="shared" si="4"/>
        <v>0</v>
      </c>
      <c r="P13" s="49" t="str">
        <f t="shared" si="4"/>
        <v>0</v>
      </c>
      <c r="Q13" s="49" t="str">
        <f t="shared" si="4"/>
        <v>0</v>
      </c>
      <c r="R13" s="49" t="str">
        <f t="shared" si="4"/>
        <v>0</v>
      </c>
    </row>
    <row r="14" spans="1:18" x14ac:dyDescent="0.25">
      <c r="B14" t="s">
        <v>60</v>
      </c>
      <c r="C14" s="50">
        <v>-91</v>
      </c>
      <c r="D14" s="50">
        <v>0</v>
      </c>
      <c r="E14" s="50">
        <v>5</v>
      </c>
      <c r="F14" s="50">
        <v>64</v>
      </c>
      <c r="G14" s="50">
        <v>-32</v>
      </c>
      <c r="H14" s="50">
        <v>-31</v>
      </c>
      <c r="I14" s="50">
        <v>3</v>
      </c>
      <c r="J14" s="50">
        <v>0</v>
      </c>
      <c r="K14" s="50"/>
      <c r="L14" s="50"/>
      <c r="M14" s="50"/>
      <c r="N14" s="50"/>
      <c r="O14" s="50"/>
      <c r="P14" s="50"/>
      <c r="Q14" s="50"/>
      <c r="R14" s="50"/>
    </row>
    <row r="15" spans="1:18" x14ac:dyDescent="0.25">
      <c r="C15" s="49" t="str">
        <f>DEC2HEX(IF(C14&lt;0,256+C14,C14))</f>
        <v>A5</v>
      </c>
      <c r="D15" s="51" t="str">
        <f t="shared" ref="D15:J15" si="5">DEC2HEX(IF(D14&lt;0,256+D14,D14))</f>
        <v>0</v>
      </c>
      <c r="E15" s="51" t="str">
        <f t="shared" si="5"/>
        <v>5</v>
      </c>
      <c r="F15" s="49" t="str">
        <f t="shared" si="5"/>
        <v>40</v>
      </c>
      <c r="G15" s="52" t="str">
        <f t="shared" si="5"/>
        <v>E0</v>
      </c>
      <c r="H15" s="49" t="str">
        <f t="shared" si="5"/>
        <v>E1</v>
      </c>
      <c r="I15" s="49" t="str">
        <f t="shared" si="5"/>
        <v>3</v>
      </c>
      <c r="J15" s="49" t="str">
        <f t="shared" si="5"/>
        <v>0</v>
      </c>
    </row>
    <row r="16" spans="1:18" x14ac:dyDescent="0.25">
      <c r="C16" s="50">
        <v>-91</v>
      </c>
      <c r="D16" s="50">
        <v>0</v>
      </c>
      <c r="E16" s="50">
        <v>4</v>
      </c>
      <c r="F16" s="50">
        <v>64</v>
      </c>
      <c r="G16" s="50">
        <v>-32</v>
      </c>
      <c r="H16" s="50">
        <v>3</v>
      </c>
      <c r="I16" s="50">
        <v>0</v>
      </c>
      <c r="J16" s="50"/>
      <c r="K16" s="50"/>
      <c r="L16" s="50"/>
      <c r="M16" s="50"/>
      <c r="N16" s="50"/>
      <c r="O16" s="50"/>
      <c r="P16" s="50"/>
      <c r="Q16" s="50"/>
      <c r="R16" s="50"/>
    </row>
    <row r="17" spans="1:18" x14ac:dyDescent="0.25">
      <c r="C17" s="49" t="str">
        <f>DEC2HEX(IF(C16&lt;0,256+C16,C16))</f>
        <v>A5</v>
      </c>
      <c r="D17" s="51" t="str">
        <f t="shared" ref="D17:I17" si="6">DEC2HEX(IF(D16&lt;0,256+D16,D16))</f>
        <v>0</v>
      </c>
      <c r="E17" s="51" t="str">
        <f t="shared" si="6"/>
        <v>4</v>
      </c>
      <c r="F17" s="49" t="str">
        <f t="shared" si="6"/>
        <v>40</v>
      </c>
      <c r="G17" s="52" t="str">
        <f t="shared" si="6"/>
        <v>E0</v>
      </c>
      <c r="H17" s="49" t="str">
        <f t="shared" si="6"/>
        <v>3</v>
      </c>
      <c r="I17" s="49" t="str">
        <f t="shared" si="6"/>
        <v>0</v>
      </c>
    </row>
    <row r="18" spans="1:18" x14ac:dyDescent="0.25">
      <c r="C18" s="50">
        <v>-91</v>
      </c>
      <c r="D18" s="50">
        <v>0</v>
      </c>
      <c r="E18" s="50">
        <v>13</v>
      </c>
      <c r="F18" s="50">
        <v>64</v>
      </c>
      <c r="G18" s="50">
        <v>-32</v>
      </c>
      <c r="H18" s="50">
        <v>115</v>
      </c>
      <c r="I18" s="50">
        <v>1</v>
      </c>
      <c r="J18" s="50">
        <v>8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</row>
    <row r="19" spans="1:18" x14ac:dyDescent="0.25">
      <c r="C19" s="49" t="str">
        <f>DEC2HEX(IF(C18&lt;0,256+C18,C18))</f>
        <v>A5</v>
      </c>
      <c r="D19" s="51" t="str">
        <f t="shared" ref="D19:R19" si="7">DEC2HEX(IF(D18&lt;0,256+D18,D18))</f>
        <v>0</v>
      </c>
      <c r="E19" s="51" t="str">
        <f t="shared" si="7"/>
        <v>D</v>
      </c>
      <c r="F19" s="49" t="str">
        <f t="shared" si="7"/>
        <v>40</v>
      </c>
      <c r="G19" s="52" t="str">
        <f t="shared" si="7"/>
        <v>E0</v>
      </c>
      <c r="H19" s="49" t="str">
        <f t="shared" si="7"/>
        <v>73</v>
      </c>
      <c r="I19" s="49" t="str">
        <f t="shared" si="7"/>
        <v>1</v>
      </c>
      <c r="J19" s="49" t="str">
        <f t="shared" si="7"/>
        <v>8</v>
      </c>
      <c r="K19" s="49" t="str">
        <f t="shared" si="7"/>
        <v>0</v>
      </c>
      <c r="L19" s="49" t="str">
        <f t="shared" si="7"/>
        <v>0</v>
      </c>
      <c r="M19" s="49" t="str">
        <f t="shared" si="7"/>
        <v>0</v>
      </c>
      <c r="N19" s="49" t="str">
        <f t="shared" si="7"/>
        <v>0</v>
      </c>
      <c r="O19" s="49" t="str">
        <f t="shared" si="7"/>
        <v>0</v>
      </c>
      <c r="P19" s="49" t="str">
        <f t="shared" si="7"/>
        <v>0</v>
      </c>
      <c r="Q19" s="49" t="str">
        <f t="shared" si="7"/>
        <v>0</v>
      </c>
      <c r="R19" s="49" t="str">
        <f t="shared" si="7"/>
        <v>0</v>
      </c>
    </row>
    <row r="20" spans="1:18" x14ac:dyDescent="0.25">
      <c r="A20" t="s">
        <v>61</v>
      </c>
      <c r="B20" t="s">
        <v>62</v>
      </c>
      <c r="C20" s="50">
        <v>-91</v>
      </c>
      <c r="D20" s="50">
        <v>0</v>
      </c>
      <c r="E20" s="50">
        <v>13</v>
      </c>
      <c r="F20" s="50">
        <v>80</v>
      </c>
      <c r="G20" s="50">
        <v>-32</v>
      </c>
      <c r="H20" s="50">
        <v>115</v>
      </c>
      <c r="I20" s="50">
        <v>3</v>
      </c>
      <c r="J20" s="50">
        <v>8</v>
      </c>
      <c r="K20" s="50">
        <v>0</v>
      </c>
      <c r="L20" s="50">
        <v>16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</row>
    <row r="21" spans="1:18" x14ac:dyDescent="0.25">
      <c r="C21" s="49" t="str">
        <f>DEC2HEX(IF(C20&lt;0,256+C20,C20))</f>
        <v>A5</v>
      </c>
      <c r="D21" s="51" t="str">
        <f t="shared" ref="D21:R21" si="8">DEC2HEX(IF(D20&lt;0,256+D20,D20))</f>
        <v>0</v>
      </c>
      <c r="E21" s="51" t="str">
        <f t="shared" si="8"/>
        <v>D</v>
      </c>
      <c r="F21" s="49" t="str">
        <f t="shared" si="8"/>
        <v>50</v>
      </c>
      <c r="G21" s="52" t="str">
        <f t="shared" si="8"/>
        <v>E0</v>
      </c>
      <c r="H21" s="49" t="str">
        <f t="shared" si="8"/>
        <v>73</v>
      </c>
      <c r="I21" s="49" t="str">
        <f t="shared" si="8"/>
        <v>3</v>
      </c>
      <c r="J21" s="49" t="str">
        <f t="shared" si="8"/>
        <v>8</v>
      </c>
      <c r="K21" s="49" t="str">
        <f t="shared" si="8"/>
        <v>0</v>
      </c>
      <c r="L21" s="49" t="str">
        <f t="shared" si="8"/>
        <v>10</v>
      </c>
      <c r="M21" s="49" t="str">
        <f t="shared" si="8"/>
        <v>0</v>
      </c>
      <c r="N21" s="49" t="str">
        <f t="shared" si="8"/>
        <v>0</v>
      </c>
      <c r="O21" s="49" t="str">
        <f t="shared" si="8"/>
        <v>0</v>
      </c>
      <c r="P21" s="49" t="str">
        <f t="shared" si="8"/>
        <v>0</v>
      </c>
      <c r="Q21" s="49" t="str">
        <f t="shared" si="8"/>
        <v>0</v>
      </c>
      <c r="R21" s="49" t="str">
        <f t="shared" si="8"/>
        <v>0</v>
      </c>
    </row>
    <row r="22" spans="1:18" x14ac:dyDescent="0.25">
      <c r="B22" t="s">
        <v>63</v>
      </c>
      <c r="C22" s="50">
        <v>-91</v>
      </c>
      <c r="D22" s="50">
        <v>0</v>
      </c>
      <c r="E22" s="50">
        <v>5</v>
      </c>
      <c r="F22" s="50">
        <v>80</v>
      </c>
      <c r="G22" s="50">
        <v>3</v>
      </c>
      <c r="H22" s="50">
        <v>5</v>
      </c>
      <c r="I22" s="50">
        <v>2</v>
      </c>
      <c r="J22" s="50">
        <v>0</v>
      </c>
      <c r="K22" s="50"/>
      <c r="L22" s="50"/>
      <c r="M22" s="50"/>
      <c r="N22" s="50"/>
      <c r="O22" s="50"/>
      <c r="P22" s="50"/>
      <c r="Q22" s="50"/>
      <c r="R22" s="50"/>
    </row>
    <row r="23" spans="1:18" x14ac:dyDescent="0.25">
      <c r="C23" s="49" t="str">
        <f>DEC2HEX(IF(C22&lt;0,256+C22,C22))</f>
        <v>A5</v>
      </c>
      <c r="D23" s="51" t="str">
        <f t="shared" ref="D23:J23" si="9">DEC2HEX(IF(D22&lt;0,256+D22,D22))</f>
        <v>0</v>
      </c>
      <c r="E23" s="51" t="str">
        <f t="shared" si="9"/>
        <v>5</v>
      </c>
      <c r="F23" s="49" t="str">
        <f t="shared" si="9"/>
        <v>50</v>
      </c>
      <c r="G23" s="52" t="str">
        <f t="shared" si="9"/>
        <v>3</v>
      </c>
      <c r="H23" s="49" t="str">
        <f t="shared" si="9"/>
        <v>5</v>
      </c>
      <c r="I23" s="49" t="str">
        <f t="shared" si="9"/>
        <v>2</v>
      </c>
      <c r="J23" s="49" t="str">
        <f t="shared" si="9"/>
        <v>0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Raw</vt:lpstr>
      <vt:lpstr>Convert1</vt:lpstr>
      <vt:lpstr>Convert2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Giuseppe</dc:creator>
  <cp:lastModifiedBy>Alexandre Giuseppe</cp:lastModifiedBy>
  <dcterms:created xsi:type="dcterms:W3CDTF">2013-06-16T01:50:03Z</dcterms:created>
  <dcterms:modified xsi:type="dcterms:W3CDTF">2013-06-24T13:58:41Z</dcterms:modified>
</cp:coreProperties>
</file>