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M14" i="1" l="1"/>
  <c r="L14" i="1"/>
  <c r="I14" i="1"/>
  <c r="H14" i="1"/>
  <c r="M13" i="1"/>
  <c r="L13" i="1"/>
  <c r="J13" i="1"/>
  <c r="I13" i="1"/>
  <c r="H13" i="1"/>
  <c r="M12" i="1"/>
  <c r="L12" i="1"/>
  <c r="J12" i="1"/>
  <c r="I12" i="1"/>
  <c r="H12" i="1"/>
  <c r="M11" i="1"/>
  <c r="L11" i="1"/>
  <c r="J11" i="1"/>
  <c r="I11" i="1"/>
  <c r="M10" i="1"/>
  <c r="L10" i="1"/>
  <c r="I10" i="1"/>
  <c r="H10" i="1"/>
  <c r="M9" i="1"/>
  <c r="L9" i="1"/>
  <c r="I9" i="1"/>
  <c r="H9" i="1"/>
  <c r="J8" i="1"/>
  <c r="I8" i="1"/>
  <c r="H8" i="1"/>
  <c r="M7" i="1"/>
  <c r="L7" i="1"/>
  <c r="J7" i="1"/>
  <c r="I7" i="1"/>
  <c r="H7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<sst xmlns="http://schemas.openxmlformats.org/spreadsheetml/2006/main" count="37" uniqueCount="21">
  <si>
    <t>name</t>
  </si>
  <si>
    <t>year</t>
  </si>
  <si>
    <t>popsize</t>
  </si>
  <si>
    <t>avgemployers</t>
  </si>
  <si>
    <t>unemployed</t>
  </si>
  <si>
    <t>avgsalary</t>
  </si>
  <si>
    <t>livarea</t>
  </si>
  <si>
    <t>invests</t>
  </si>
  <si>
    <t>factoriescap</t>
  </si>
  <si>
    <t>conscap</t>
  </si>
  <si>
    <t>consnewareas</t>
  </si>
  <si>
    <t>retailturnover</t>
  </si>
  <si>
    <t>foodservturnover</t>
  </si>
  <si>
    <t>saldo</t>
  </si>
  <si>
    <t>Гатчинский МР</t>
  </si>
  <si>
    <t>Выборгский МР</t>
  </si>
  <si>
    <t>lat</t>
  </si>
  <si>
    <t>lon</t>
  </si>
  <si>
    <t>Бокситогорский МР</t>
  </si>
  <si>
    <t>pred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</si>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</sst>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Normal="100" workbookViewId="0">
      <selection activeCell="O24" sqref="O24"/>
    </sheetView>
  </sheetViews>
  <sheetFormatPr defaultRowHeight="15" x14ac:dyDescent="0.25"/>
  <cols>
    <col min="1" max="1" width="19.140625" customWidth="1"/>
    <col min="4" max="4" width="13.7109375" customWidth="1"/>
    <col min="5" max="5" width="14.140625" customWidth="1"/>
    <col min="6" max="6" width="11.85546875" customWidth="1"/>
    <col min="9" max="9" width="16.28515625" customWidth="1"/>
    <col min="11" max="11" width="15.42578125" customWidth="1"/>
    <col min="12" max="12" width="17.28515625" customWidth="1"/>
    <col min="13" max="13" width="20.28515625" customWidth="1"/>
    <col min="14" max="14" width="10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17</v>
      </c>
      <c r="P1" s="1" t="s">
        <v>13</v>
      </c>
      <c r="Q1" s="1" t="s">
        <v>19</v>
      </c>
      <c r="R1" s="1" t="s">
        <v>20</v>
      </c>
    </row>
    <row r="2" spans="1:18" x14ac:dyDescent="0.25">
      <c r="A2" s="1" t="s">
        <v>14</v>
      </c>
      <c r="B2" s="1">
        <v>2019</v>
      </c>
      <c r="C2" s="2">
        <v>238.018</v>
      </c>
      <c r="D2" s="2">
        <v>42.329000000000001</v>
      </c>
      <c r="E2" s="2">
        <v>1035</v>
      </c>
      <c r="F2" s="2">
        <v>47095.7</v>
      </c>
      <c r="G2" s="3">
        <v>25.9</v>
      </c>
      <c r="H2" s="3">
        <v>8534.4</v>
      </c>
      <c r="I2" s="3">
        <v>98966.3</v>
      </c>
      <c r="J2" s="3">
        <v>10252.700000000001</v>
      </c>
      <c r="K2" s="3">
        <v>88.7</v>
      </c>
      <c r="L2" s="3">
        <f xml:space="preserve"> 22883164.3 / 1000</f>
        <v>22883.1643</v>
      </c>
      <c r="M2" s="2">
        <f xml:space="preserve"> 353488 / 1000</f>
        <v>353.488</v>
      </c>
      <c r="N2" s="2">
        <v>59.3</v>
      </c>
      <c r="O2" s="2">
        <v>30.07</v>
      </c>
      <c r="P2" s="2">
        <v>-3761</v>
      </c>
      <c r="Q2" s="2">
        <v>482.4599999999993</v>
      </c>
      <c r="R2" s="2">
        <f>ABS(P2-Q2)</f>
        <v>4243.4599999999991</v>
      </c>
    </row>
    <row r="3" spans="1:18" x14ac:dyDescent="0.25">
      <c r="A3" s="1" t="s">
        <v>14</v>
      </c>
      <c r="B3" s="1">
        <v>2018</v>
      </c>
      <c r="C3" s="2">
        <v>243.17</v>
      </c>
      <c r="D3" s="2">
        <v>43.061</v>
      </c>
      <c r="E3" s="2">
        <v>836</v>
      </c>
      <c r="F3" s="2">
        <v>43057.3</v>
      </c>
      <c r="G3" s="3">
        <v>25.9</v>
      </c>
      <c r="H3" s="3">
        <v>19293.900000000001</v>
      </c>
      <c r="I3" s="3">
        <v>81900</v>
      </c>
      <c r="J3" s="3">
        <v>8500</v>
      </c>
      <c r="K3" s="3">
        <v>142.5</v>
      </c>
      <c r="L3" s="3">
        <f xml:space="preserve"> 16022223.4 / 1000</f>
        <v>16022.223400000001</v>
      </c>
      <c r="M3" s="2">
        <f xml:space="preserve"> 171538.4 / 1000</f>
        <v>171.5384</v>
      </c>
      <c r="N3" s="2">
        <v>59.3</v>
      </c>
      <c r="O3" s="2">
        <v>30.07</v>
      </c>
      <c r="P3" s="2">
        <v>339</v>
      </c>
      <c r="Q3" s="2">
        <v>542.68999999999949</v>
      </c>
      <c r="R3" s="5">
        <f t="shared" ref="R3:R20" si="0">ABS(P3-Q3)</f>
        <v>203.68999999999949</v>
      </c>
    </row>
    <row r="4" spans="1:18" x14ac:dyDescent="0.25">
      <c r="A4" s="1" t="s">
        <v>14</v>
      </c>
      <c r="B4" s="1">
        <v>2017</v>
      </c>
      <c r="C4" s="2">
        <v>244.25800000000001</v>
      </c>
      <c r="D4" s="2">
        <v>37.133000000000003</v>
      </c>
      <c r="E4" s="2">
        <v>1006</v>
      </c>
      <c r="F4" s="2">
        <v>41288</v>
      </c>
      <c r="G4" s="3">
        <v>25.9</v>
      </c>
      <c r="H4" s="3">
        <v>6649.3</v>
      </c>
      <c r="I4" s="3">
        <v>63344.5</v>
      </c>
      <c r="J4" s="3">
        <v>2696.5</v>
      </c>
      <c r="K4" s="3">
        <v>165.1</v>
      </c>
      <c r="L4" s="3">
        <f xml:space="preserve"> 14877213.8 / 1000</f>
        <v>14877.213800000001</v>
      </c>
      <c r="M4" s="2">
        <f xml:space="preserve"> 132601 / 1000</f>
        <v>132.601</v>
      </c>
      <c r="N4" s="2">
        <v>59.3</v>
      </c>
      <c r="O4" s="2">
        <v>30.07</v>
      </c>
      <c r="P4" s="2">
        <v>-63</v>
      </c>
      <c r="Q4" s="2">
        <v>546.60999999999922</v>
      </c>
      <c r="R4" s="2">
        <f t="shared" si="0"/>
        <v>609.60999999999922</v>
      </c>
    </row>
    <row r="5" spans="1:18" x14ac:dyDescent="0.25">
      <c r="A5" s="1" t="s">
        <v>14</v>
      </c>
      <c r="B5" s="1">
        <v>2016</v>
      </c>
      <c r="C5" s="2">
        <v>245.60599999999999</v>
      </c>
      <c r="D5" s="2">
        <v>36.497999999999998</v>
      </c>
      <c r="E5" s="2">
        <v>1156</v>
      </c>
      <c r="F5" s="2">
        <v>37629.5</v>
      </c>
      <c r="G5" s="3">
        <v>25.9</v>
      </c>
      <c r="H5" s="3">
        <v>7320.8</v>
      </c>
      <c r="I5" s="3">
        <v>60117.7</v>
      </c>
      <c r="J5" s="3">
        <v>1270</v>
      </c>
      <c r="K5" s="3">
        <v>138.69999999999999</v>
      </c>
      <c r="L5" s="3">
        <f xml:space="preserve"> 13562423.7 / 1000</f>
        <v>13562.423699999999</v>
      </c>
      <c r="M5" s="2">
        <f xml:space="preserve"> 128209.1 / 1000</f>
        <v>128.20910000000001</v>
      </c>
      <c r="N5" s="2">
        <v>59.3</v>
      </c>
      <c r="O5" s="2">
        <v>30.07</v>
      </c>
      <c r="P5" s="2">
        <v>767</v>
      </c>
      <c r="Q5" s="2">
        <v>645.36999999999898</v>
      </c>
      <c r="R5" s="5">
        <f t="shared" si="0"/>
        <v>121.63000000000102</v>
      </c>
    </row>
    <row r="6" spans="1:18" x14ac:dyDescent="0.25">
      <c r="A6" s="1" t="s">
        <v>14</v>
      </c>
      <c r="B6" s="1">
        <v>2015</v>
      </c>
      <c r="C6" s="2">
        <v>246</v>
      </c>
      <c r="D6" s="2">
        <v>36.811</v>
      </c>
      <c r="E6" s="2">
        <v>1380</v>
      </c>
      <c r="F6" s="2">
        <v>34278.9</v>
      </c>
      <c r="G6" s="3">
        <v>25.9</v>
      </c>
      <c r="H6" s="3">
        <v>7689.2</v>
      </c>
      <c r="I6" s="3">
        <v>57475.199999999997</v>
      </c>
      <c r="J6" s="3">
        <v>2335.9</v>
      </c>
      <c r="K6" s="3">
        <v>181.1</v>
      </c>
      <c r="L6" s="3">
        <v>31739</v>
      </c>
      <c r="M6" s="3">
        <v>722</v>
      </c>
      <c r="N6" s="2">
        <v>59.3</v>
      </c>
      <c r="O6" s="2">
        <v>30.07</v>
      </c>
      <c r="P6" s="2">
        <v>942</v>
      </c>
      <c r="Q6" s="2">
        <v>517.63999999999942</v>
      </c>
      <c r="R6" s="5">
        <f t="shared" si="0"/>
        <v>424.36000000000058</v>
      </c>
    </row>
    <row r="7" spans="1:18" x14ac:dyDescent="0.25">
      <c r="A7" s="1" t="s">
        <v>14</v>
      </c>
      <c r="B7" s="1">
        <v>2014</v>
      </c>
      <c r="C7" s="2">
        <v>246.2</v>
      </c>
      <c r="D7" s="2">
        <v>37.902999999999999</v>
      </c>
      <c r="E7" s="2">
        <v>763</v>
      </c>
      <c r="F7" s="2">
        <v>32674.7</v>
      </c>
      <c r="G7" s="3">
        <v>25.9</v>
      </c>
      <c r="H7" s="3">
        <f xml:space="preserve"> 4558593 / 1000</f>
        <v>4558.5929999999998</v>
      </c>
      <c r="I7" s="3">
        <f xml:space="preserve"> 41975492 / 1000</f>
        <v>41975.491999999998</v>
      </c>
      <c r="J7" s="3">
        <f xml:space="preserve"> 3280900 / 1000</f>
        <v>3280.9</v>
      </c>
      <c r="K7" s="3">
        <v>123.8</v>
      </c>
      <c r="L7" s="3">
        <f xml:space="preserve"> 10145823.2 / 1000</f>
        <v>10145.823199999999</v>
      </c>
      <c r="M7" s="2">
        <f xml:space="preserve"> 119837 / 1000</f>
        <v>119.837</v>
      </c>
      <c r="N7" s="2">
        <v>59.3</v>
      </c>
      <c r="O7" s="2">
        <v>30.07</v>
      </c>
      <c r="P7" s="2">
        <v>3215</v>
      </c>
      <c r="Q7" s="2">
        <v>560.00999999999931</v>
      </c>
      <c r="R7" s="2">
        <f t="shared" si="0"/>
        <v>2654.9900000000007</v>
      </c>
    </row>
    <row r="8" spans="1:18" x14ac:dyDescent="0.25">
      <c r="A8" s="1" t="s">
        <v>15</v>
      </c>
      <c r="B8" s="1">
        <v>2023</v>
      </c>
      <c r="C8" s="2">
        <v>194.703</v>
      </c>
      <c r="D8" s="3">
        <v>41.1</v>
      </c>
      <c r="E8" s="2">
        <v>756</v>
      </c>
      <c r="F8" s="2">
        <v>77711</v>
      </c>
      <c r="G8" s="3">
        <v>32.299999999999997</v>
      </c>
      <c r="H8" s="3">
        <f>32741549/1000</f>
        <v>32741.548999999999</v>
      </c>
      <c r="I8" s="3">
        <f xml:space="preserve"> 188.5 * 1000</f>
        <v>188500</v>
      </c>
      <c r="J8" s="3">
        <f>2.8*1000</f>
        <v>2800</v>
      </c>
      <c r="K8" s="3">
        <v>301.2</v>
      </c>
      <c r="L8" s="3">
        <v>34208.9</v>
      </c>
      <c r="M8" s="2">
        <v>859</v>
      </c>
      <c r="N8" s="2">
        <v>60.4</v>
      </c>
      <c r="O8" s="2">
        <v>28.4</v>
      </c>
      <c r="P8" s="2">
        <v>516</v>
      </c>
      <c r="Q8" s="2">
        <v>436.32000000000028</v>
      </c>
      <c r="R8" s="5">
        <f t="shared" si="0"/>
        <v>79.679999999999723</v>
      </c>
    </row>
    <row r="9" spans="1:18" x14ac:dyDescent="0.25">
      <c r="A9" s="1" t="s">
        <v>15</v>
      </c>
      <c r="B9" s="1">
        <v>2022</v>
      </c>
      <c r="C9" s="2">
        <v>192.55699999999999</v>
      </c>
      <c r="D9" s="3">
        <v>42.4</v>
      </c>
      <c r="E9" s="2">
        <v>983</v>
      </c>
      <c r="F9" s="2">
        <v>69206</v>
      </c>
      <c r="G9" s="3">
        <v>32.299999999999997</v>
      </c>
      <c r="H9" s="3">
        <f>22754436/1000</f>
        <v>22754.436000000002</v>
      </c>
      <c r="I9" s="3">
        <f xml:space="preserve"> 172 * 1000</f>
        <v>172000</v>
      </c>
      <c r="J9" s="3">
        <v>3002.7</v>
      </c>
      <c r="K9" s="3">
        <v>282.5</v>
      </c>
      <c r="L9" s="3">
        <f xml:space="preserve"> 33764801.6 /1000</f>
        <v>33764.801599999999</v>
      </c>
      <c r="M9" s="2">
        <f xml:space="preserve"> 775672.3 / 1000</f>
        <v>775.67230000000006</v>
      </c>
      <c r="N9" s="2">
        <v>60.4</v>
      </c>
      <c r="O9" s="2">
        <v>28.4</v>
      </c>
      <c r="P9" s="2">
        <v>212</v>
      </c>
      <c r="Q9" s="2">
        <v>1051.3399999999999</v>
      </c>
      <c r="R9" s="5">
        <f t="shared" si="0"/>
        <v>839.33999999999992</v>
      </c>
    </row>
    <row r="10" spans="1:18" x14ac:dyDescent="0.25">
      <c r="A10" s="1" t="s">
        <v>15</v>
      </c>
      <c r="B10" s="1">
        <v>2021</v>
      </c>
      <c r="C10" s="2">
        <v>193.827</v>
      </c>
      <c r="D10" s="3">
        <v>41.5</v>
      </c>
      <c r="E10" s="2">
        <v>1443</v>
      </c>
      <c r="F10" s="2">
        <v>61131</v>
      </c>
      <c r="G10" s="3">
        <v>32.299999999999997</v>
      </c>
      <c r="H10" s="3">
        <f>19495388/1000</f>
        <v>19495.387999999999</v>
      </c>
      <c r="I10" s="3">
        <f xml:space="preserve"> 152.7 * 1000</f>
        <v>152700</v>
      </c>
      <c r="J10" s="3">
        <v>5924.4</v>
      </c>
      <c r="K10" s="3">
        <v>321.89999999999998</v>
      </c>
      <c r="L10" s="3">
        <f xml:space="preserve"> 30160128.5 /1000</f>
        <v>30160.128499999999</v>
      </c>
      <c r="M10" s="2">
        <f xml:space="preserve"> 710657.1 /1000</f>
        <v>710.65710000000001</v>
      </c>
      <c r="N10" s="2">
        <v>60.4</v>
      </c>
      <c r="O10" s="2">
        <v>28.4</v>
      </c>
      <c r="P10" s="2">
        <v>51</v>
      </c>
      <c r="Q10" s="2">
        <v>3639.4799999999991</v>
      </c>
      <c r="R10" s="2">
        <f t="shared" si="0"/>
        <v>3588.4799999999991</v>
      </c>
    </row>
    <row r="11" spans="1:18" x14ac:dyDescent="0.25">
      <c r="A11" s="1" t="s">
        <v>15</v>
      </c>
      <c r="B11" s="1">
        <v>2020</v>
      </c>
      <c r="C11" s="2">
        <v>195.833</v>
      </c>
      <c r="D11" s="3">
        <v>41</v>
      </c>
      <c r="E11" s="2">
        <v>4324</v>
      </c>
      <c r="F11" s="2">
        <v>56640</v>
      </c>
      <c r="G11" s="3">
        <v>29.3</v>
      </c>
      <c r="H11" s="3">
        <v>37458.699999999997</v>
      </c>
      <c r="I11" s="3">
        <f xml:space="preserve"> 110.9 * 1000</f>
        <v>110900</v>
      </c>
      <c r="J11" s="3">
        <f xml:space="preserve"> 1589809 / 1000</f>
        <v>1589.809</v>
      </c>
      <c r="K11" s="3">
        <v>192.6</v>
      </c>
      <c r="L11" s="3">
        <f>27435002/1000</f>
        <v>27435.002</v>
      </c>
      <c r="M11" s="2">
        <f xml:space="preserve"> 368788.4/1000</f>
        <v>368.78840000000002</v>
      </c>
      <c r="N11" s="2">
        <v>60.4</v>
      </c>
      <c r="O11" s="2">
        <v>28.4</v>
      </c>
      <c r="P11" s="2">
        <v>-907</v>
      </c>
      <c r="Q11" s="2">
        <v>2987.5699999999988</v>
      </c>
      <c r="R11" s="2">
        <f t="shared" si="0"/>
        <v>3894.5699999999988</v>
      </c>
    </row>
    <row r="12" spans="1:18" x14ac:dyDescent="0.25">
      <c r="A12" s="1" t="s">
        <v>15</v>
      </c>
      <c r="B12" s="1">
        <v>2019</v>
      </c>
      <c r="C12" s="2">
        <v>198.22900000000001</v>
      </c>
      <c r="D12" s="3">
        <v>42.8</v>
      </c>
      <c r="E12" s="2">
        <v>813</v>
      </c>
      <c r="F12" s="2">
        <v>55350</v>
      </c>
      <c r="G12" s="3">
        <v>28.6</v>
      </c>
      <c r="H12" s="3">
        <f>21049559/1000</f>
        <v>21049.559000000001</v>
      </c>
      <c r="I12" s="3">
        <f>101*1000</f>
        <v>101000</v>
      </c>
      <c r="J12" s="3">
        <f xml:space="preserve"> 1573240 / 1000</f>
        <v>1573.24</v>
      </c>
      <c r="K12" s="3">
        <v>193.08</v>
      </c>
      <c r="L12" s="3">
        <f>24726130.6/1000</f>
        <v>24726.1306</v>
      </c>
      <c r="M12" s="2">
        <f>482383/1000</f>
        <v>482.38299999999998</v>
      </c>
      <c r="N12" s="2">
        <v>60.4</v>
      </c>
      <c r="O12" s="2">
        <v>28.4</v>
      </c>
      <c r="P12" s="2">
        <v>-212</v>
      </c>
      <c r="Q12" s="2">
        <v>3719.73</v>
      </c>
      <c r="R12" s="2">
        <f t="shared" si="0"/>
        <v>3931.73</v>
      </c>
    </row>
    <row r="13" spans="1:18" x14ac:dyDescent="0.25">
      <c r="A13" s="1" t="s">
        <v>15</v>
      </c>
      <c r="B13" s="1">
        <v>2018</v>
      </c>
      <c r="C13" s="2">
        <v>199.61099999999999</v>
      </c>
      <c r="D13" s="3">
        <v>42.3</v>
      </c>
      <c r="E13" s="2">
        <v>648</v>
      </c>
      <c r="F13" s="2">
        <v>51266</v>
      </c>
      <c r="G13" s="3">
        <v>27.5</v>
      </c>
      <c r="H13" s="3">
        <f>26707512/1000</f>
        <v>26707.511999999999</v>
      </c>
      <c r="I13" s="3">
        <f>105.7*1000</f>
        <v>105700</v>
      </c>
      <c r="J13" s="4">
        <f>4153307.4/1000</f>
        <v>4153.3073999999997</v>
      </c>
      <c r="K13" s="3">
        <v>121.1</v>
      </c>
      <c r="L13" s="3">
        <f>14607097.9/1000</f>
        <v>14607.097900000001</v>
      </c>
      <c r="M13" s="2">
        <f>114827.7/1000</f>
        <v>114.82769999999999</v>
      </c>
      <c r="N13" s="2">
        <v>60.4</v>
      </c>
      <c r="O13" s="2">
        <v>28.4</v>
      </c>
      <c r="P13" s="2">
        <v>-440</v>
      </c>
      <c r="Q13" s="2">
        <v>3402.7199999999989</v>
      </c>
      <c r="R13" s="2">
        <f t="shared" si="0"/>
        <v>3842.7199999999989</v>
      </c>
    </row>
    <row r="14" spans="1:18" x14ac:dyDescent="0.25">
      <c r="A14" s="1" t="s">
        <v>15</v>
      </c>
      <c r="B14" s="1">
        <v>2017</v>
      </c>
      <c r="C14" s="2">
        <v>201.232</v>
      </c>
      <c r="D14" s="3">
        <v>36.700000000000003</v>
      </c>
      <c r="E14" s="2">
        <v>786</v>
      </c>
      <c r="F14" s="2">
        <v>45530</v>
      </c>
      <c r="G14" s="3">
        <v>26.9</v>
      </c>
      <c r="H14" s="3">
        <f>7232770/1000</f>
        <v>7232.77</v>
      </c>
      <c r="I14" s="3">
        <f>65.7 *1000</f>
        <v>65700</v>
      </c>
      <c r="J14" s="3">
        <v>562.70000000000005</v>
      </c>
      <c r="K14" s="3">
        <v>102.3</v>
      </c>
      <c r="L14" s="3">
        <f>14037631.3/1000</f>
        <v>14037.631300000001</v>
      </c>
      <c r="M14" s="2">
        <f>76884.3/1000</f>
        <v>76.884299999999996</v>
      </c>
      <c r="N14" s="2">
        <v>60.4</v>
      </c>
      <c r="O14" s="2">
        <v>28.4</v>
      </c>
      <c r="P14" s="2">
        <v>-550</v>
      </c>
      <c r="Q14" s="2">
        <v>3689.9399999999991</v>
      </c>
      <c r="R14" s="2">
        <f t="shared" si="0"/>
        <v>4239.9399999999987</v>
      </c>
    </row>
    <row r="15" spans="1:18" x14ac:dyDescent="0.25">
      <c r="A15" s="1" t="s">
        <v>18</v>
      </c>
      <c r="B15" s="1">
        <v>2016</v>
      </c>
      <c r="C15" s="2">
        <v>50.756</v>
      </c>
      <c r="D15" s="2">
        <v>9.8539999999999992</v>
      </c>
      <c r="E15" s="2">
        <v>497.40879999999999</v>
      </c>
      <c r="F15" s="2">
        <v>33918.400000000001</v>
      </c>
      <c r="G15" s="2">
        <v>30.7</v>
      </c>
      <c r="H15" s="2">
        <v>894.31299999999999</v>
      </c>
      <c r="I15" s="2">
        <v>22261.996999999999</v>
      </c>
      <c r="J15" s="2">
        <v>196.75200000000001</v>
      </c>
      <c r="K15" s="2">
        <v>5</v>
      </c>
      <c r="L15" s="2">
        <v>1640.018</v>
      </c>
      <c r="M15" s="2">
        <v>14.432</v>
      </c>
      <c r="N15" s="2">
        <v>59.8</v>
      </c>
      <c r="O15" s="2">
        <v>33.5</v>
      </c>
      <c r="P15" s="2">
        <v>169</v>
      </c>
      <c r="Q15" s="2">
        <v>1321.089999999999</v>
      </c>
      <c r="R15" s="2">
        <f t="shared" si="0"/>
        <v>1152.089999999999</v>
      </c>
    </row>
    <row r="16" spans="1:18" x14ac:dyDescent="0.25">
      <c r="A16" s="1" t="s">
        <v>18</v>
      </c>
      <c r="B16" s="1">
        <v>2015</v>
      </c>
      <c r="C16" s="2">
        <v>51.298000000000002</v>
      </c>
      <c r="D16" s="2">
        <v>9.8369999999999997</v>
      </c>
      <c r="E16" s="2">
        <v>559.14819999999997</v>
      </c>
      <c r="F16" s="2">
        <v>31340.5</v>
      </c>
      <c r="G16" s="2">
        <v>36.43</v>
      </c>
      <c r="H16" s="2">
        <v>1381.8050000000001</v>
      </c>
      <c r="I16" s="2">
        <v>19849.96</v>
      </c>
      <c r="J16" s="2">
        <v>159.67099999999999</v>
      </c>
      <c r="K16" s="2">
        <v>8.1</v>
      </c>
      <c r="L16" s="2">
        <v>1348.8230000000001</v>
      </c>
      <c r="M16" s="2">
        <v>17.542000000000002</v>
      </c>
      <c r="N16" s="2">
        <v>59.8</v>
      </c>
      <c r="O16" s="2">
        <v>33.5</v>
      </c>
      <c r="P16" s="2">
        <v>23</v>
      </c>
      <c r="Q16" s="2">
        <v>2664.7499999999991</v>
      </c>
      <c r="R16" s="2">
        <f t="shared" si="0"/>
        <v>2641.7499999999991</v>
      </c>
    </row>
    <row r="17" spans="1:18" x14ac:dyDescent="0.25">
      <c r="A17" s="1" t="s">
        <v>18</v>
      </c>
      <c r="B17" s="1">
        <v>2014</v>
      </c>
      <c r="C17" s="2">
        <v>51.941000000000003</v>
      </c>
      <c r="D17" s="2">
        <v>9.9879999999999995</v>
      </c>
      <c r="E17" s="2">
        <v>597.32150000000001</v>
      </c>
      <c r="F17" s="2">
        <v>28366.2</v>
      </c>
      <c r="G17" s="2">
        <v>36.43</v>
      </c>
      <c r="H17" s="2">
        <v>814.22699999999998</v>
      </c>
      <c r="I17" s="2">
        <v>17254.972000000002</v>
      </c>
      <c r="J17" s="2">
        <v>173.51900000000001</v>
      </c>
      <c r="K17" s="2">
        <v>29.9</v>
      </c>
      <c r="L17" s="2">
        <v>967.63780000000008</v>
      </c>
      <c r="M17" s="2">
        <v>16.149000000000001</v>
      </c>
      <c r="N17" s="2">
        <v>59.8</v>
      </c>
      <c r="O17" s="2">
        <v>33.5</v>
      </c>
      <c r="P17" s="2">
        <v>-257</v>
      </c>
      <c r="Q17" s="2">
        <v>747.69999999999891</v>
      </c>
      <c r="R17" s="2">
        <f t="shared" si="0"/>
        <v>1004.6999999999989</v>
      </c>
    </row>
    <row r="18" spans="1:18" x14ac:dyDescent="0.25">
      <c r="A18" s="1" t="s">
        <v>18</v>
      </c>
      <c r="B18" s="1">
        <v>2013</v>
      </c>
      <c r="C18" s="2">
        <v>52.34</v>
      </c>
      <c r="D18" s="2">
        <v>10.254</v>
      </c>
      <c r="E18" s="2">
        <v>711.82400000000007</v>
      </c>
      <c r="F18" s="2">
        <v>25409.8</v>
      </c>
      <c r="G18" s="2">
        <v>36.43</v>
      </c>
      <c r="H18" s="2">
        <v>691.16099999999994</v>
      </c>
      <c r="I18" s="2">
        <v>17653.433000000001</v>
      </c>
      <c r="J18" s="2">
        <v>85.984999999999999</v>
      </c>
      <c r="K18" s="2">
        <v>9.9</v>
      </c>
      <c r="L18" s="2">
        <v>821.76700000000005</v>
      </c>
      <c r="M18" s="2">
        <v>24.484999999999999</v>
      </c>
      <c r="N18" s="2">
        <v>59.8</v>
      </c>
      <c r="O18" s="2">
        <v>33.5</v>
      </c>
      <c r="P18" s="2">
        <v>161</v>
      </c>
      <c r="Q18" s="2">
        <v>1668.5400000000011</v>
      </c>
      <c r="R18" s="2">
        <f t="shared" si="0"/>
        <v>1507.5400000000011</v>
      </c>
    </row>
    <row r="19" spans="1:18" x14ac:dyDescent="0.25">
      <c r="A19" s="1" t="s">
        <v>18</v>
      </c>
      <c r="B19" s="1">
        <v>2012</v>
      </c>
      <c r="C19" s="2">
        <v>52.956000000000003</v>
      </c>
      <c r="D19" s="2">
        <v>10.59</v>
      </c>
      <c r="E19" s="2">
        <v>751.97519999999997</v>
      </c>
      <c r="F19" s="2">
        <v>23164</v>
      </c>
      <c r="G19" s="2">
        <v>36.43</v>
      </c>
      <c r="H19" s="2">
        <v>955.6</v>
      </c>
      <c r="I19" s="2">
        <v>16316.396500000001</v>
      </c>
      <c r="J19" s="2">
        <v>230.62899999999999</v>
      </c>
      <c r="K19" s="2">
        <v>5.4</v>
      </c>
      <c r="L19" s="2">
        <v>714.0385</v>
      </c>
      <c r="M19" s="2">
        <v>32.409999999999997</v>
      </c>
      <c r="N19" s="2">
        <v>59.8</v>
      </c>
      <c r="O19" s="2">
        <v>33.5</v>
      </c>
      <c r="P19" s="2">
        <v>-76</v>
      </c>
      <c r="Q19" s="2">
        <v>1488.089999999999</v>
      </c>
      <c r="R19" s="2">
        <f t="shared" si="0"/>
        <v>1564.089999999999</v>
      </c>
    </row>
    <row r="20" spans="1:18" x14ac:dyDescent="0.25">
      <c r="A20" s="1" t="s">
        <v>18</v>
      </c>
      <c r="B20" s="1">
        <v>2011</v>
      </c>
      <c r="C20" s="2">
        <v>53.338000000000001</v>
      </c>
      <c r="D20" s="2">
        <v>11.303000000000001</v>
      </c>
      <c r="E20" s="2">
        <v>1002.7544</v>
      </c>
      <c r="F20" s="2">
        <v>20279</v>
      </c>
      <c r="G20" s="2">
        <v>36.43</v>
      </c>
      <c r="H20" s="2">
        <v>577.28300000000002</v>
      </c>
      <c r="I20" s="2">
        <v>15980.2601</v>
      </c>
      <c r="J20" s="2">
        <v>309.06599999999997</v>
      </c>
      <c r="K20" s="2">
        <v>5.6</v>
      </c>
      <c r="L20" s="2">
        <v>633.4</v>
      </c>
      <c r="M20" s="2">
        <v>29.247</v>
      </c>
      <c r="N20" s="2">
        <v>59.8</v>
      </c>
      <c r="O20" s="2">
        <v>33.5</v>
      </c>
      <c r="P20" s="2">
        <v>-150</v>
      </c>
      <c r="Q20" s="2">
        <v>903.4999999999992</v>
      </c>
      <c r="R20" s="2">
        <f t="shared" si="0"/>
        <v>1053.4999999999991</v>
      </c>
    </row>
    <row r="27" spans="1:18" x14ac:dyDescent="0.25">
      <c r="O27" s="2"/>
    </row>
    <row r="28" spans="1:18" x14ac:dyDescent="0.25">
      <c r="O28" s="2"/>
    </row>
    <row r="29" spans="1:18" x14ac:dyDescent="0.25">
      <c r="O29" s="2"/>
    </row>
    <row r="30" spans="1:18" x14ac:dyDescent="0.25">
      <c r="O30" s="2"/>
    </row>
    <row r="31" spans="1:18" x14ac:dyDescent="0.25">
      <c r="O31" s="2"/>
    </row>
    <row r="32" spans="1:18" x14ac:dyDescent="0.25">
      <c r="O32" s="2"/>
    </row>
    <row r="33" spans="15:15" x14ac:dyDescent="0.25">
      <c r="O33" s="2"/>
    </row>
    <row r="34" spans="15:15" x14ac:dyDescent="0.25">
      <c r="O34" s="2"/>
    </row>
    <row r="35" spans="15:15" x14ac:dyDescent="0.25">
      <c r="O35" s="2"/>
    </row>
    <row r="36" spans="15:15" x14ac:dyDescent="0.25">
      <c r="O36" s="2"/>
    </row>
    <row r="37" spans="15:15" x14ac:dyDescent="0.25">
      <c r="O37" s="2"/>
    </row>
    <row r="38" spans="15:15" x14ac:dyDescent="0.25">
      <c r="O38" s="2"/>
    </row>
    <row r="39" spans="15:15" x14ac:dyDescent="0.25">
      <c r="O39" s="2"/>
    </row>
    <row r="40" spans="15:15" x14ac:dyDescent="0.25">
      <c r="O40" s="2"/>
    </row>
    <row r="41" spans="15:15" x14ac:dyDescent="0.25">
      <c r="O41" s="2"/>
    </row>
    <row r="42" spans="15:15" x14ac:dyDescent="0.25">
      <c r="O42" s="2"/>
    </row>
    <row r="43" spans="15:15" x14ac:dyDescent="0.25">
      <c r="O43" s="2"/>
    </row>
    <row r="44" spans="15:15" x14ac:dyDescent="0.25">
      <c r="O44" s="2"/>
    </row>
    <row r="45" spans="15:15" x14ac:dyDescent="0.25">
      <c r="O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2024-05-13T12:18:21Z</dcterms:modified>
</cp:coreProperties>
</file>