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1" l="1"/>
  <c r="I58" i="1"/>
  <c r="I59" i="1"/>
  <c r="I60" i="1"/>
  <c r="I54" i="1"/>
  <c r="I51" i="1"/>
  <c r="I52" i="1"/>
  <c r="I53" i="1"/>
  <c r="I46" i="1"/>
  <c r="I47" i="1"/>
  <c r="I48" i="1"/>
  <c r="I49" i="1"/>
  <c r="I41" i="1"/>
  <c r="I42" i="1"/>
  <c r="I43" i="1"/>
  <c r="I44" i="1"/>
  <c r="I36" i="1"/>
  <c r="I37" i="1"/>
  <c r="I38" i="1"/>
  <c r="I39" i="1"/>
  <c r="I55" i="1" l="1"/>
  <c r="I56" i="1"/>
  <c r="I50" i="1"/>
  <c r="I45" i="1"/>
  <c r="I40" i="1"/>
  <c r="I35" i="1"/>
  <c r="M32" i="1" l="1"/>
  <c r="L32" i="1"/>
  <c r="M31" i="1"/>
  <c r="L31" i="1"/>
  <c r="I31" i="1"/>
  <c r="M30" i="1"/>
  <c r="L30" i="1"/>
  <c r="J30" i="1"/>
  <c r="I30" i="1"/>
  <c r="M29" i="1"/>
  <c r="L29" i="1"/>
  <c r="J29" i="1"/>
  <c r="I29" i="1"/>
  <c r="M28" i="1"/>
  <c r="L28" i="1"/>
  <c r="J28" i="1"/>
  <c r="I28" i="1"/>
  <c r="M27" i="1"/>
  <c r="L27" i="1"/>
  <c r="I27" i="1"/>
  <c r="M26" i="1"/>
  <c r="L26" i="1"/>
  <c r="I26" i="1"/>
  <c r="J25" i="1"/>
  <c r="I25" i="1"/>
  <c r="M24" i="1"/>
  <c r="L24" i="1"/>
  <c r="M23" i="1"/>
  <c r="L23" i="1"/>
  <c r="M22" i="1"/>
  <c r="L22" i="1"/>
  <c r="M21" i="1"/>
  <c r="L21" i="1"/>
  <c r="M20" i="1"/>
  <c r="L20" i="1"/>
  <c r="J20" i="1"/>
  <c r="I20" i="1"/>
  <c r="M18" i="1"/>
  <c r="L18" i="1"/>
  <c r="M17" i="1"/>
  <c r="L17" i="1"/>
  <c r="M16" i="1"/>
  <c r="L16" i="1"/>
  <c r="M15" i="1"/>
  <c r="L15" i="1"/>
  <c r="J4" i="1"/>
  <c r="M3" i="1"/>
  <c r="L3" i="1"/>
  <c r="J3" i="1"/>
  <c r="I3" i="1"/>
  <c r="M2" i="1"/>
  <c r="L2" i="1"/>
  <c r="I2" i="1"/>
</calcChain>
</file>

<file path=xl/sharedStrings.xml><?xml version="1.0" encoding="utf-8"?>
<sst xmlns="http://schemas.openxmlformats.org/spreadsheetml/2006/main" count="104" uniqueCount="30">
  <si>
    <t>name</t>
  </si>
  <si>
    <t>year</t>
  </si>
  <si>
    <t>popsize</t>
  </si>
  <si>
    <t>avgemployers</t>
  </si>
  <si>
    <t>unemployed</t>
  </si>
  <si>
    <t>avgsalary</t>
  </si>
  <si>
    <t>livarea</t>
  </si>
  <si>
    <t>invests</t>
  </si>
  <si>
    <t>factoriescap</t>
  </si>
  <si>
    <t>conscap</t>
  </si>
  <si>
    <t>consnewareas</t>
  </si>
  <si>
    <t>retailturnover</t>
  </si>
  <si>
    <t>foodservturnover</t>
  </si>
  <si>
    <t>saldo</t>
  </si>
  <si>
    <t>Бокситогорский МР</t>
  </si>
  <si>
    <t>???</t>
  </si>
  <si>
    <t>-</t>
  </si>
  <si>
    <t>…</t>
  </si>
  <si>
    <t>Гатчинский МР</t>
  </si>
  <si>
    <t>Гатчина</t>
  </si>
  <si>
    <t>Выборгский МР</t>
  </si>
  <si>
    <t>Выборг</t>
  </si>
  <si>
    <t>Сланцы</t>
  </si>
  <si>
    <t>Азов</t>
  </si>
  <si>
    <t>Зверево</t>
  </si>
  <si>
    <t>Донецк</t>
  </si>
  <si>
    <t>Каменск-Шахтинский</t>
  </si>
  <si>
    <t>Гуково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</si>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</sst>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topLeftCell="A13" zoomScale="70" zoomScaleNormal="70" workbookViewId="0">
      <selection activeCell="U49" sqref="U49"/>
    </sheetView>
  </sheetViews>
  <sheetFormatPr defaultRowHeight="15" x14ac:dyDescent="0.25"/>
  <cols>
    <col min="1" max="1" width="19.7109375" customWidth="1"/>
    <col min="4" max="4" width="15.140625" customWidth="1"/>
    <col min="5" max="5" width="13.7109375" customWidth="1"/>
    <col min="6" max="6" width="11.42578125" customWidth="1"/>
    <col min="8" max="8" width="13.42578125" customWidth="1"/>
    <col min="9" max="9" width="16.140625" customWidth="1"/>
    <col min="10" max="10" width="13.28515625" customWidth="1"/>
    <col min="11" max="11" width="14.7109375" customWidth="1"/>
    <col min="12" max="12" width="14.5703125" customWidth="1"/>
    <col min="13" max="13" width="18.5703125" customWidth="1"/>
    <col min="14" max="15" width="14" customWidth="1"/>
    <col min="16" max="16" width="13.7109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28</v>
      </c>
      <c r="O1" s="1" t="s">
        <v>29</v>
      </c>
      <c r="P1" s="1" t="s">
        <v>13</v>
      </c>
    </row>
    <row r="2" spans="1:16" x14ac:dyDescent="0.25">
      <c r="A2" s="6" t="s">
        <v>14</v>
      </c>
      <c r="B2" s="6">
        <v>2023</v>
      </c>
      <c r="C2" s="2">
        <v>50.976999999999997</v>
      </c>
      <c r="D2" s="2">
        <v>9.9879999999999995</v>
      </c>
      <c r="E2" s="2">
        <v>280.3</v>
      </c>
      <c r="F2" s="2">
        <v>63522</v>
      </c>
      <c r="G2" s="2">
        <v>31.7</v>
      </c>
      <c r="H2" s="2">
        <v>42.934637189320675</v>
      </c>
      <c r="I2" s="2">
        <f xml:space="preserve"> 34115239 / 1000</f>
        <v>34115.239000000001</v>
      </c>
      <c r="J2" s="8" t="s">
        <v>15</v>
      </c>
      <c r="K2" s="8" t="s">
        <v>15</v>
      </c>
      <c r="L2" s="2">
        <f xml:space="preserve"> 5581365 / 1000</f>
        <v>5581.3649999999998</v>
      </c>
      <c r="M2" s="2">
        <f xml:space="preserve"> 90088 / 1000</f>
        <v>90.087999999999994</v>
      </c>
      <c r="N2" s="2">
        <v>59.8</v>
      </c>
      <c r="O2" s="2">
        <v>33.5</v>
      </c>
      <c r="P2" s="2">
        <v>333</v>
      </c>
    </row>
    <row r="3" spans="1:16" x14ac:dyDescent="0.25">
      <c r="A3" s="6" t="s">
        <v>14</v>
      </c>
      <c r="B3" s="6">
        <v>2022</v>
      </c>
      <c r="C3" s="2">
        <v>47.235999999999997</v>
      </c>
      <c r="D3" s="2">
        <v>9.6869999999999994</v>
      </c>
      <c r="E3" s="2">
        <v>330.6</v>
      </c>
      <c r="F3" s="2">
        <v>57924</v>
      </c>
      <c r="G3" s="2">
        <v>31.7</v>
      </c>
      <c r="H3" s="2">
        <v>24.79712507409603</v>
      </c>
      <c r="I3" s="2">
        <f xml:space="preserve"> 35242373 / 1000</f>
        <v>35242.373</v>
      </c>
      <c r="J3" s="3">
        <f xml:space="preserve"> 3936 / 1000</f>
        <v>3.9359999999999999</v>
      </c>
      <c r="K3" s="8" t="s">
        <v>15</v>
      </c>
      <c r="L3" s="2">
        <f xml:space="preserve"> 5122194 / 1000</f>
        <v>5122.1940000000004</v>
      </c>
      <c r="M3" s="2">
        <f xml:space="preserve"> 136577/ 1000</f>
        <v>136.577</v>
      </c>
      <c r="N3" s="2">
        <v>59.8</v>
      </c>
      <c r="O3" s="2">
        <v>33.5</v>
      </c>
      <c r="P3" s="2">
        <v>22</v>
      </c>
    </row>
    <row r="4" spans="1:16" x14ac:dyDescent="0.25">
      <c r="A4" s="6" t="s">
        <v>14</v>
      </c>
      <c r="B4" s="6">
        <v>2021</v>
      </c>
      <c r="C4" s="2">
        <v>48.048000000000002</v>
      </c>
      <c r="D4" s="2">
        <v>10.679</v>
      </c>
      <c r="E4" s="2">
        <v>321.92160000000001</v>
      </c>
      <c r="F4" s="2">
        <v>50422</v>
      </c>
      <c r="G4" s="2">
        <v>31.7</v>
      </c>
      <c r="H4" s="2">
        <v>24.071220446220448</v>
      </c>
      <c r="I4" s="2">
        <v>35244.355000000003</v>
      </c>
      <c r="J4" s="3">
        <f xml:space="preserve"> 5651769 / 1000</f>
        <v>5651.7690000000002</v>
      </c>
      <c r="K4" s="8" t="s">
        <v>15</v>
      </c>
      <c r="L4" s="2">
        <v>4484.5169999999998</v>
      </c>
      <c r="M4" s="2">
        <v>886.95799999999997</v>
      </c>
      <c r="N4" s="2">
        <v>59.8</v>
      </c>
      <c r="O4" s="2">
        <v>33.5</v>
      </c>
      <c r="P4" s="2">
        <v>-39</v>
      </c>
    </row>
    <row r="5" spans="1:16" x14ac:dyDescent="0.25">
      <c r="A5" s="6" t="s">
        <v>14</v>
      </c>
      <c r="B5" s="6">
        <v>2020</v>
      </c>
      <c r="C5" s="2">
        <v>48.625</v>
      </c>
      <c r="D5" s="2">
        <v>11.957000000000001</v>
      </c>
      <c r="E5" s="2">
        <v>1147.55</v>
      </c>
      <c r="F5" s="2">
        <v>46657</v>
      </c>
      <c r="G5" s="2">
        <v>31.7</v>
      </c>
      <c r="H5" s="2">
        <v>31.519773778920307</v>
      </c>
      <c r="I5" s="2">
        <v>28569.743999999999</v>
      </c>
      <c r="J5" s="3">
        <v>1633.874</v>
      </c>
      <c r="K5" s="8" t="s">
        <v>15</v>
      </c>
      <c r="L5" s="2">
        <v>4092.1239999999998</v>
      </c>
      <c r="M5" s="2">
        <v>799.875</v>
      </c>
      <c r="N5" s="2">
        <v>59.8</v>
      </c>
      <c r="O5" s="2">
        <v>33.5</v>
      </c>
      <c r="P5" s="2">
        <v>15</v>
      </c>
    </row>
    <row r="6" spans="1:16" x14ac:dyDescent="0.25">
      <c r="A6" s="6" t="s">
        <v>14</v>
      </c>
      <c r="B6" s="6">
        <v>2019</v>
      </c>
      <c r="C6" s="2">
        <v>49.256</v>
      </c>
      <c r="D6" s="2">
        <v>11.16</v>
      </c>
      <c r="E6" s="2">
        <v>320.16399999999999</v>
      </c>
      <c r="F6" s="2">
        <v>47362</v>
      </c>
      <c r="G6" s="2">
        <v>31.7</v>
      </c>
      <c r="H6" s="2">
        <v>40.197783011206752</v>
      </c>
      <c r="I6" s="2">
        <v>27686.793000000001</v>
      </c>
      <c r="J6" s="2">
        <v>4598.3109999999997</v>
      </c>
      <c r="K6" s="8" t="s">
        <v>15</v>
      </c>
      <c r="L6" s="2">
        <v>3414.6</v>
      </c>
      <c r="M6" s="2">
        <v>358.774</v>
      </c>
      <c r="N6" s="2">
        <v>59.8</v>
      </c>
      <c r="O6" s="2">
        <v>33.5</v>
      </c>
      <c r="P6" s="2">
        <v>-99</v>
      </c>
    </row>
    <row r="7" spans="1:16" x14ac:dyDescent="0.25">
      <c r="A7" s="6" t="s">
        <v>14</v>
      </c>
      <c r="B7" s="6">
        <v>2018</v>
      </c>
      <c r="C7" s="2">
        <v>50.018999999999998</v>
      </c>
      <c r="D7" s="2">
        <v>9.4879999999999995</v>
      </c>
      <c r="E7" s="2">
        <v>295.1121</v>
      </c>
      <c r="F7" s="2">
        <v>42099</v>
      </c>
      <c r="G7" s="2">
        <v>31.7</v>
      </c>
      <c r="H7" s="2">
        <v>27.239568963793761</v>
      </c>
      <c r="I7" s="2">
        <v>25606.316999999999</v>
      </c>
      <c r="J7" s="2">
        <v>2782.0369999999998</v>
      </c>
      <c r="K7" s="8" t="s">
        <v>15</v>
      </c>
      <c r="L7" s="2">
        <v>1784.922</v>
      </c>
      <c r="M7" s="8" t="s">
        <v>16</v>
      </c>
      <c r="N7" s="2">
        <v>59.8</v>
      </c>
      <c r="O7" s="2">
        <v>33.5</v>
      </c>
      <c r="P7" s="2">
        <v>-186</v>
      </c>
    </row>
    <row r="8" spans="1:16" x14ac:dyDescent="0.25">
      <c r="A8" s="6" t="s">
        <v>14</v>
      </c>
      <c r="B8" s="6">
        <v>2017</v>
      </c>
      <c r="C8" s="2">
        <v>50.411999999999999</v>
      </c>
      <c r="D8" s="2">
        <v>9.4600000000000009</v>
      </c>
      <c r="E8" s="2">
        <v>362.96640000000002</v>
      </c>
      <c r="F8" s="2">
        <v>37264</v>
      </c>
      <c r="G8" s="2">
        <v>31.3</v>
      </c>
      <c r="H8" s="2">
        <v>32.356343727683885</v>
      </c>
      <c r="I8" s="2">
        <v>22342.066999999999</v>
      </c>
      <c r="J8" s="2">
        <v>193.648</v>
      </c>
      <c r="K8" s="8" t="s">
        <v>15</v>
      </c>
      <c r="L8" s="2">
        <v>1761.789</v>
      </c>
      <c r="M8" s="8" t="s">
        <v>17</v>
      </c>
      <c r="N8" s="2">
        <v>59.8</v>
      </c>
      <c r="O8" s="2">
        <v>33.5</v>
      </c>
      <c r="P8" s="2">
        <v>154</v>
      </c>
    </row>
    <row r="9" spans="1:16" x14ac:dyDescent="0.25">
      <c r="A9" s="6" t="s">
        <v>14</v>
      </c>
      <c r="B9" s="6">
        <v>2016</v>
      </c>
      <c r="C9" s="2">
        <v>50.756</v>
      </c>
      <c r="D9" s="2">
        <v>9.8539999999999992</v>
      </c>
      <c r="E9" s="2">
        <v>497.40879999999999</v>
      </c>
      <c r="F9" s="2">
        <v>33918.400000000001</v>
      </c>
      <c r="G9" s="2">
        <v>30.7</v>
      </c>
      <c r="H9" s="2">
        <v>17.619847899755694</v>
      </c>
      <c r="I9" s="2">
        <v>22261.996999999999</v>
      </c>
      <c r="J9" s="2">
        <v>196.75200000000001</v>
      </c>
      <c r="K9" s="2">
        <v>5</v>
      </c>
      <c r="L9" s="2">
        <v>1640.018</v>
      </c>
      <c r="M9" s="2">
        <v>14.432</v>
      </c>
      <c r="N9" s="2">
        <v>59.8</v>
      </c>
      <c r="O9" s="2">
        <v>33.5</v>
      </c>
      <c r="P9" s="2">
        <v>169</v>
      </c>
    </row>
    <row r="10" spans="1:16" x14ac:dyDescent="0.25">
      <c r="A10" s="6" t="s">
        <v>14</v>
      </c>
      <c r="B10" s="6">
        <v>2015</v>
      </c>
      <c r="C10" s="2">
        <v>51.298000000000002</v>
      </c>
      <c r="D10" s="2">
        <v>9.8369999999999997</v>
      </c>
      <c r="E10" s="2">
        <v>559.14819999999997</v>
      </c>
      <c r="F10" s="2">
        <v>31340.5</v>
      </c>
      <c r="G10" s="2">
        <v>36.43</v>
      </c>
      <c r="H10" s="2">
        <v>26.93682014893368</v>
      </c>
      <c r="I10" s="2">
        <v>19849.96</v>
      </c>
      <c r="J10" s="2">
        <v>159.67099999999999</v>
      </c>
      <c r="K10" s="2">
        <v>8.1</v>
      </c>
      <c r="L10" s="2">
        <v>1348.8230000000001</v>
      </c>
      <c r="M10" s="2">
        <v>17.542000000000002</v>
      </c>
      <c r="N10" s="2">
        <v>59.8</v>
      </c>
      <c r="O10" s="2">
        <v>33.5</v>
      </c>
      <c r="P10" s="2">
        <v>23</v>
      </c>
    </row>
    <row r="11" spans="1:16" x14ac:dyDescent="0.25">
      <c r="A11" s="6" t="s">
        <v>14</v>
      </c>
      <c r="B11" s="6">
        <v>2014</v>
      </c>
      <c r="C11" s="2">
        <v>51.941000000000003</v>
      </c>
      <c r="D11" s="2">
        <v>9.9879999999999995</v>
      </c>
      <c r="E11" s="2">
        <v>597.32150000000001</v>
      </c>
      <c r="F11" s="2">
        <v>28366.2</v>
      </c>
      <c r="G11" s="2">
        <v>36.43</v>
      </c>
      <c r="H11" s="2">
        <v>15.675997766696828</v>
      </c>
      <c r="I11" s="2">
        <v>17254.972000000002</v>
      </c>
      <c r="J11" s="2">
        <v>173.51900000000001</v>
      </c>
      <c r="K11" s="2">
        <v>29.9</v>
      </c>
      <c r="L11" s="2">
        <v>967.63780000000008</v>
      </c>
      <c r="M11" s="2">
        <v>16.149000000000001</v>
      </c>
      <c r="N11" s="2">
        <v>59.8</v>
      </c>
      <c r="O11" s="2">
        <v>33.5</v>
      </c>
      <c r="P11" s="2">
        <v>-257</v>
      </c>
    </row>
    <row r="12" spans="1:16" x14ac:dyDescent="0.25">
      <c r="A12" s="6" t="s">
        <v>14</v>
      </c>
      <c r="B12" s="6">
        <v>2013</v>
      </c>
      <c r="C12" s="2">
        <v>52.34</v>
      </c>
      <c r="D12" s="2">
        <v>10.254</v>
      </c>
      <c r="E12" s="2">
        <v>711.82400000000007</v>
      </c>
      <c r="F12" s="2">
        <v>25409.8</v>
      </c>
      <c r="G12" s="2">
        <v>36.43</v>
      </c>
      <c r="H12" s="2">
        <v>13.205215896064194</v>
      </c>
      <c r="I12" s="2">
        <v>17653.433000000001</v>
      </c>
      <c r="J12" s="2">
        <v>85.984999999999999</v>
      </c>
      <c r="K12" s="2">
        <v>9.9</v>
      </c>
      <c r="L12" s="2">
        <v>821.76700000000005</v>
      </c>
      <c r="M12" s="2">
        <v>24.484999999999999</v>
      </c>
      <c r="N12" s="2">
        <v>59.8</v>
      </c>
      <c r="O12" s="2">
        <v>33.5</v>
      </c>
      <c r="P12" s="2">
        <v>161</v>
      </c>
    </row>
    <row r="13" spans="1:16" x14ac:dyDescent="0.25">
      <c r="A13" s="6" t="s">
        <v>14</v>
      </c>
      <c r="B13" s="6">
        <v>2012</v>
      </c>
      <c r="C13" s="2">
        <v>52.956000000000003</v>
      </c>
      <c r="D13" s="2">
        <v>10.59</v>
      </c>
      <c r="E13" s="2">
        <v>751.97519999999997</v>
      </c>
      <c r="F13" s="2">
        <v>23164</v>
      </c>
      <c r="G13" s="2">
        <v>36.43</v>
      </c>
      <c r="H13" s="2">
        <v>18.045169574741294</v>
      </c>
      <c r="I13" s="2">
        <v>16316.396500000001</v>
      </c>
      <c r="J13" s="2">
        <v>230.62899999999999</v>
      </c>
      <c r="K13" s="2">
        <v>5.4</v>
      </c>
      <c r="L13" s="2">
        <v>714.0385</v>
      </c>
      <c r="M13" s="2">
        <v>32.409999999999997</v>
      </c>
      <c r="N13" s="2">
        <v>59.8</v>
      </c>
      <c r="O13" s="2">
        <v>33.5</v>
      </c>
      <c r="P13" s="2">
        <v>-76</v>
      </c>
    </row>
    <row r="14" spans="1:16" x14ac:dyDescent="0.25">
      <c r="A14" s="6" t="s">
        <v>14</v>
      </c>
      <c r="B14" s="6">
        <v>2011</v>
      </c>
      <c r="C14" s="2">
        <v>53.338000000000001</v>
      </c>
      <c r="D14" s="2">
        <v>11.303000000000001</v>
      </c>
      <c r="E14" s="2">
        <v>1002.7544</v>
      </c>
      <c r="F14" s="2">
        <v>20279</v>
      </c>
      <c r="G14" s="2">
        <v>36.43</v>
      </c>
      <c r="H14" s="2">
        <v>10.823109227942554</v>
      </c>
      <c r="I14" s="2">
        <v>15980.2601</v>
      </c>
      <c r="J14" s="2">
        <v>309.06599999999997</v>
      </c>
      <c r="K14" s="2">
        <v>5.6</v>
      </c>
      <c r="L14" s="2">
        <v>633.4</v>
      </c>
      <c r="M14" s="2">
        <v>29.247</v>
      </c>
      <c r="N14" s="2">
        <v>59.8</v>
      </c>
      <c r="O14" s="2">
        <v>33.5</v>
      </c>
      <c r="P14" s="2">
        <v>-150</v>
      </c>
    </row>
    <row r="15" spans="1:16" x14ac:dyDescent="0.25">
      <c r="A15" s="6" t="s">
        <v>18</v>
      </c>
      <c r="B15" s="6">
        <v>2019</v>
      </c>
      <c r="C15" s="2">
        <v>238.018</v>
      </c>
      <c r="D15" s="2">
        <v>42.329000000000001</v>
      </c>
      <c r="E15" s="2">
        <v>1035</v>
      </c>
      <c r="F15" s="2">
        <v>47095.7</v>
      </c>
      <c r="G15" s="3">
        <v>25.9</v>
      </c>
      <c r="H15" s="3">
        <v>35.856111722642822</v>
      </c>
      <c r="I15" s="3">
        <v>98966.3</v>
      </c>
      <c r="J15" s="3">
        <v>10252.700000000001</v>
      </c>
      <c r="K15" s="3">
        <v>88.7</v>
      </c>
      <c r="L15" s="3">
        <f xml:space="preserve"> 22883164.3 / 1000</f>
        <v>22883.1643</v>
      </c>
      <c r="M15" s="2">
        <f xml:space="preserve"> 353488 / 1000</f>
        <v>353.488</v>
      </c>
      <c r="N15" s="2">
        <v>59.2</v>
      </c>
      <c r="O15" s="2">
        <v>30.05</v>
      </c>
      <c r="P15" s="2">
        <v>-3761</v>
      </c>
    </row>
    <row r="16" spans="1:16" x14ac:dyDescent="0.25">
      <c r="A16" s="6" t="s">
        <v>18</v>
      </c>
      <c r="B16" s="6">
        <v>2018</v>
      </c>
      <c r="C16" s="2">
        <v>243.17</v>
      </c>
      <c r="D16" s="2">
        <v>43.061</v>
      </c>
      <c r="E16" s="2">
        <v>836</v>
      </c>
      <c r="F16" s="2">
        <v>43057.3</v>
      </c>
      <c r="G16" s="3">
        <v>25.9</v>
      </c>
      <c r="H16" s="3">
        <v>79.343257803182965</v>
      </c>
      <c r="I16" s="3">
        <v>81900</v>
      </c>
      <c r="J16" s="3">
        <v>8500</v>
      </c>
      <c r="K16" s="3">
        <v>142.5</v>
      </c>
      <c r="L16" s="3">
        <f xml:space="preserve"> 16022223.4 / 1000</f>
        <v>16022.223400000001</v>
      </c>
      <c r="M16" s="2">
        <f xml:space="preserve"> 171538.4 / 1000</f>
        <v>171.5384</v>
      </c>
      <c r="N16" s="2">
        <v>59.2</v>
      </c>
      <c r="O16" s="2">
        <v>30.05</v>
      </c>
      <c r="P16" s="2">
        <v>339</v>
      </c>
    </row>
    <row r="17" spans="1:16" x14ac:dyDescent="0.25">
      <c r="A17" s="6" t="s">
        <v>18</v>
      </c>
      <c r="B17" s="6">
        <v>2017</v>
      </c>
      <c r="C17" s="2">
        <v>244.25800000000001</v>
      </c>
      <c r="D17" s="2">
        <v>37.133000000000003</v>
      </c>
      <c r="E17" s="2">
        <v>1006</v>
      </c>
      <c r="F17" s="2">
        <v>41288</v>
      </c>
      <c r="G17" s="3">
        <v>25.9</v>
      </c>
      <c r="H17" s="3">
        <v>27.222445119504787</v>
      </c>
      <c r="I17" s="3">
        <v>63344.5</v>
      </c>
      <c r="J17" s="3">
        <v>2696.5</v>
      </c>
      <c r="K17" s="3">
        <v>165.1</v>
      </c>
      <c r="L17" s="3">
        <f xml:space="preserve"> 14877213.8 / 1000</f>
        <v>14877.213800000001</v>
      </c>
      <c r="M17" s="2">
        <f xml:space="preserve"> 132601 / 1000</f>
        <v>132.601</v>
      </c>
      <c r="N17" s="2">
        <v>59.2</v>
      </c>
      <c r="O17" s="2">
        <v>30.05</v>
      </c>
      <c r="P17" s="2">
        <v>-63</v>
      </c>
    </row>
    <row r="18" spans="1:16" x14ac:dyDescent="0.25">
      <c r="A18" s="6" t="s">
        <v>18</v>
      </c>
      <c r="B18" s="6">
        <v>2016</v>
      </c>
      <c r="C18" s="2">
        <v>245.60599999999999</v>
      </c>
      <c r="D18" s="2">
        <v>36.497999999999998</v>
      </c>
      <c r="E18" s="2">
        <v>1156</v>
      </c>
      <c r="F18" s="2">
        <v>37629.5</v>
      </c>
      <c r="G18" s="3">
        <v>25.9</v>
      </c>
      <c r="H18" s="3">
        <v>29.807089403353341</v>
      </c>
      <c r="I18" s="3">
        <v>60117.7</v>
      </c>
      <c r="J18" s="3">
        <v>1270</v>
      </c>
      <c r="K18" s="3">
        <v>138.69999999999999</v>
      </c>
      <c r="L18" s="3">
        <f xml:space="preserve"> 13562423.7 / 1000</f>
        <v>13562.423699999999</v>
      </c>
      <c r="M18" s="2">
        <f xml:space="preserve"> 128209.1 / 1000</f>
        <v>128.20910000000001</v>
      </c>
      <c r="N18" s="2">
        <v>59.2</v>
      </c>
      <c r="O18" s="2">
        <v>30.05</v>
      </c>
      <c r="P18" s="2">
        <v>767</v>
      </c>
    </row>
    <row r="19" spans="1:16" x14ac:dyDescent="0.25">
      <c r="A19" s="6" t="s">
        <v>18</v>
      </c>
      <c r="B19" s="6">
        <v>2015</v>
      </c>
      <c r="C19" s="2">
        <v>246</v>
      </c>
      <c r="D19" s="2">
        <v>36.811</v>
      </c>
      <c r="E19" s="2">
        <v>1380</v>
      </c>
      <c r="F19" s="2">
        <v>34278.9</v>
      </c>
      <c r="G19" s="3">
        <v>25.9</v>
      </c>
      <c r="H19" s="3">
        <v>31.256910569105692</v>
      </c>
      <c r="I19" s="3">
        <v>57475.199999999997</v>
      </c>
      <c r="J19" s="3">
        <v>2335.9</v>
      </c>
      <c r="K19" s="3">
        <v>181.1</v>
      </c>
      <c r="L19" s="3">
        <v>31739</v>
      </c>
      <c r="M19" s="3">
        <v>722</v>
      </c>
      <c r="N19" s="2">
        <v>59.2</v>
      </c>
      <c r="O19" s="2">
        <v>30.05</v>
      </c>
      <c r="P19" s="2">
        <v>942</v>
      </c>
    </row>
    <row r="20" spans="1:16" x14ac:dyDescent="0.25">
      <c r="A20" s="6" t="s">
        <v>18</v>
      </c>
      <c r="B20" s="6">
        <v>2014</v>
      </c>
      <c r="C20" s="2">
        <v>246.2</v>
      </c>
      <c r="D20" s="2">
        <v>37.902999999999999</v>
      </c>
      <c r="E20" s="2">
        <v>763</v>
      </c>
      <c r="F20" s="2">
        <v>32674.7</v>
      </c>
      <c r="G20" s="3">
        <v>25.9</v>
      </c>
      <c r="H20" s="3">
        <v>18.515812347684811</v>
      </c>
      <c r="I20" s="3">
        <f xml:space="preserve"> 41975492 / 1000</f>
        <v>41975.491999999998</v>
      </c>
      <c r="J20" s="3">
        <f xml:space="preserve"> 3280900 / 1000</f>
        <v>3280.9</v>
      </c>
      <c r="K20" s="3">
        <v>123.8</v>
      </c>
      <c r="L20" s="3">
        <f xml:space="preserve"> 10145823.2 / 1000</f>
        <v>10145.823199999999</v>
      </c>
      <c r="M20" s="2">
        <f xml:space="preserve"> 119837 / 1000</f>
        <v>119.837</v>
      </c>
      <c r="N20" s="2">
        <v>59.2</v>
      </c>
      <c r="O20" s="2">
        <v>30.05</v>
      </c>
      <c r="P20" s="2">
        <v>3215</v>
      </c>
    </row>
    <row r="21" spans="1:16" x14ac:dyDescent="0.25">
      <c r="A21" s="6" t="s">
        <v>19</v>
      </c>
      <c r="B21" s="6">
        <v>2019</v>
      </c>
      <c r="C21" s="2">
        <v>91.677999999999997</v>
      </c>
      <c r="D21" s="2">
        <v>27.295000000000002</v>
      </c>
      <c r="E21" s="2">
        <v>189</v>
      </c>
      <c r="F21" s="2">
        <v>45526</v>
      </c>
      <c r="G21" s="3">
        <v>25.9</v>
      </c>
      <c r="H21" s="3">
        <v>32.969741922816816</v>
      </c>
      <c r="I21" s="3">
        <v>22280.27</v>
      </c>
      <c r="J21" s="8" t="s">
        <v>15</v>
      </c>
      <c r="K21" s="8" t="s">
        <v>15</v>
      </c>
      <c r="L21" s="3">
        <f>21358889.6/1000</f>
        <v>21358.889600000002</v>
      </c>
      <c r="M21" s="2">
        <f>333725.2/1000</f>
        <v>333.72520000000003</v>
      </c>
      <c r="N21" s="2">
        <v>59.3</v>
      </c>
      <c r="O21" s="2">
        <v>30.07</v>
      </c>
      <c r="P21" s="2">
        <v>-1280</v>
      </c>
    </row>
    <row r="22" spans="1:16" x14ac:dyDescent="0.25">
      <c r="A22" s="6" t="s">
        <v>19</v>
      </c>
      <c r="B22" s="6">
        <v>2018</v>
      </c>
      <c r="C22" s="2">
        <v>93.721999999999994</v>
      </c>
      <c r="D22" s="2">
        <v>27.602</v>
      </c>
      <c r="E22" s="2">
        <v>144</v>
      </c>
      <c r="F22" s="2">
        <v>41230.699999999997</v>
      </c>
      <c r="G22" s="3">
        <v>25.9</v>
      </c>
      <c r="H22" s="3">
        <v>137.03506113825998</v>
      </c>
      <c r="I22" s="3">
        <v>33385.4</v>
      </c>
      <c r="J22" s="8" t="s">
        <v>15</v>
      </c>
      <c r="K22" s="8" t="s">
        <v>15</v>
      </c>
      <c r="L22" s="3">
        <f>15613892/1000</f>
        <v>15613.892</v>
      </c>
      <c r="M22" s="2">
        <f>170054/1000</f>
        <v>170.054</v>
      </c>
      <c r="N22" s="2">
        <v>59.3</v>
      </c>
      <c r="O22" s="2">
        <v>30.07</v>
      </c>
      <c r="P22" s="2">
        <v>-28</v>
      </c>
    </row>
    <row r="23" spans="1:16" x14ac:dyDescent="0.25">
      <c r="A23" s="6" t="s">
        <v>19</v>
      </c>
      <c r="B23" s="6">
        <v>2017</v>
      </c>
      <c r="C23" s="2">
        <v>94.45</v>
      </c>
      <c r="D23" s="2">
        <v>22.256</v>
      </c>
      <c r="E23" s="2">
        <v>1006</v>
      </c>
      <c r="F23" s="2">
        <v>41319.300000000003</v>
      </c>
      <c r="G23" s="3">
        <v>25.9</v>
      </c>
      <c r="H23" s="3">
        <v>31.586024351508737</v>
      </c>
      <c r="I23" s="3">
        <v>26147.7</v>
      </c>
      <c r="J23" s="8" t="s">
        <v>15</v>
      </c>
      <c r="K23" s="8" t="s">
        <v>15</v>
      </c>
      <c r="L23" s="3">
        <f xml:space="preserve"> 9892900 / 1000</f>
        <v>9892.9</v>
      </c>
      <c r="M23" s="2">
        <f xml:space="preserve"> 130235 / 1000</f>
        <v>130.23500000000001</v>
      </c>
      <c r="N23" s="2">
        <v>59.3</v>
      </c>
      <c r="O23" s="2">
        <v>30.07</v>
      </c>
      <c r="P23" s="2">
        <v>-114</v>
      </c>
    </row>
    <row r="24" spans="1:16" x14ac:dyDescent="0.25">
      <c r="A24" s="6" t="s">
        <v>19</v>
      </c>
      <c r="B24" s="6">
        <v>2016</v>
      </c>
      <c r="C24" s="2">
        <v>95.177999999999997</v>
      </c>
      <c r="D24" s="2">
        <v>21.986999999999998</v>
      </c>
      <c r="E24" s="2">
        <v>230</v>
      </c>
      <c r="F24" s="2">
        <v>38178.1</v>
      </c>
      <c r="G24" s="3">
        <v>25.9</v>
      </c>
      <c r="H24" s="3">
        <v>43.810544453550193</v>
      </c>
      <c r="I24" s="3">
        <v>25080.5</v>
      </c>
      <c r="J24" s="8" t="s">
        <v>15</v>
      </c>
      <c r="K24" s="8" t="s">
        <v>15</v>
      </c>
      <c r="L24" s="3">
        <f>9719218.2/1000</f>
        <v>9719.2181999999993</v>
      </c>
      <c r="M24" s="2">
        <f xml:space="preserve"> 123943/1000</f>
        <v>123.943</v>
      </c>
      <c r="N24" s="2">
        <v>59.3</v>
      </c>
      <c r="O24" s="2">
        <v>30.07</v>
      </c>
      <c r="P24" s="2">
        <v>3</v>
      </c>
    </row>
    <row r="25" spans="1:16" x14ac:dyDescent="0.25">
      <c r="A25" s="6" t="s">
        <v>20</v>
      </c>
      <c r="B25" s="6">
        <v>2023</v>
      </c>
      <c r="C25" s="2">
        <v>194.703</v>
      </c>
      <c r="D25" s="3">
        <v>41.1</v>
      </c>
      <c r="E25" s="2">
        <v>756</v>
      </c>
      <c r="F25" s="2">
        <v>77711</v>
      </c>
      <c r="G25" s="3">
        <v>32.299999999999997</v>
      </c>
      <c r="H25" s="3">
        <v>168.16150239082089</v>
      </c>
      <c r="I25" s="3">
        <f xml:space="preserve"> 188.5 * 1000</f>
        <v>188500</v>
      </c>
      <c r="J25" s="3">
        <f>2.8*1000</f>
        <v>2800</v>
      </c>
      <c r="K25" s="3">
        <v>301.2</v>
      </c>
      <c r="L25" s="3">
        <v>34208.9</v>
      </c>
      <c r="M25" s="2">
        <v>859</v>
      </c>
      <c r="N25" s="2">
        <v>60.4</v>
      </c>
      <c r="O25" s="2">
        <v>28.4</v>
      </c>
      <c r="P25" s="2">
        <v>516</v>
      </c>
    </row>
    <row r="26" spans="1:16" x14ac:dyDescent="0.25">
      <c r="A26" s="6" t="s">
        <v>20</v>
      </c>
      <c r="B26" s="6">
        <v>2022</v>
      </c>
      <c r="C26" s="2">
        <v>192.55699999999999</v>
      </c>
      <c r="D26" s="3">
        <v>42.4</v>
      </c>
      <c r="E26" s="2">
        <v>983</v>
      </c>
      <c r="F26" s="2">
        <v>69206</v>
      </c>
      <c r="G26" s="3">
        <v>32.299999999999997</v>
      </c>
      <c r="H26" s="3">
        <v>118.16987177822672</v>
      </c>
      <c r="I26" s="3">
        <f xml:space="preserve"> 172 * 1000</f>
        <v>172000</v>
      </c>
      <c r="J26" s="3">
        <v>3002.7</v>
      </c>
      <c r="K26" s="3">
        <v>282.5</v>
      </c>
      <c r="L26" s="3">
        <f xml:space="preserve"> 33764801.6 /1000</f>
        <v>33764.801599999999</v>
      </c>
      <c r="M26" s="2">
        <f xml:space="preserve"> 775672.3 / 1000</f>
        <v>775.67230000000006</v>
      </c>
      <c r="N26" s="2">
        <v>60.4</v>
      </c>
      <c r="O26" s="2">
        <v>28.4</v>
      </c>
      <c r="P26" s="2">
        <v>212</v>
      </c>
    </row>
    <row r="27" spans="1:16" x14ac:dyDescent="0.25">
      <c r="A27" s="6" t="s">
        <v>20</v>
      </c>
      <c r="B27" s="6">
        <v>2021</v>
      </c>
      <c r="C27" s="2">
        <v>193.827</v>
      </c>
      <c r="D27" s="3">
        <v>41.5</v>
      </c>
      <c r="E27" s="2">
        <v>1443</v>
      </c>
      <c r="F27" s="2">
        <v>61131</v>
      </c>
      <c r="G27" s="3">
        <v>32.299999999999997</v>
      </c>
      <c r="H27" s="3">
        <v>100.58138443044571</v>
      </c>
      <c r="I27" s="3">
        <f xml:space="preserve"> 152.7 * 1000</f>
        <v>152700</v>
      </c>
      <c r="J27" s="3">
        <v>5924.4</v>
      </c>
      <c r="K27" s="3">
        <v>321.89999999999998</v>
      </c>
      <c r="L27" s="3">
        <f xml:space="preserve"> 30160128.5 /1000</f>
        <v>30160.128499999999</v>
      </c>
      <c r="M27" s="2">
        <f xml:space="preserve"> 710657.1 /1000</f>
        <v>710.65710000000001</v>
      </c>
      <c r="N27" s="2">
        <v>60.4</v>
      </c>
      <c r="O27" s="2">
        <v>28.4</v>
      </c>
      <c r="P27" s="2">
        <v>51</v>
      </c>
    </row>
    <row r="28" spans="1:16" x14ac:dyDescent="0.25">
      <c r="A28" s="6" t="s">
        <v>20</v>
      </c>
      <c r="B28" s="6">
        <v>2020</v>
      </c>
      <c r="C28" s="2">
        <v>195.833</v>
      </c>
      <c r="D28" s="3">
        <v>41</v>
      </c>
      <c r="E28" s="2">
        <v>4324</v>
      </c>
      <c r="F28" s="2">
        <v>56640</v>
      </c>
      <c r="G28" s="3">
        <v>29.3</v>
      </c>
      <c r="H28" s="3">
        <v>191.27879366603176</v>
      </c>
      <c r="I28" s="3">
        <f xml:space="preserve"> 110.9 * 1000</f>
        <v>110900</v>
      </c>
      <c r="J28" s="3">
        <f xml:space="preserve"> 1589809 / 1000</f>
        <v>1589.809</v>
      </c>
      <c r="K28" s="3">
        <v>192.6</v>
      </c>
      <c r="L28" s="3">
        <f>27435002/1000</f>
        <v>27435.002</v>
      </c>
      <c r="M28" s="2">
        <f xml:space="preserve"> 368788.4/1000</f>
        <v>368.78840000000002</v>
      </c>
      <c r="N28" s="2">
        <v>60.4</v>
      </c>
      <c r="O28" s="2">
        <v>28.4</v>
      </c>
      <c r="P28" s="2">
        <v>-907</v>
      </c>
    </row>
    <row r="29" spans="1:16" x14ac:dyDescent="0.25">
      <c r="A29" s="6" t="s">
        <v>20</v>
      </c>
      <c r="B29" s="6">
        <v>2019</v>
      </c>
      <c r="C29" s="2">
        <v>198.22900000000001</v>
      </c>
      <c r="D29" s="3">
        <v>42.8</v>
      </c>
      <c r="E29" s="2">
        <v>813</v>
      </c>
      <c r="F29" s="2">
        <v>55350</v>
      </c>
      <c r="G29" s="3">
        <v>28.6</v>
      </c>
      <c r="H29" s="3">
        <v>106.18809054174717</v>
      </c>
      <c r="I29" s="3">
        <f>101*1000</f>
        <v>101000</v>
      </c>
      <c r="J29" s="3">
        <f xml:space="preserve"> 1573240 / 1000</f>
        <v>1573.24</v>
      </c>
      <c r="K29" s="3">
        <v>193.08</v>
      </c>
      <c r="L29" s="3">
        <f>24726130.6/1000</f>
        <v>24726.1306</v>
      </c>
      <c r="M29" s="2">
        <f>482383/1000</f>
        <v>482.38299999999998</v>
      </c>
      <c r="N29" s="2">
        <v>60.4</v>
      </c>
      <c r="O29" s="2">
        <v>28.4</v>
      </c>
      <c r="P29" s="2">
        <v>-212</v>
      </c>
    </row>
    <row r="30" spans="1:16" x14ac:dyDescent="0.25">
      <c r="A30" s="6" t="s">
        <v>20</v>
      </c>
      <c r="B30" s="6">
        <v>2018</v>
      </c>
      <c r="C30" s="2">
        <v>199.61099999999999</v>
      </c>
      <c r="D30" s="3">
        <v>42.3</v>
      </c>
      <c r="E30" s="2">
        <v>648</v>
      </c>
      <c r="F30" s="2">
        <v>51266</v>
      </c>
      <c r="G30" s="3">
        <v>27.5</v>
      </c>
      <c r="H30" s="3">
        <v>133.79779671460992</v>
      </c>
      <c r="I30" s="3">
        <f>105.7*1000</f>
        <v>105700</v>
      </c>
      <c r="J30" s="4">
        <f>4153307.4/1000</f>
        <v>4153.3073999999997</v>
      </c>
      <c r="K30" s="3">
        <v>121.1</v>
      </c>
      <c r="L30" s="3">
        <f>14607097.9/1000</f>
        <v>14607.097900000001</v>
      </c>
      <c r="M30" s="2">
        <f>114827.7/1000</f>
        <v>114.82769999999999</v>
      </c>
      <c r="N30" s="2">
        <v>60.4</v>
      </c>
      <c r="O30" s="2">
        <v>28.4</v>
      </c>
      <c r="P30" s="2">
        <v>-440</v>
      </c>
    </row>
    <row r="31" spans="1:16" x14ac:dyDescent="0.25">
      <c r="A31" s="6" t="s">
        <v>20</v>
      </c>
      <c r="B31" s="6">
        <v>2017</v>
      </c>
      <c r="C31" s="2">
        <v>201.232</v>
      </c>
      <c r="D31" s="3">
        <v>36.700000000000003</v>
      </c>
      <c r="E31" s="2">
        <v>786</v>
      </c>
      <c r="F31" s="2">
        <v>45530</v>
      </c>
      <c r="G31" s="3">
        <v>26.9</v>
      </c>
      <c r="H31" s="3">
        <v>35.942444541623601</v>
      </c>
      <c r="I31" s="3">
        <f>65.7 *1000</f>
        <v>65700</v>
      </c>
      <c r="J31" s="3">
        <v>562.70000000000005</v>
      </c>
      <c r="K31" s="3">
        <v>102.3</v>
      </c>
      <c r="L31" s="3">
        <f>14037631.3/1000</f>
        <v>14037.631300000001</v>
      </c>
      <c r="M31" s="2">
        <f>76884.3/1000</f>
        <v>76.884299999999996</v>
      </c>
      <c r="N31" s="2">
        <v>60.4</v>
      </c>
      <c r="O31" s="2">
        <v>28.4</v>
      </c>
      <c r="P31" s="2">
        <v>-550</v>
      </c>
    </row>
    <row r="32" spans="1:16" x14ac:dyDescent="0.25">
      <c r="A32" s="6" t="s">
        <v>21</v>
      </c>
      <c r="B32" s="6">
        <v>2020</v>
      </c>
      <c r="C32" s="2">
        <v>74.108999999999995</v>
      </c>
      <c r="D32" s="2">
        <v>22.3</v>
      </c>
      <c r="E32" s="2">
        <v>2112</v>
      </c>
      <c r="F32" s="2">
        <v>52971</v>
      </c>
      <c r="G32" s="5">
        <v>27.3</v>
      </c>
      <c r="H32" s="3">
        <v>172.03245219878829</v>
      </c>
      <c r="I32" s="3">
        <v>49354.7</v>
      </c>
      <c r="J32" s="8" t="s">
        <v>15</v>
      </c>
      <c r="K32" s="8">
        <v>0</v>
      </c>
      <c r="L32" s="3">
        <f>24179709.1/1000</f>
        <v>24179.7091</v>
      </c>
      <c r="M32" s="2">
        <f>319746.2/1000</f>
        <v>319.74619999999999</v>
      </c>
      <c r="N32" s="2">
        <v>60.4</v>
      </c>
      <c r="O32" s="2">
        <v>28.4</v>
      </c>
      <c r="P32" s="2">
        <v>-543</v>
      </c>
    </row>
    <row r="33" spans="1:16" x14ac:dyDescent="0.25">
      <c r="A33" s="6" t="s">
        <v>22</v>
      </c>
      <c r="B33" s="6">
        <v>2015</v>
      </c>
      <c r="C33" s="2">
        <v>33.950000000000003</v>
      </c>
      <c r="D33" s="2">
        <v>14.8</v>
      </c>
      <c r="E33" s="2">
        <v>311</v>
      </c>
      <c r="F33" s="2">
        <v>28993.5</v>
      </c>
      <c r="G33" s="3" t="s">
        <v>15</v>
      </c>
      <c r="H33" s="3">
        <v>27.847628865979381</v>
      </c>
      <c r="I33" s="3">
        <v>9164.8922000000002</v>
      </c>
      <c r="J33" s="8" t="s">
        <v>15</v>
      </c>
      <c r="K33" s="8" t="s">
        <v>15</v>
      </c>
      <c r="L33" s="3">
        <v>747.80160000000001</v>
      </c>
      <c r="M33" s="8" t="s">
        <v>15</v>
      </c>
      <c r="N33" s="2">
        <v>59.07</v>
      </c>
      <c r="O33" s="2">
        <v>28.05</v>
      </c>
      <c r="P33" s="2">
        <v>54</v>
      </c>
    </row>
    <row r="34" spans="1:16" x14ac:dyDescent="0.25">
      <c r="A34" s="6" t="s">
        <v>22</v>
      </c>
      <c r="B34" s="6">
        <v>2014</v>
      </c>
      <c r="C34" s="2">
        <v>34.22</v>
      </c>
      <c r="D34" s="2">
        <v>14.84</v>
      </c>
      <c r="E34" s="2">
        <v>254</v>
      </c>
      <c r="F34" s="2">
        <v>26864.3</v>
      </c>
      <c r="G34" s="3" t="s">
        <v>15</v>
      </c>
      <c r="H34" s="2">
        <v>22.869228521332555</v>
      </c>
      <c r="I34" s="2">
        <v>9026.0113999999994</v>
      </c>
      <c r="J34" s="8" t="s">
        <v>15</v>
      </c>
      <c r="K34" s="8" t="s">
        <v>15</v>
      </c>
      <c r="L34" s="2">
        <v>352.14210000000003</v>
      </c>
      <c r="M34" s="8" t="s">
        <v>15</v>
      </c>
      <c r="N34" s="2">
        <v>59.07</v>
      </c>
      <c r="O34" s="2">
        <v>28.05</v>
      </c>
      <c r="P34" s="2">
        <v>31</v>
      </c>
    </row>
    <row r="35" spans="1:16" x14ac:dyDescent="0.25">
      <c r="A35" s="6" t="s">
        <v>24</v>
      </c>
      <c r="B35" s="6">
        <v>2017</v>
      </c>
      <c r="C35" s="2">
        <v>20.7</v>
      </c>
      <c r="D35" s="2">
        <v>5.5359999999999996</v>
      </c>
      <c r="E35" s="2">
        <v>106</v>
      </c>
      <c r="F35" s="2">
        <v>28310.1</v>
      </c>
      <c r="G35" s="2">
        <v>26.5</v>
      </c>
      <c r="H35" s="2">
        <v>39.033140096618361</v>
      </c>
      <c r="I35" s="6">
        <f xml:space="preserve"> 258584 / 1000</f>
        <v>258.584</v>
      </c>
      <c r="J35" s="2">
        <v>191.82599999999999</v>
      </c>
      <c r="K35" s="2">
        <v>1.9930000000000001</v>
      </c>
      <c r="L35" s="2">
        <v>1885.1</v>
      </c>
      <c r="M35" s="2">
        <v>52.4</v>
      </c>
      <c r="N35" s="2">
        <v>48.01</v>
      </c>
      <c r="O35" s="2">
        <v>40.07</v>
      </c>
      <c r="P35" s="2">
        <v>-261</v>
      </c>
    </row>
    <row r="36" spans="1:16" x14ac:dyDescent="0.25">
      <c r="A36" s="6" t="s">
        <v>24</v>
      </c>
      <c r="B36" s="6">
        <v>2016</v>
      </c>
      <c r="C36" s="2">
        <v>21.1</v>
      </c>
      <c r="D36" s="2">
        <v>5.3949999999999996</v>
      </c>
      <c r="E36" s="2">
        <v>155</v>
      </c>
      <c r="F36" s="2">
        <v>24996</v>
      </c>
      <c r="G36" s="2">
        <v>25.9</v>
      </c>
      <c r="H36" s="2">
        <v>35.535260663507103</v>
      </c>
      <c r="I36" s="7">
        <f t="shared" ref="I36:I39" si="0" xml:space="preserve"> 258584 / 1000</f>
        <v>258.584</v>
      </c>
      <c r="J36" s="2">
        <v>96.450999999999993</v>
      </c>
      <c r="K36" s="2">
        <v>1.9279999999999999</v>
      </c>
      <c r="L36" s="2">
        <v>1840.2</v>
      </c>
      <c r="M36" s="2">
        <v>50</v>
      </c>
      <c r="N36" s="2">
        <v>48.01</v>
      </c>
      <c r="O36" s="2">
        <v>40.07</v>
      </c>
      <c r="P36" s="2">
        <v>-329</v>
      </c>
    </row>
    <row r="37" spans="1:16" x14ac:dyDescent="0.25">
      <c r="A37" s="6" t="s">
        <v>24</v>
      </c>
      <c r="B37" s="2">
        <v>2015</v>
      </c>
      <c r="C37" s="2">
        <v>21.6</v>
      </c>
      <c r="D37" s="2">
        <v>5.3650000000000002</v>
      </c>
      <c r="E37" s="2">
        <v>195</v>
      </c>
      <c r="F37" s="2">
        <v>23623.5</v>
      </c>
      <c r="G37" s="2">
        <v>25.3</v>
      </c>
      <c r="H37" s="2">
        <v>39.553148148148146</v>
      </c>
      <c r="I37" s="7">
        <f t="shared" si="0"/>
        <v>258.584</v>
      </c>
      <c r="J37" s="2">
        <v>25.128</v>
      </c>
      <c r="K37" s="2">
        <v>1.859</v>
      </c>
      <c r="L37" s="2">
        <v>1803.4</v>
      </c>
      <c r="M37" s="2">
        <v>52</v>
      </c>
      <c r="N37" s="2">
        <v>48.01</v>
      </c>
      <c r="O37" s="2">
        <v>40.07</v>
      </c>
      <c r="P37" s="2">
        <v>-407</v>
      </c>
    </row>
    <row r="38" spans="1:16" x14ac:dyDescent="0.25">
      <c r="A38" s="6" t="s">
        <v>24</v>
      </c>
      <c r="B38" s="2">
        <v>2014</v>
      </c>
      <c r="C38" s="2">
        <v>22.1</v>
      </c>
      <c r="D38" s="2">
        <v>5.4210000000000003</v>
      </c>
      <c r="E38" s="2">
        <v>187</v>
      </c>
      <c r="F38" s="2">
        <v>22149.599999999999</v>
      </c>
      <c r="G38" s="2">
        <v>24.7</v>
      </c>
      <c r="H38" s="2">
        <v>28.653619909502261</v>
      </c>
      <c r="I38" s="7">
        <f t="shared" si="0"/>
        <v>258.584</v>
      </c>
      <c r="J38" s="2">
        <v>99.796000000000006</v>
      </c>
      <c r="K38" s="2">
        <v>1.7330000000000001</v>
      </c>
      <c r="L38" s="2">
        <v>1692.3</v>
      </c>
      <c r="M38" s="2">
        <v>56.5</v>
      </c>
      <c r="N38" s="2">
        <v>48.01</v>
      </c>
      <c r="O38" s="2">
        <v>40.07</v>
      </c>
      <c r="P38" s="2">
        <v>-394</v>
      </c>
    </row>
    <row r="39" spans="1:16" x14ac:dyDescent="0.25">
      <c r="A39" s="6" t="s">
        <v>24</v>
      </c>
      <c r="B39" s="2">
        <v>2013</v>
      </c>
      <c r="C39" s="2">
        <v>22.7</v>
      </c>
      <c r="D39" s="2">
        <v>5.3789999999999996</v>
      </c>
      <c r="E39" s="2">
        <v>212</v>
      </c>
      <c r="F39" s="2">
        <v>19766.900000000001</v>
      </c>
      <c r="G39" s="2">
        <v>24</v>
      </c>
      <c r="H39" s="2">
        <v>63.566563876651983</v>
      </c>
      <c r="I39" s="7">
        <f t="shared" si="0"/>
        <v>258.584</v>
      </c>
      <c r="J39" s="2">
        <v>29.158000000000001</v>
      </c>
      <c r="K39" s="2">
        <v>1.667</v>
      </c>
      <c r="L39" s="2">
        <v>1556.6</v>
      </c>
      <c r="M39" s="2">
        <v>51.9</v>
      </c>
      <c r="N39" s="2">
        <v>48.01</v>
      </c>
      <c r="O39" s="2">
        <v>40.07</v>
      </c>
      <c r="P39" s="2">
        <v>-412</v>
      </c>
    </row>
    <row r="40" spans="1:16" x14ac:dyDescent="0.25">
      <c r="A40" s="6" t="s">
        <v>25</v>
      </c>
      <c r="B40" s="6">
        <v>2017</v>
      </c>
      <c r="C40" s="2">
        <v>47.8</v>
      </c>
      <c r="D40" s="2">
        <v>6.8259999999999996</v>
      </c>
      <c r="E40" s="2">
        <v>277</v>
      </c>
      <c r="F40" s="2">
        <v>19512.599999999999</v>
      </c>
      <c r="G40" s="2">
        <v>24.9</v>
      </c>
      <c r="H40" s="2">
        <v>8.4585774058577403</v>
      </c>
      <c r="I40" s="6">
        <f xml:space="preserve"> 2342648 / 1000</f>
        <v>2342.6480000000001</v>
      </c>
      <c r="J40" s="2">
        <v>72.626999999999995</v>
      </c>
      <c r="K40" s="2">
        <v>8.0449999999999999</v>
      </c>
      <c r="L40" s="2">
        <v>4716</v>
      </c>
      <c r="M40" s="2">
        <v>135</v>
      </c>
      <c r="N40" s="2">
        <v>48.2</v>
      </c>
      <c r="O40" s="2">
        <v>39.5</v>
      </c>
      <c r="P40" s="2">
        <v>-361</v>
      </c>
    </row>
    <row r="41" spans="1:16" x14ac:dyDescent="0.25">
      <c r="A41" s="6" t="s">
        <v>25</v>
      </c>
      <c r="B41" s="6">
        <v>2016</v>
      </c>
      <c r="C41" s="2">
        <v>48.4</v>
      </c>
      <c r="D41" s="2">
        <v>6.8339999999999996</v>
      </c>
      <c r="E41" s="2">
        <v>343</v>
      </c>
      <c r="F41" s="2">
        <v>17968.599999999999</v>
      </c>
      <c r="G41" s="2">
        <v>20</v>
      </c>
      <c r="H41" s="2">
        <v>9.3608677685950408</v>
      </c>
      <c r="I41" s="7">
        <f t="shared" ref="I41:I44" si="1" xml:space="preserve"> 2342648 / 1000</f>
        <v>2342.6480000000001</v>
      </c>
      <c r="J41" s="2">
        <v>138.08099999999999</v>
      </c>
      <c r="K41" s="2">
        <v>8.2189999999999994</v>
      </c>
      <c r="L41" s="2">
        <v>4631.3</v>
      </c>
      <c r="M41" s="2">
        <v>126.6</v>
      </c>
      <c r="N41" s="2">
        <v>48.2</v>
      </c>
      <c r="O41" s="2">
        <v>39.5</v>
      </c>
      <c r="P41" s="2">
        <v>5</v>
      </c>
    </row>
    <row r="42" spans="1:16" x14ac:dyDescent="0.25">
      <c r="A42" s="6" t="s">
        <v>25</v>
      </c>
      <c r="B42" s="2">
        <v>2015</v>
      </c>
      <c r="C42" s="2">
        <v>48.7</v>
      </c>
      <c r="D42" s="2">
        <v>6.93</v>
      </c>
      <c r="E42" s="2">
        <v>321</v>
      </c>
      <c r="F42" s="2">
        <v>16831.099999999999</v>
      </c>
      <c r="G42" s="2">
        <v>21.5</v>
      </c>
      <c r="H42" s="2">
        <v>11.389445585215606</v>
      </c>
      <c r="I42" s="7">
        <f t="shared" si="1"/>
        <v>2342.6480000000001</v>
      </c>
      <c r="J42" s="2">
        <v>153.685</v>
      </c>
      <c r="K42" s="2">
        <v>7.4989999999999997</v>
      </c>
      <c r="L42" s="2">
        <v>4531.3999999999996</v>
      </c>
      <c r="M42" s="2">
        <v>129.1</v>
      </c>
      <c r="N42" s="2">
        <v>48.2</v>
      </c>
      <c r="O42" s="2">
        <v>39.5</v>
      </c>
      <c r="P42" s="2">
        <v>55</v>
      </c>
    </row>
    <row r="43" spans="1:16" x14ac:dyDescent="0.25">
      <c r="A43" s="6" t="s">
        <v>25</v>
      </c>
      <c r="B43" s="2">
        <v>2014</v>
      </c>
      <c r="C43" s="2">
        <v>49</v>
      </c>
      <c r="D43" s="2">
        <v>7.2919999999999998</v>
      </c>
      <c r="E43" s="2">
        <v>244</v>
      </c>
      <c r="F43" s="2">
        <v>15837.7</v>
      </c>
      <c r="G43" s="2">
        <v>21.5</v>
      </c>
      <c r="H43" s="2">
        <v>19.304653061224489</v>
      </c>
      <c r="I43" s="7">
        <f t="shared" si="1"/>
        <v>2342.6480000000001</v>
      </c>
      <c r="J43" s="2">
        <v>137.809</v>
      </c>
      <c r="K43" s="2">
        <v>9.2149999999999999</v>
      </c>
      <c r="L43" s="2">
        <v>3943.3</v>
      </c>
      <c r="M43" s="2">
        <v>135.9</v>
      </c>
      <c r="N43" s="2">
        <v>48.2</v>
      </c>
      <c r="O43" s="2">
        <v>39.5</v>
      </c>
      <c r="P43" s="2">
        <v>47</v>
      </c>
    </row>
    <row r="44" spans="1:16" x14ac:dyDescent="0.25">
      <c r="A44" s="6" t="s">
        <v>25</v>
      </c>
      <c r="B44" s="2">
        <v>2013</v>
      </c>
      <c r="C44" s="2">
        <v>49.2</v>
      </c>
      <c r="D44" s="2">
        <v>7.2850000000000001</v>
      </c>
      <c r="E44" s="2">
        <v>237</v>
      </c>
      <c r="F44" s="2">
        <v>15091.6</v>
      </c>
      <c r="G44" s="2">
        <v>21.3</v>
      </c>
      <c r="H44" s="2">
        <v>16.99290650406504</v>
      </c>
      <c r="I44" s="7">
        <f t="shared" si="1"/>
        <v>2342.6480000000001</v>
      </c>
      <c r="J44" s="2">
        <v>225.78100000000001</v>
      </c>
      <c r="K44" s="2">
        <v>11.228</v>
      </c>
      <c r="L44" s="2">
        <v>3487.5</v>
      </c>
      <c r="M44" s="2">
        <v>124.3</v>
      </c>
      <c r="N44" s="2">
        <v>48.2</v>
      </c>
      <c r="O44" s="2">
        <v>39.5</v>
      </c>
      <c r="P44" s="2">
        <v>-72</v>
      </c>
    </row>
    <row r="45" spans="1:16" x14ac:dyDescent="0.25">
      <c r="A45" s="6" t="s">
        <v>26</v>
      </c>
      <c r="B45" s="6">
        <v>2017</v>
      </c>
      <c r="C45" s="2">
        <v>89</v>
      </c>
      <c r="D45" s="2">
        <v>27.834</v>
      </c>
      <c r="E45" s="2">
        <v>298</v>
      </c>
      <c r="F45" s="2">
        <v>27291.200000000001</v>
      </c>
      <c r="G45" s="2">
        <v>22.2</v>
      </c>
      <c r="H45" s="2">
        <v>34.718943820224716</v>
      </c>
      <c r="I45" s="6">
        <f xml:space="preserve"> 22314234 / 1000</f>
        <v>22314.234</v>
      </c>
      <c r="J45" s="2">
        <v>2065.2139999999999</v>
      </c>
      <c r="K45" s="2">
        <v>21.007999999999999</v>
      </c>
      <c r="L45" s="2">
        <v>16844.400000000001</v>
      </c>
      <c r="M45" s="2">
        <v>715.1</v>
      </c>
      <c r="N45" s="2">
        <v>48.19</v>
      </c>
      <c r="O45" s="2">
        <v>40.1</v>
      </c>
      <c r="P45" s="2">
        <v>-91</v>
      </c>
    </row>
    <row r="46" spans="1:16" x14ac:dyDescent="0.25">
      <c r="A46" s="6" t="s">
        <v>26</v>
      </c>
      <c r="B46" s="6">
        <v>2016</v>
      </c>
      <c r="C46" s="2">
        <v>89.6</v>
      </c>
      <c r="D46" s="2">
        <v>28.196000000000002</v>
      </c>
      <c r="E46" s="2">
        <v>359</v>
      </c>
      <c r="F46" s="2">
        <v>24856.7</v>
      </c>
      <c r="G46" s="2">
        <v>21.8</v>
      </c>
      <c r="H46" s="2">
        <v>27.869776785714286</v>
      </c>
      <c r="I46" s="7">
        <f t="shared" ref="I46:I49" si="2" xml:space="preserve"> 22314234 / 1000</f>
        <v>22314.234</v>
      </c>
      <c r="J46" s="2">
        <v>1519.3689999999999</v>
      </c>
      <c r="K46" s="2">
        <v>10.634</v>
      </c>
      <c r="L46" s="2">
        <v>16342.7</v>
      </c>
      <c r="M46" s="2">
        <v>673.3</v>
      </c>
      <c r="N46" s="2">
        <v>48.19</v>
      </c>
      <c r="O46" s="2">
        <v>40.1</v>
      </c>
      <c r="P46" s="2">
        <v>-208</v>
      </c>
    </row>
    <row r="47" spans="1:16" x14ac:dyDescent="0.25">
      <c r="A47" s="6" t="s">
        <v>26</v>
      </c>
      <c r="B47" s="2">
        <v>2015</v>
      </c>
      <c r="C47" s="2">
        <v>90.3</v>
      </c>
      <c r="D47" s="2">
        <v>28.501999999999999</v>
      </c>
      <c r="E47" s="2">
        <v>444</v>
      </c>
      <c r="F47" s="2">
        <v>23172.799999999999</v>
      </c>
      <c r="G47" s="2">
        <v>21.6</v>
      </c>
      <c r="H47" s="2">
        <v>19.403001107419712</v>
      </c>
      <c r="I47" s="7">
        <f t="shared" si="2"/>
        <v>22314.234</v>
      </c>
      <c r="J47" s="2">
        <v>1571.5360000000001</v>
      </c>
      <c r="K47" s="2">
        <v>17.11</v>
      </c>
      <c r="L47" s="2">
        <v>15917.3</v>
      </c>
      <c r="M47" s="2">
        <v>687.9</v>
      </c>
      <c r="N47" s="2">
        <v>48.19</v>
      </c>
      <c r="O47" s="2">
        <v>40.1</v>
      </c>
      <c r="P47" s="2">
        <v>-469</v>
      </c>
    </row>
    <row r="48" spans="1:16" x14ac:dyDescent="0.25">
      <c r="A48" s="6" t="s">
        <v>26</v>
      </c>
      <c r="B48" s="2">
        <v>2014</v>
      </c>
      <c r="C48" s="2">
        <v>91.2</v>
      </c>
      <c r="D48" s="2">
        <v>29.077999999999999</v>
      </c>
      <c r="E48" s="2">
        <v>353</v>
      </c>
      <c r="F48" s="2">
        <v>21761.9</v>
      </c>
      <c r="G48" s="2">
        <v>21.3</v>
      </c>
      <c r="H48" s="2">
        <v>18.690734649122806</v>
      </c>
      <c r="I48" s="7">
        <f t="shared" si="2"/>
        <v>22314.234</v>
      </c>
      <c r="J48" s="2">
        <v>1291.039</v>
      </c>
      <c r="K48" s="2">
        <v>15.631</v>
      </c>
      <c r="L48" s="2">
        <v>14839.6</v>
      </c>
      <c r="M48" s="2">
        <v>670.7</v>
      </c>
      <c r="N48" s="2">
        <v>48.19</v>
      </c>
      <c r="O48" s="2">
        <v>40.1</v>
      </c>
      <c r="P48" s="2">
        <v>-388</v>
      </c>
    </row>
    <row r="49" spans="1:16" x14ac:dyDescent="0.25">
      <c r="A49" s="6" t="s">
        <v>26</v>
      </c>
      <c r="B49" s="2">
        <v>2013</v>
      </c>
      <c r="C49" s="2">
        <v>92</v>
      </c>
      <c r="D49" s="2">
        <v>29.346</v>
      </c>
      <c r="E49" s="2">
        <v>455</v>
      </c>
      <c r="F49" s="2">
        <v>20282.8</v>
      </c>
      <c r="G49" s="2">
        <v>21</v>
      </c>
      <c r="H49" s="2">
        <v>15.03795652173913</v>
      </c>
      <c r="I49" s="7">
        <f t="shared" si="2"/>
        <v>22314.234</v>
      </c>
      <c r="J49" s="2">
        <v>950.87800000000004</v>
      </c>
      <c r="K49" s="2">
        <v>18.045999999999999</v>
      </c>
      <c r="L49" s="2">
        <v>13542.6</v>
      </c>
      <c r="M49" s="2">
        <v>617.1</v>
      </c>
      <c r="N49" s="2">
        <v>48.19</v>
      </c>
      <c r="O49" s="2">
        <v>40.1</v>
      </c>
      <c r="P49" s="2">
        <v>-589</v>
      </c>
    </row>
    <row r="50" spans="1:16" x14ac:dyDescent="0.25">
      <c r="A50" s="6" t="s">
        <v>27</v>
      </c>
      <c r="B50" s="6">
        <v>2017</v>
      </c>
      <c r="C50" s="2">
        <v>64.900000000000006</v>
      </c>
      <c r="D50" s="2">
        <v>9.3209999999999997</v>
      </c>
      <c r="E50" s="2">
        <v>348</v>
      </c>
      <c r="F50" s="2">
        <v>21089.3</v>
      </c>
      <c r="G50" s="2">
        <v>22.4</v>
      </c>
      <c r="H50" s="2">
        <v>9.9175808936825867</v>
      </c>
      <c r="I50" s="6">
        <f xml:space="preserve"> 1824354 / 1000</f>
        <v>1824.354</v>
      </c>
      <c r="J50" s="2">
        <v>323.66199999999998</v>
      </c>
      <c r="K50" s="2">
        <v>10.28</v>
      </c>
      <c r="L50" s="2">
        <v>6149.7</v>
      </c>
      <c r="M50" s="2">
        <v>215.7</v>
      </c>
      <c r="N50" s="2">
        <v>48.03</v>
      </c>
      <c r="O50" s="2">
        <v>39.5</v>
      </c>
      <c r="P50" s="2">
        <v>-887</v>
      </c>
    </row>
    <row r="51" spans="1:16" x14ac:dyDescent="0.25">
      <c r="A51" s="6" t="s">
        <v>27</v>
      </c>
      <c r="B51" s="6">
        <v>2016</v>
      </c>
      <c r="C51" s="2">
        <v>66.3</v>
      </c>
      <c r="D51" s="2">
        <v>10.064</v>
      </c>
      <c r="E51" s="2">
        <v>425</v>
      </c>
      <c r="F51" s="2">
        <v>19038.099999999999</v>
      </c>
      <c r="G51" s="2">
        <v>22.2</v>
      </c>
      <c r="H51" s="2">
        <v>8.0268325791855197</v>
      </c>
      <c r="I51" s="7">
        <f t="shared" ref="I51:I54" si="3" xml:space="preserve"> 1824354 / 1000</f>
        <v>1824.354</v>
      </c>
      <c r="J51" s="2">
        <v>437.738</v>
      </c>
      <c r="K51" s="2">
        <v>10.247999999999999</v>
      </c>
      <c r="L51" s="2">
        <v>6009.7</v>
      </c>
      <c r="M51" s="2">
        <v>206.4</v>
      </c>
      <c r="N51" s="2">
        <v>48.03</v>
      </c>
      <c r="O51" s="2">
        <v>39.5</v>
      </c>
      <c r="P51" s="2">
        <v>1081</v>
      </c>
    </row>
    <row r="52" spans="1:16" x14ac:dyDescent="0.25">
      <c r="A52" s="6" t="s">
        <v>27</v>
      </c>
      <c r="B52" s="2">
        <v>2015</v>
      </c>
      <c r="C52" s="2">
        <v>65.7</v>
      </c>
      <c r="D52" s="2">
        <v>11.138999999999999</v>
      </c>
      <c r="E52" s="2">
        <v>434</v>
      </c>
      <c r="F52" s="2">
        <v>18045.3</v>
      </c>
      <c r="G52" s="2">
        <v>22.3</v>
      </c>
      <c r="H52" s="2">
        <v>16.352374429223744</v>
      </c>
      <c r="I52" s="7">
        <f t="shared" si="3"/>
        <v>1824.354</v>
      </c>
      <c r="J52" s="2">
        <v>529.05600000000004</v>
      </c>
      <c r="K52" s="2">
        <v>15.351000000000001</v>
      </c>
      <c r="L52" s="2">
        <v>5868.7</v>
      </c>
      <c r="M52" s="2">
        <v>217.4</v>
      </c>
      <c r="N52" s="2">
        <v>48.03</v>
      </c>
      <c r="O52" s="2">
        <v>39.5</v>
      </c>
      <c r="P52" s="2">
        <v>731</v>
      </c>
    </row>
    <row r="53" spans="1:16" x14ac:dyDescent="0.25">
      <c r="A53" s="6" t="s">
        <v>27</v>
      </c>
      <c r="B53" s="2">
        <v>2014</v>
      </c>
      <c r="C53" s="2">
        <v>65.400000000000006</v>
      </c>
      <c r="D53" s="2">
        <v>11.384</v>
      </c>
      <c r="E53" s="2">
        <v>293</v>
      </c>
      <c r="F53" s="2">
        <v>17336.099999999999</v>
      </c>
      <c r="G53" s="2">
        <v>22.2</v>
      </c>
      <c r="H53" s="2">
        <v>11.236758409785931</v>
      </c>
      <c r="I53" s="7">
        <f t="shared" si="3"/>
        <v>1824.354</v>
      </c>
      <c r="J53" s="2">
        <v>611.07500000000005</v>
      </c>
      <c r="K53" s="2">
        <v>13.936</v>
      </c>
      <c r="L53" s="2">
        <v>5440.5</v>
      </c>
      <c r="M53" s="2">
        <v>215.5</v>
      </c>
      <c r="N53" s="2">
        <v>48.03</v>
      </c>
      <c r="O53" s="2">
        <v>39.5</v>
      </c>
      <c r="P53" s="2">
        <v>540</v>
      </c>
    </row>
    <row r="54" spans="1:16" x14ac:dyDescent="0.25">
      <c r="A54" s="6" t="s">
        <v>27</v>
      </c>
      <c r="B54" s="2">
        <v>2013</v>
      </c>
      <c r="C54" s="2">
        <v>65.3</v>
      </c>
      <c r="D54" s="2">
        <v>12.144</v>
      </c>
      <c r="E54" s="2">
        <v>354</v>
      </c>
      <c r="F54" s="2">
        <v>16596.3</v>
      </c>
      <c r="G54" s="2">
        <v>22.2</v>
      </c>
      <c r="H54" s="2">
        <v>11.051500765696785</v>
      </c>
      <c r="I54" s="7">
        <f t="shared" si="3"/>
        <v>1824.354</v>
      </c>
      <c r="J54" s="2">
        <v>626.43600000000004</v>
      </c>
      <c r="K54" s="2">
        <v>12.817</v>
      </c>
      <c r="L54" s="2">
        <v>4990.2</v>
      </c>
      <c r="M54" s="2">
        <v>197.6</v>
      </c>
      <c r="N54" s="2">
        <v>48.03</v>
      </c>
      <c r="O54" s="2">
        <v>39.5</v>
      </c>
      <c r="P54" s="2">
        <v>-171</v>
      </c>
    </row>
    <row r="55" spans="1:16" x14ac:dyDescent="0.25">
      <c r="A55" s="6" t="s">
        <v>23</v>
      </c>
      <c r="B55" s="6">
        <v>2018</v>
      </c>
      <c r="C55" s="2">
        <v>80.2</v>
      </c>
      <c r="D55" s="2">
        <v>17.966999999999999</v>
      </c>
      <c r="E55" s="2">
        <v>296</v>
      </c>
      <c r="F55" s="2">
        <v>29249.1</v>
      </c>
      <c r="G55" s="3" t="s">
        <v>15</v>
      </c>
      <c r="H55" s="2">
        <v>45.785536159600994</v>
      </c>
      <c r="I55" s="2">
        <f xml:space="preserve"> 28823135 / 1000</f>
        <v>28823.134999999998</v>
      </c>
      <c r="J55" s="8" t="s">
        <v>15</v>
      </c>
      <c r="K55" s="3">
        <v>60</v>
      </c>
      <c r="L55" s="2">
        <v>12216.4</v>
      </c>
      <c r="M55" s="2">
        <v>413.2</v>
      </c>
      <c r="N55" s="2">
        <v>47.06</v>
      </c>
      <c r="O55" s="2">
        <v>39.200000000000003</v>
      </c>
      <c r="P55" s="2">
        <v>-51</v>
      </c>
    </row>
    <row r="56" spans="1:16" x14ac:dyDescent="0.25">
      <c r="A56" s="6" t="s">
        <v>23</v>
      </c>
      <c r="B56" s="6">
        <v>2017</v>
      </c>
      <c r="C56" s="2">
        <v>80.7</v>
      </c>
      <c r="D56" s="2">
        <v>23.369</v>
      </c>
      <c r="E56" s="2">
        <v>290</v>
      </c>
      <c r="F56" s="2">
        <v>24939.5</v>
      </c>
      <c r="G56" s="2">
        <v>24.3</v>
      </c>
      <c r="H56" s="2">
        <v>77.390198265179677</v>
      </c>
      <c r="I56" s="6">
        <f xml:space="preserve"> 32671949 / 1000</f>
        <v>32671.949000000001</v>
      </c>
      <c r="J56" s="2">
        <v>737.98500000000001</v>
      </c>
      <c r="K56" s="2">
        <v>66.543000000000006</v>
      </c>
      <c r="L56" s="2">
        <v>11765.9</v>
      </c>
      <c r="M56" s="2">
        <v>399.8</v>
      </c>
      <c r="N56" s="2">
        <v>47.06</v>
      </c>
      <c r="O56" s="2">
        <v>39.200000000000003</v>
      </c>
      <c r="P56" s="2">
        <v>-460</v>
      </c>
    </row>
    <row r="57" spans="1:16" x14ac:dyDescent="0.25">
      <c r="A57" s="6" t="s">
        <v>23</v>
      </c>
      <c r="B57" s="6">
        <v>2016</v>
      </c>
      <c r="C57" s="2">
        <v>81.3</v>
      </c>
      <c r="D57" s="2">
        <v>23.204999999999998</v>
      </c>
      <c r="E57" s="2">
        <v>296</v>
      </c>
      <c r="F57" s="2">
        <v>23324.5</v>
      </c>
      <c r="G57" s="2">
        <v>23.3</v>
      </c>
      <c r="H57" s="2">
        <v>70.876851168511678</v>
      </c>
      <c r="I57" s="7">
        <f t="shared" ref="I57:I60" si="4" xml:space="preserve"> 32671949 / 1000</f>
        <v>32671.949000000001</v>
      </c>
      <c r="J57" s="2">
        <v>1185.2070000000001</v>
      </c>
      <c r="K57" s="2">
        <v>66.53</v>
      </c>
      <c r="L57" s="2">
        <v>11308</v>
      </c>
      <c r="M57" s="2">
        <v>376.7</v>
      </c>
      <c r="N57" s="2">
        <v>47.06</v>
      </c>
      <c r="O57" s="2">
        <v>39.200000000000003</v>
      </c>
      <c r="P57" s="2">
        <v>-342</v>
      </c>
    </row>
    <row r="58" spans="1:16" x14ac:dyDescent="0.25">
      <c r="A58" s="6" t="s">
        <v>23</v>
      </c>
      <c r="B58" s="2">
        <v>2015</v>
      </c>
      <c r="C58" s="2">
        <v>81.900000000000006</v>
      </c>
      <c r="D58" s="2">
        <v>22.89</v>
      </c>
      <c r="E58" s="2">
        <v>307</v>
      </c>
      <c r="F58" s="2">
        <v>21407.4</v>
      </c>
      <c r="G58" s="2">
        <v>22.4</v>
      </c>
      <c r="H58" s="2">
        <v>52.858449328449325</v>
      </c>
      <c r="I58" s="7">
        <f t="shared" si="4"/>
        <v>32671.949000000001</v>
      </c>
      <c r="J58" s="2">
        <v>1524.723</v>
      </c>
      <c r="K58" s="2">
        <v>66.513000000000005</v>
      </c>
      <c r="L58" s="2">
        <v>10852.8</v>
      </c>
      <c r="M58" s="2">
        <v>379</v>
      </c>
      <c r="N58" s="2">
        <v>47.06</v>
      </c>
      <c r="O58" s="2">
        <v>39.200000000000003</v>
      </c>
      <c r="P58" s="2">
        <v>-98</v>
      </c>
    </row>
    <row r="59" spans="1:16" x14ac:dyDescent="0.25">
      <c r="A59" s="6" t="s">
        <v>23</v>
      </c>
      <c r="B59" s="2">
        <v>2014</v>
      </c>
      <c r="C59" s="2">
        <v>82</v>
      </c>
      <c r="D59" s="2">
        <v>23.233000000000001</v>
      </c>
      <c r="E59" s="2">
        <v>291</v>
      </c>
      <c r="F59" s="2">
        <v>20584.8</v>
      </c>
      <c r="G59" s="2">
        <v>21.6</v>
      </c>
      <c r="H59" s="2">
        <v>57.549585365853659</v>
      </c>
      <c r="I59" s="7">
        <f t="shared" si="4"/>
        <v>32671.949000000001</v>
      </c>
      <c r="J59" s="2">
        <v>900.72900000000004</v>
      </c>
      <c r="K59" s="2">
        <v>60.661999999999999</v>
      </c>
      <c r="L59" s="2">
        <v>9986.4</v>
      </c>
      <c r="M59" s="2">
        <v>366.4</v>
      </c>
      <c r="N59" s="2">
        <v>47.06</v>
      </c>
      <c r="O59" s="2">
        <v>39.200000000000003</v>
      </c>
      <c r="P59" s="2">
        <v>-331</v>
      </c>
    </row>
    <row r="60" spans="1:16" x14ac:dyDescent="0.25">
      <c r="A60" s="6" t="s">
        <v>23</v>
      </c>
      <c r="B60" s="2">
        <v>2013</v>
      </c>
      <c r="C60" s="2">
        <v>82.5</v>
      </c>
      <c r="D60" s="2">
        <v>22.713000000000001</v>
      </c>
      <c r="E60" s="2">
        <v>326</v>
      </c>
      <c r="F60" s="2">
        <v>18452.599999999999</v>
      </c>
      <c r="G60" s="2">
        <v>21</v>
      </c>
      <c r="H60" s="2">
        <v>59.974254545454549</v>
      </c>
      <c r="I60" s="7">
        <f t="shared" si="4"/>
        <v>32671.949000000001</v>
      </c>
      <c r="J60" s="2">
        <v>401.06799999999998</v>
      </c>
      <c r="K60" s="2">
        <v>57.281999999999996</v>
      </c>
      <c r="L60" s="2">
        <v>9125.9</v>
      </c>
      <c r="M60" s="2">
        <v>335.2</v>
      </c>
      <c r="N60" s="2">
        <v>47.06</v>
      </c>
      <c r="O60" s="2">
        <v>39.200000000000003</v>
      </c>
      <c r="P60" s="2">
        <v>-213</v>
      </c>
    </row>
    <row r="63" spans="1:16" x14ac:dyDescent="0.25">
      <c r="A63" s="1"/>
      <c r="B63" s="1"/>
      <c r="C63" s="2"/>
      <c r="D63" s="2"/>
      <c r="E63" s="2"/>
      <c r="F63" s="2"/>
      <c r="G63" s="3"/>
      <c r="H63" s="2"/>
      <c r="I63" s="2"/>
      <c r="J63" s="3"/>
      <c r="K63" s="3"/>
      <c r="L63" s="2"/>
      <c r="M63" s="2"/>
      <c r="N6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2024-05-17T14:34:38Z</dcterms:modified>
</cp:coreProperties>
</file>