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1_D8A21CE80BB83D84441F89442798736BBEF85352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erms" sheetId="1" r:id="rId1"/>
    <sheet name="Cooling Air-Air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D4" i="2"/>
  <c r="E4" i="2"/>
  <c r="F4" i="2"/>
  <c r="G4" i="2"/>
  <c r="D5" i="2"/>
  <c r="E5" i="2"/>
  <c r="F5" i="2"/>
  <c r="G5" i="2"/>
  <c r="D3" i="2"/>
  <c r="E3" i="2"/>
  <c r="F3" i="2"/>
  <c r="G3" i="2"/>
  <c r="P2" i="2"/>
  <c r="J4" i="2"/>
  <c r="L4" i="2"/>
  <c r="J5" i="2"/>
  <c r="L5" i="2"/>
  <c r="J6" i="2"/>
  <c r="L6" i="2"/>
  <c r="J7" i="2"/>
  <c r="L7" i="2"/>
  <c r="J8" i="2"/>
  <c r="L8" i="2"/>
  <c r="J9" i="2"/>
  <c r="L9" i="2"/>
  <c r="J10" i="2"/>
  <c r="L10" i="2"/>
  <c r="J11" i="2"/>
  <c r="L11" i="2"/>
  <c r="J12" i="2"/>
  <c r="L12" i="2"/>
  <c r="J13" i="2"/>
  <c r="L13" i="2"/>
  <c r="J14" i="2"/>
  <c r="L14" i="2"/>
  <c r="J15" i="2"/>
  <c r="L15" i="2"/>
  <c r="J16" i="2"/>
  <c r="L16" i="2"/>
  <c r="J17" i="2"/>
  <c r="L17" i="2"/>
  <c r="J18" i="2"/>
  <c r="L18" i="2"/>
  <c r="J19" i="2"/>
  <c r="L19" i="2"/>
  <c r="J20" i="2"/>
  <c r="J21" i="2"/>
  <c r="L21" i="2"/>
  <c r="J22" i="2"/>
  <c r="J23" i="2"/>
  <c r="L23" i="2"/>
  <c r="J24" i="2"/>
  <c r="J25" i="2"/>
  <c r="L25" i="2"/>
  <c r="J3" i="2"/>
  <c r="J2" i="2"/>
  <c r="K15" i="2"/>
  <c r="M15" i="2"/>
  <c r="L3" i="2"/>
  <c r="L2" i="2"/>
  <c r="L24" i="2"/>
  <c r="L22" i="2"/>
  <c r="L20" i="2"/>
  <c r="K10" i="2"/>
  <c r="M10" i="2"/>
  <c r="L1" i="2"/>
  <c r="K2" i="2"/>
  <c r="M2" i="2"/>
  <c r="K4" i="2"/>
  <c r="M4" i="2"/>
  <c r="K3" i="2"/>
  <c r="M3" i="2"/>
  <c r="K5" i="2"/>
  <c r="K13" i="2"/>
  <c r="M13" i="2"/>
  <c r="K11" i="2"/>
  <c r="M11" i="2"/>
  <c r="K12" i="2"/>
  <c r="M12" i="2"/>
  <c r="K14" i="2"/>
  <c r="M14" i="2"/>
  <c r="K21" i="2"/>
  <c r="M21" i="2"/>
  <c r="K23" i="2"/>
  <c r="M23" i="2"/>
  <c r="K25" i="2"/>
  <c r="M25" i="2"/>
  <c r="K22" i="2"/>
  <c r="M22" i="2"/>
  <c r="K24" i="2"/>
  <c r="M24" i="2"/>
  <c r="K20" i="2"/>
  <c r="M20" i="2"/>
  <c r="K6" i="2"/>
  <c r="M6" i="2"/>
  <c r="M5" i="2"/>
  <c r="K8" i="2"/>
  <c r="M8" i="2"/>
  <c r="K7" i="2"/>
  <c r="M7" i="2"/>
  <c r="K18" i="2"/>
  <c r="M18" i="2"/>
  <c r="K16" i="2"/>
  <c r="M16" i="2"/>
  <c r="K17" i="2"/>
  <c r="M17" i="2"/>
  <c r="K19" i="2"/>
  <c r="M19" i="2"/>
  <c r="K9" i="2"/>
  <c r="M9" i="2"/>
  <c r="M1" i="2"/>
  <c r="N2" i="2"/>
  <c r="P4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= QC/
SEERon+Cthermos-off+Cstandby+Coff+Ccrankcase heater during cooling season)</t>
        </r>
      </text>
    </comment>
    <comment ref="D2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= QH/
SCOPon+Cthermos-off+Cstandby+Coff+Ccrankcase heater during cooling season)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Part-load T conditions (Table-2 pg23 14825-2016)
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 rated conditions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Effective power input at rated conditions: compressor, defrosting, control &amp; safety device, fans, pumps
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=DC/Pin</t>
        </r>
      </text>
    </comment>
    <comment ref="E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=Pdesignc*pl
If Tdesignc=35 (reference design condition for cooling)
Pdesignc=DC @ 35</t>
        </r>
      </text>
    </comment>
    <comment ref="H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Tj,hj (Table-A1 pg55 14825-2016)</t>
        </r>
      </text>
    </comment>
    <comment ref="I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Tj,hj (Table-A1 pg55 14825-2016)</t>
        </r>
      </text>
    </comment>
    <comment ref="K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EERbin above A, EERbinA is used
EERbin below D, EERbinD is used
EERbin n between, interpolation</t>
        </r>
      </text>
    </comment>
    <comment ref="O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No. of equivalent active mode hours for cooling=350 
(Table A3 pg 57 14825-2016)
</t>
        </r>
      </text>
    </comment>
    <comment ref="G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=EERd(A)</t>
        </r>
      </text>
    </comment>
    <comment ref="G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Pc=DC  , =EERd
If not:
Fixed
EERbin=EERd(1-Cdc(1-CR)
Variable/Staged
1) Increment compressoer capacity (step or level) until you reach Pc ±10%. Use measured Capacity &amp; Pin.
2) If not within ±10%, get (Capacity within ±10% of Pc &amp; Pin) for left &amp; right pl conditions, interpol. Pin wrt measured Pc's, EER=Pc/Pin(interp)
3) If left or right step capacities are not within ±10% of Pc's, use the equation.</t>
        </r>
      </text>
    </comment>
    <comment ref="N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No. of hours the unit is considered to work in Thermostat-off mode=221 (Table A3 pg 57 14825-2016)
TO: the condition at which there is no cooling load and the cooling function is switched on but not operational</t>
        </r>
      </text>
    </comment>
    <comment ref="O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Electricity consumption during TO
</t>
        </r>
      </text>
    </comment>
    <comment ref="G4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Pc=DC  , =EERd
If not:
Fixed
EERbin=EERd(1-Cdc(1-CR)
Variable/Staged
1) Increment compressoer capacity (step or level) until you reach Pc ±10%. Use measured Capacity &amp; Pin.
2) If not within ±10%, get (Capacity within ±10% of Pc &amp; Pin) for left &amp; right pl conditions, interpol. Pin wrt measured Pc's, EER=Pc/Pin(interp)
3) If left or right step capacities are not within ±10% of Pc's, use the equation.</t>
        </r>
      </text>
    </comment>
    <comment ref="G5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Pc=DC  , =EERd
If not:
Fixed
EERbin=EERd(1-Cdc(1-CR)
Variable/Staged
1) Increment compressoer capacity (step or level) until you reach Pc ±10%. Use measured Capacity &amp; Pin.
2) If not within ±10%, get (Capacity within ±10% of Pc &amp; Pin) for left &amp; right pl conditions, interpol. Pin wrt measured Pc's, EER=Pc/Pin(interp)
3) If left or right step capacities are not within ±10% of Pc's, use the equation.</t>
        </r>
      </text>
    </comment>
    <comment ref="N5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No. of hours the unit is considered to work in stand-by mode=2142 (Table A3 pg 57 14825-2016)</t>
        </r>
      </text>
    </comment>
    <comment ref="O5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Electricity consumption during SB</t>
        </r>
      </text>
    </comment>
    <comment ref="F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Degradation co-officient for cooling:
One test at an outdoor dry bulb temperature of 20 °C with dry indoor coil
One cyclic test at the same dry bulb temperature conditions, with dry indoor coil
1- Turn compressor on for 6 min, then off for 24 min (20% part-load)
2- If 6/24 does not satisfy uncertainty requirement in measuring cooling capacity, use interval representing up to 50% part-load (10/10)
3- Delivered cooling capacity is integrated over at least 4 on/off cycles (Pcycc), EERcyc=Pcycc/integrated Pin over that period
4- Qcontinuous=time integrated cooling capacity Pdc(integrated) that would have been delivered if the unit is always on 
5- EERcontinuous=Qcontinuous/integrated continuous Pin
6- Cdc=(1-EERcyc/EERcontinuous) / (1-Pcycc/Qcontinuous)</t>
        </r>
      </text>
    </comment>
    <comment ref="N7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No. of hours the unit is considered to work in crankcase mode=7760 (Table A5 pg 57 14825-2016)
=2672 for reversible AC
CK: the condition where the unit has activated a heating device to avoid the refrigerant migrating to the
compressor in order to limit the refrigerant concentration in oil at compressor start</t>
        </r>
      </text>
    </comment>
    <comment ref="O7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Electricity consumption during CK</t>
        </r>
      </text>
    </comment>
    <comment ref="N9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No. of hours the unit is considered to be off=5088 (Table A3 pg 57 14825-2016)
=0 for reversible AC</t>
        </r>
      </text>
    </comment>
    <comment ref="O9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Electricity consumption when off
</t>
        </r>
      </text>
    </comment>
  </commentList>
</comments>
</file>

<file path=xl/sharedStrings.xml><?xml version="1.0" encoding="utf-8"?>
<sst xmlns="http://schemas.openxmlformats.org/spreadsheetml/2006/main" count="168" uniqueCount="135">
  <si>
    <t>SEER</t>
  </si>
  <si>
    <t>Annual electricity consumption for cooling</t>
  </si>
  <si>
    <t>Reference annual cooling demand</t>
  </si>
  <si>
    <t>kW</t>
  </si>
  <si>
    <t>kWh/a</t>
  </si>
  <si>
    <t>h/a</t>
  </si>
  <si>
    <t>Pdesignc, Pdesignh</t>
  </si>
  <si>
    <t>Tj</t>
  </si>
  <si>
    <t>SEERon</t>
  </si>
  <si>
    <t>Pc(Tj), Ph(Tj)</t>
  </si>
  <si>
    <t>pl(Tj)</t>
  </si>
  <si>
    <t>Tdesignc, Tdesignh</t>
  </si>
  <si>
    <t>EERbin(Tj)</t>
  </si>
  <si>
    <t>EERd(Tj)</t>
  </si>
  <si>
    <t>°C</t>
  </si>
  <si>
    <t>bin</t>
  </si>
  <si>
    <t>N/A</t>
  </si>
  <si>
    <t>h</t>
  </si>
  <si>
    <t>Some outdoor temperature</t>
  </si>
  <si>
    <t>Season</t>
  </si>
  <si>
    <t>hj (bin hours)</t>
  </si>
  <si>
    <t>Hours per season in which Tj occurs (Table G-1)</t>
  </si>
  <si>
    <t>One of four sets of operating conditions (bins)</t>
  </si>
  <si>
    <t>Part-load (cooling or heating)</t>
  </si>
  <si>
    <t>Part-load ratio (cooling or heating)</t>
  </si>
  <si>
    <t>(Tout-16)/(Tdesign-16)</t>
  </si>
  <si>
    <t>Equivalent active mode hours for cooling (Table G-4)</t>
  </si>
  <si>
    <t>Declared EER @ a limited no. of specified bins</t>
  </si>
  <si>
    <t xml:space="preserve">Load @ specific Tj = Pdesignc * pl(Tj) or Pdesignh * pl(Tj) </t>
  </si>
  <si>
    <t>Reference design T (cooling or heating) (Table G-3)</t>
  </si>
  <si>
    <r>
      <t>Q</t>
    </r>
    <r>
      <rPr>
        <sz val="9"/>
        <color theme="1"/>
        <rFont val="Cambria"/>
        <family val="1"/>
        <scheme val="major"/>
      </rPr>
      <t>CE</t>
    </r>
  </si>
  <si>
    <r>
      <t>Q</t>
    </r>
    <r>
      <rPr>
        <sz val="9"/>
        <color theme="1"/>
        <rFont val="Cambria"/>
        <family val="1"/>
        <scheme val="major"/>
      </rPr>
      <t>C</t>
    </r>
  </si>
  <si>
    <r>
      <t>H</t>
    </r>
    <r>
      <rPr>
        <sz val="9"/>
        <color theme="1"/>
        <rFont val="Cambria"/>
        <family val="1"/>
        <scheme val="major"/>
      </rPr>
      <t>CE</t>
    </r>
  </si>
  <si>
    <t>kWh/kWh=1</t>
  </si>
  <si>
    <t>SCOPon</t>
  </si>
  <si>
    <t>Avg. cooling EER in active mode, f(Pc(Tj),EERbin(Tj)s), weighted by hj</t>
  </si>
  <si>
    <r>
      <t>Avg. COP in active mode for heating season, f(Ph(Tj),COPbin(Tj)s,P</t>
    </r>
    <r>
      <rPr>
        <sz val="9"/>
        <color theme="1"/>
        <rFont val="Cambria"/>
        <family val="1"/>
        <scheme val="major"/>
      </rPr>
      <t>H</t>
    </r>
    <r>
      <rPr>
        <sz val="11"/>
        <color theme="1"/>
        <rFont val="Cambria"/>
        <family val="1"/>
        <scheme val="major"/>
      </rPr>
      <t>), weighted by hj</t>
    </r>
  </si>
  <si>
    <t>Annual energy consumption for heating</t>
  </si>
  <si>
    <r>
      <t>Q</t>
    </r>
    <r>
      <rPr>
        <sz val="9"/>
        <color theme="1"/>
        <rFont val="Cambria"/>
        <family val="1"/>
        <scheme val="major"/>
      </rPr>
      <t>H</t>
    </r>
  </si>
  <si>
    <r>
      <t>Q</t>
    </r>
    <r>
      <rPr>
        <sz val="9"/>
        <color theme="1"/>
        <rFont val="Cambria"/>
        <family val="1"/>
        <scheme val="major"/>
      </rPr>
      <t>HE</t>
    </r>
  </si>
  <si>
    <r>
      <t>Pdesignc * H</t>
    </r>
    <r>
      <rPr>
        <sz val="9"/>
        <color theme="1"/>
        <rFont val="Cambria"/>
        <family val="1"/>
        <scheme val="major"/>
      </rPr>
      <t>CE</t>
    </r>
  </si>
  <si>
    <r>
      <t>Assumed annual hrs for Pdesignc to satisfy Q</t>
    </r>
    <r>
      <rPr>
        <sz val="9"/>
        <color theme="1"/>
        <rFont val="Cambria"/>
        <family val="1"/>
        <scheme val="major"/>
      </rPr>
      <t>C</t>
    </r>
  </si>
  <si>
    <r>
      <t>H</t>
    </r>
    <r>
      <rPr>
        <sz val="9"/>
        <color theme="1"/>
        <rFont val="Cambria"/>
        <family val="1"/>
        <scheme val="major"/>
      </rPr>
      <t>HE</t>
    </r>
  </si>
  <si>
    <t>Equivalent active mode hours for heating (Table G-4)</t>
  </si>
  <si>
    <r>
      <t>Assumed annual hrs for Pdesignh to satisfy Q</t>
    </r>
    <r>
      <rPr>
        <sz val="9"/>
        <color theme="1"/>
        <rFont val="Cambria"/>
        <family val="1"/>
        <scheme val="major"/>
      </rPr>
      <t>H</t>
    </r>
  </si>
  <si>
    <t>Tj during hj (Table G-1)</t>
  </si>
  <si>
    <t xml:space="preserve">Bin limit T </t>
  </si>
  <si>
    <t>Limit in the bin for which no more cooling or heating in required</t>
  </si>
  <si>
    <t>COPbin(Tj)</t>
  </si>
  <si>
    <t>Bin-specific COP</t>
  </si>
  <si>
    <t>Bin-specific EER</t>
  </si>
  <si>
    <t>Tbivalent</t>
  </si>
  <si>
    <t>Bivalent temperature</t>
  </si>
  <si>
    <t>kW/kW=1</t>
  </si>
  <si>
    <r>
      <t>Electricity consumption(C) to meet Q</t>
    </r>
    <r>
      <rPr>
        <sz val="9"/>
        <color theme="1"/>
        <rFont val="Cambria"/>
        <family val="1"/>
        <scheme val="major"/>
      </rPr>
      <t>C</t>
    </r>
  </si>
  <si>
    <r>
      <t>Electricity consumption(C) to meet indicated (season) Q</t>
    </r>
    <r>
      <rPr>
        <sz val="9"/>
        <color theme="1"/>
        <rFont val="Cambria"/>
        <family val="1"/>
        <scheme val="major"/>
      </rPr>
      <t>H</t>
    </r>
  </si>
  <si>
    <t>COPbin</t>
  </si>
  <si>
    <t>Lowest T at which 100% of heating load (Ph) is met without backup heater</t>
  </si>
  <si>
    <t>Heating capacity at part-load or full/effective power input at specific T</t>
  </si>
  <si>
    <t>COPd</t>
  </si>
  <si>
    <t>Declared capacity of vapour compression of AC @ Tout=Tj &amp; Tin without suppl. heaters</t>
  </si>
  <si>
    <t>Declared COP</t>
  </si>
  <si>
    <t>Declared EER</t>
  </si>
  <si>
    <t>COP at part-load</t>
  </si>
  <si>
    <t>Active mode seasonal EER</t>
  </si>
  <si>
    <t>Active mode seasonal COP</t>
  </si>
  <si>
    <t>Seasonal EER</t>
  </si>
  <si>
    <t>EERd</t>
  </si>
  <si>
    <t>EER at declared capacity</t>
  </si>
  <si>
    <t xml:space="preserve"> COP at declared capacity</t>
  </si>
  <si>
    <t>Pdh(Tj) / effective power input at specific T's: A,B,C,D,E,F,G</t>
  </si>
  <si>
    <t>Pdc(Tj) / effective power input at specific T's: A,B,C,D</t>
  </si>
  <si>
    <t>COPd(Tj)</t>
  </si>
  <si>
    <t>Declared COP @ a limited no. of specified bins</t>
  </si>
  <si>
    <t>Ok</t>
  </si>
  <si>
    <t>EERbin</t>
  </si>
  <si>
    <t>EER at part-load</t>
  </si>
  <si>
    <t>Cooling capacity at part-load or full/effective power input at specific T</t>
  </si>
  <si>
    <r>
      <t>For a heating season =Pdesignh * H</t>
    </r>
    <r>
      <rPr>
        <sz val="9"/>
        <color theme="1"/>
        <rFont val="Cambria"/>
        <family val="1"/>
        <scheme val="major"/>
      </rPr>
      <t xml:space="preserve">HE </t>
    </r>
    <r>
      <rPr>
        <sz val="11"/>
        <color theme="1"/>
        <rFont val="Cambria"/>
        <family val="1"/>
        <scheme val="major"/>
      </rPr>
      <t>(equivalent)</t>
    </r>
  </si>
  <si>
    <t>Reference annual heating demand (3 demands)</t>
  </si>
  <si>
    <t>at which pl(Tj)=1. Cout: 35dry 24wet , Cin: 27 19 , H: avg, colder, warmer</t>
  </si>
  <si>
    <t>SCOP</t>
  </si>
  <si>
    <t>°C/°C=1</t>
  </si>
  <si>
    <t>Seasonal COP</t>
  </si>
  <si>
    <t>Dry-bulb (true thermodynamic T), not wet-bulb=f(dry,rH)=dry@100%rH</t>
  </si>
  <si>
    <t>EER specified for evry bin in a season, f(Pc(Tj),Pdc(Tj),EERd(Tj)) extra. 4 other bins</t>
  </si>
  <si>
    <t>COP specified for evry bin in a season, f(Ph(Tj),Pdh(Tj),COPd(Tj)) extra. 4 other bins</t>
  </si>
  <si>
    <t>Seasonal space heating efficiency</t>
  </si>
  <si>
    <r>
      <rPr>
        <sz val="11"/>
        <color theme="1"/>
        <rFont val="Calibri"/>
        <family val="2"/>
      </rPr>
      <t>η</t>
    </r>
    <r>
      <rPr>
        <sz val="11"/>
        <color theme="1"/>
        <rFont val="Cambria"/>
        <family val="1"/>
      </rPr>
      <t>s</t>
    </r>
  </si>
  <si>
    <t xml:space="preserve">Season space heating demand of heater/annual energy consumption required </t>
  </si>
  <si>
    <t>Pdc(Tj) @ Tj=Tdesignc or Ph(Tj) @ Tj=Tdesignh</t>
  </si>
  <si>
    <r>
      <t>Q</t>
    </r>
    <r>
      <rPr>
        <sz val="9"/>
        <color theme="9" tint="-0.499984740745262"/>
        <rFont val="Cambria"/>
        <family val="1"/>
        <scheme val="major"/>
      </rPr>
      <t>C</t>
    </r>
    <r>
      <rPr>
        <sz val="11"/>
        <color theme="9" tint="-0.499984740745262"/>
        <rFont val="Cambria"/>
        <family val="1"/>
        <scheme val="major"/>
      </rPr>
      <t>/Q</t>
    </r>
    <r>
      <rPr>
        <sz val="9"/>
        <color theme="9" tint="-0.499984740745262"/>
        <rFont val="Cambria"/>
        <family val="1"/>
        <scheme val="major"/>
      </rPr>
      <t>CE</t>
    </r>
  </si>
  <si>
    <r>
      <t>Q</t>
    </r>
    <r>
      <rPr>
        <sz val="9"/>
        <color theme="9" tint="-0.499984740745262"/>
        <rFont val="Cambria"/>
        <family val="1"/>
        <scheme val="major"/>
      </rPr>
      <t>H</t>
    </r>
    <r>
      <rPr>
        <sz val="11"/>
        <color theme="9" tint="-0.499984740745262"/>
        <rFont val="Cambria"/>
        <family val="1"/>
        <scheme val="major"/>
      </rPr>
      <t>/Q</t>
    </r>
    <r>
      <rPr>
        <sz val="9"/>
        <color theme="9" tint="-0.499984740745262"/>
        <rFont val="Cambria"/>
        <family val="1"/>
        <scheme val="major"/>
      </rPr>
      <t>HE</t>
    </r>
  </si>
  <si>
    <t>TOL</t>
  </si>
  <si>
    <t>Operating limit temperature</t>
  </si>
  <si>
    <t>Lowest T below which no heating capacity is declared (zero is declared)</t>
  </si>
  <si>
    <t>CR</t>
  </si>
  <si>
    <t>Capacity ratio</t>
  </si>
  <si>
    <t>Cooling or heating part-load or full/ Pdc or Pdh at same T conds.</t>
  </si>
  <si>
    <t>CR=Pc/DC</t>
  </si>
  <si>
    <t>Degradation co-officieint</t>
  </si>
  <si>
    <t>Cdc, Cdh</t>
  </si>
  <si>
    <t>kW/kW=2</t>
  </si>
  <si>
    <t>Measure of efficiency loss in cooling or heating due to cycling of unit (measured or given)</t>
  </si>
  <si>
    <t>Declared design (full compr.) load (cooling or heating)</t>
  </si>
  <si>
    <t>Pdc(Tj), Pdh(Tj), DC</t>
  </si>
  <si>
    <t>Declared (full compr.) capacity (cooling or heating)</t>
  </si>
  <si>
    <t>Pin</t>
  </si>
  <si>
    <t>DC</t>
  </si>
  <si>
    <t>hj</t>
  </si>
  <si>
    <t>Pc(Tj)</t>
  </si>
  <si>
    <t>A-D</t>
  </si>
  <si>
    <t>Pc</t>
  </si>
  <si>
    <r>
      <t>H</t>
    </r>
    <r>
      <rPr>
        <sz val="9"/>
        <color rgb="FF0070C0"/>
        <rFont val="Cambria"/>
        <family val="1"/>
        <scheme val="major"/>
      </rPr>
      <t>CE</t>
    </r>
  </si>
  <si>
    <r>
      <t>Q</t>
    </r>
    <r>
      <rPr>
        <sz val="9"/>
        <color rgb="FF0070C0"/>
        <rFont val="Cambria"/>
        <family val="1"/>
        <scheme val="major"/>
      </rPr>
      <t>C</t>
    </r>
  </si>
  <si>
    <t>Pcycc, Pcych</t>
  </si>
  <si>
    <t>Cycling interval capacity for cooling or heating</t>
  </si>
  <si>
    <t>EERcyc</t>
  </si>
  <si>
    <t xml:space="preserve">Cycling interval efficiency for cooling </t>
  </si>
  <si>
    <t>Average EER over the cycling interval test=integrated cooling capacity/integrated Pin</t>
  </si>
  <si>
    <t>time weighed average cooling capacity output over cycling interval test</t>
  </si>
  <si>
    <t>COPcyc</t>
  </si>
  <si>
    <t xml:space="preserve">Cycling interval efficiency for heating </t>
  </si>
  <si>
    <t>Cdc</t>
  </si>
  <si>
    <r>
      <t>Q</t>
    </r>
    <r>
      <rPr>
        <sz val="9"/>
        <color rgb="FF0070C0"/>
        <rFont val="Cambria"/>
        <family val="1"/>
        <scheme val="major"/>
      </rPr>
      <t>CE</t>
    </r>
  </si>
  <si>
    <r>
      <t>P</t>
    </r>
    <r>
      <rPr>
        <sz val="9"/>
        <color rgb="FF0070C0"/>
        <rFont val="Cambria"/>
        <family val="1"/>
        <scheme val="major"/>
      </rPr>
      <t>TO</t>
    </r>
  </si>
  <si>
    <r>
      <t>H</t>
    </r>
    <r>
      <rPr>
        <sz val="9"/>
        <color rgb="FF0070C0"/>
        <rFont val="Cambria"/>
        <family val="1"/>
        <scheme val="major"/>
      </rPr>
      <t>TO</t>
    </r>
  </si>
  <si>
    <r>
      <t>H</t>
    </r>
    <r>
      <rPr>
        <sz val="9"/>
        <color rgb="FF0070C0"/>
        <rFont val="Cambria"/>
        <family val="1"/>
        <scheme val="major"/>
      </rPr>
      <t>SB</t>
    </r>
  </si>
  <si>
    <r>
      <t>P</t>
    </r>
    <r>
      <rPr>
        <sz val="9"/>
        <color rgb="FF0070C0"/>
        <rFont val="Cambria"/>
        <family val="1"/>
        <scheme val="major"/>
      </rPr>
      <t>SB</t>
    </r>
  </si>
  <si>
    <r>
      <t>P</t>
    </r>
    <r>
      <rPr>
        <sz val="9"/>
        <color rgb="FF0070C0"/>
        <rFont val="Cambria"/>
        <family val="1"/>
        <scheme val="major"/>
      </rPr>
      <t>CK</t>
    </r>
  </si>
  <si>
    <r>
      <t>H</t>
    </r>
    <r>
      <rPr>
        <sz val="9"/>
        <color rgb="FF0070C0"/>
        <rFont val="Cambria"/>
        <family val="1"/>
        <scheme val="major"/>
      </rPr>
      <t>CK</t>
    </r>
  </si>
  <si>
    <r>
      <t>H</t>
    </r>
    <r>
      <rPr>
        <sz val="9"/>
        <color rgb="FF0070C0"/>
        <rFont val="Cambria"/>
        <family val="1"/>
        <scheme val="major"/>
      </rPr>
      <t>OFF</t>
    </r>
  </si>
  <si>
    <r>
      <t>P</t>
    </r>
    <r>
      <rPr>
        <sz val="9"/>
        <color rgb="FF0070C0"/>
        <rFont val="Cambria"/>
        <family val="1"/>
        <scheme val="major"/>
      </rPr>
      <t>OFF</t>
    </r>
  </si>
  <si>
    <t>kWh</t>
  </si>
  <si>
    <t>Average COP over the cycling interval test=integrated heating capacity/integrated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</si>
</sst>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11"/>
      <color rgb="FFFF0000"/>
      <name val="Cambria"/>
      <family val="1"/>
      <scheme val="major"/>
    </font>
    <font>
      <sz val="11"/>
      <color theme="3"/>
      <name val="Cambria"/>
      <family val="1"/>
      <scheme val="major"/>
    </font>
    <font>
      <sz val="11"/>
      <color rgb="FF00B050"/>
      <name val="Cambria"/>
      <family val="1"/>
      <scheme val="major"/>
    </font>
    <font>
      <sz val="11"/>
      <color theme="9" tint="-0.499984740745262"/>
      <name val="Cambria"/>
      <family val="1"/>
      <scheme val="major"/>
    </font>
    <font>
      <sz val="9"/>
      <color theme="9" tint="-0.499984740745262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mbria"/>
      <family val="1"/>
      <scheme val="major"/>
    </font>
    <font>
      <sz val="9"/>
      <color rgb="FF0070C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249977111117893"/>
  </sheetPr>
  <dimension ref="A1:D36"/>
  <sheetViews>
    <sheetView tabSelected="1" workbookViewId="0">
      <selection activeCell="D25" sqref="D25"/>
    </sheetView>
  </sheetViews>
  <sheetFormatPr defaultColWidth="9.14453125" defaultRowHeight="13.5" x14ac:dyDescent="0.15"/>
  <cols>
    <col min="1" max="1" width="19.7734375" style="2" bestFit="1" customWidth="1"/>
    <col min="2" max="2" width="12.9140625" style="1" bestFit="1" customWidth="1"/>
    <col min="3" max="3" width="50.84765625" style="1" bestFit="1" customWidth="1"/>
    <col min="4" max="4" width="81.1171875" style="1" bestFit="1" customWidth="1"/>
    <col min="5" max="16384" width="9.14453125" style="1"/>
  </cols>
  <sheetData>
    <row r="1" spans="1:4" s="12" customFormat="1" x14ac:dyDescent="0.15">
      <c r="A1" s="11" t="s">
        <v>7</v>
      </c>
      <c r="B1" s="12" t="s">
        <v>14</v>
      </c>
      <c r="C1" s="12" t="s">
        <v>18</v>
      </c>
      <c r="D1" s="12" t="s">
        <v>84</v>
      </c>
    </row>
    <row r="2" spans="1:4" s="12" customFormat="1" x14ac:dyDescent="0.15">
      <c r="A2" s="11" t="s">
        <v>20</v>
      </c>
      <c r="B2" s="12" t="s">
        <v>17</v>
      </c>
      <c r="C2" s="12" t="s">
        <v>21</v>
      </c>
      <c r="D2" s="12" t="s">
        <v>74</v>
      </c>
    </row>
    <row r="3" spans="1:4" s="12" customFormat="1" x14ac:dyDescent="0.15">
      <c r="A3" s="11" t="s">
        <v>15</v>
      </c>
      <c r="B3" s="12" t="s">
        <v>16</v>
      </c>
      <c r="C3" s="12" t="s">
        <v>45</v>
      </c>
      <c r="D3" s="12" t="s">
        <v>74</v>
      </c>
    </row>
    <row r="4" spans="1:4" s="12" customFormat="1" x14ac:dyDescent="0.15">
      <c r="A4" s="11" t="s">
        <v>19</v>
      </c>
      <c r="B4" s="12" t="s">
        <v>16</v>
      </c>
      <c r="C4" s="12" t="s">
        <v>22</v>
      </c>
      <c r="D4" s="12" t="s">
        <v>74</v>
      </c>
    </row>
    <row r="5" spans="1:4" s="8" customFormat="1" x14ac:dyDescent="0.15">
      <c r="A5" s="7" t="s">
        <v>105</v>
      </c>
      <c r="B5" s="8" t="s">
        <v>3</v>
      </c>
      <c r="C5" s="8" t="s">
        <v>106</v>
      </c>
      <c r="D5" s="8" t="s">
        <v>60</v>
      </c>
    </row>
    <row r="6" spans="1:4" s="8" customFormat="1" x14ac:dyDescent="0.15">
      <c r="A6" s="7" t="s">
        <v>6</v>
      </c>
      <c r="B6" s="8" t="s">
        <v>3</v>
      </c>
      <c r="C6" s="8" t="s">
        <v>104</v>
      </c>
      <c r="D6" s="8" t="s">
        <v>90</v>
      </c>
    </row>
    <row r="7" spans="1:4" s="8" customFormat="1" x14ac:dyDescent="0.15">
      <c r="A7" s="7" t="s">
        <v>11</v>
      </c>
      <c r="B7" s="8" t="s">
        <v>14</v>
      </c>
      <c r="C7" s="8" t="s">
        <v>29</v>
      </c>
      <c r="D7" s="8" t="s">
        <v>80</v>
      </c>
    </row>
    <row r="8" spans="1:4" s="10" customFormat="1" x14ac:dyDescent="0.15">
      <c r="A8" s="9" t="s">
        <v>9</v>
      </c>
      <c r="B8" s="10" t="s">
        <v>3</v>
      </c>
      <c r="C8" s="10" t="s">
        <v>23</v>
      </c>
      <c r="D8" s="10" t="s">
        <v>28</v>
      </c>
    </row>
    <row r="9" spans="1:4" s="10" customFormat="1" x14ac:dyDescent="0.15">
      <c r="A9" s="9" t="s">
        <v>46</v>
      </c>
      <c r="B9" s="10" t="s">
        <v>14</v>
      </c>
      <c r="C9" s="10">
        <v>16</v>
      </c>
      <c r="D9" s="10" t="s">
        <v>47</v>
      </c>
    </row>
    <row r="10" spans="1:4" s="10" customFormat="1" x14ac:dyDescent="0.15">
      <c r="A10" s="9" t="s">
        <v>10</v>
      </c>
      <c r="B10" s="10" t="s">
        <v>82</v>
      </c>
      <c r="C10" s="10" t="s">
        <v>24</v>
      </c>
      <c r="D10" s="10" t="s">
        <v>25</v>
      </c>
    </row>
    <row r="11" spans="1:4" s="10" customFormat="1" x14ac:dyDescent="0.15">
      <c r="A11" s="9" t="s">
        <v>51</v>
      </c>
      <c r="B11" s="10" t="s">
        <v>14</v>
      </c>
      <c r="C11" s="10" t="s">
        <v>52</v>
      </c>
      <c r="D11" s="10" t="s">
        <v>57</v>
      </c>
    </row>
    <row r="12" spans="1:4" s="10" customFormat="1" x14ac:dyDescent="0.15">
      <c r="A12" s="9" t="s">
        <v>93</v>
      </c>
      <c r="B12" s="10" t="s">
        <v>14</v>
      </c>
      <c r="C12" s="10" t="s">
        <v>94</v>
      </c>
      <c r="D12" s="10" t="s">
        <v>95</v>
      </c>
    </row>
    <row r="13" spans="1:4" x14ac:dyDescent="0.15">
      <c r="A13" s="2" t="s">
        <v>32</v>
      </c>
      <c r="B13" s="1" t="s">
        <v>5</v>
      </c>
      <c r="C13" s="1" t="s">
        <v>26</v>
      </c>
      <c r="D13" s="1" t="s">
        <v>41</v>
      </c>
    </row>
    <row r="14" spans="1:4" x14ac:dyDescent="0.15">
      <c r="A14" s="2" t="s">
        <v>42</v>
      </c>
      <c r="B14" s="1" t="s">
        <v>5</v>
      </c>
      <c r="C14" s="1" t="s">
        <v>43</v>
      </c>
      <c r="D14" s="1" t="s">
        <v>44</v>
      </c>
    </row>
    <row r="15" spans="1:4" x14ac:dyDescent="0.15">
      <c r="A15" s="2" t="s">
        <v>31</v>
      </c>
      <c r="B15" s="1" t="s">
        <v>4</v>
      </c>
      <c r="C15" s="1" t="s">
        <v>2</v>
      </c>
      <c r="D15" s="1" t="s">
        <v>40</v>
      </c>
    </row>
    <row r="16" spans="1:4" x14ac:dyDescent="0.15">
      <c r="A16" s="2" t="s">
        <v>38</v>
      </c>
      <c r="B16" s="1" t="s">
        <v>4</v>
      </c>
      <c r="C16" s="1" t="s">
        <v>79</v>
      </c>
      <c r="D16" s="1" t="s">
        <v>78</v>
      </c>
    </row>
    <row r="17" spans="1:4" x14ac:dyDescent="0.15">
      <c r="A17" s="2" t="s">
        <v>13</v>
      </c>
      <c r="B17" s="1" t="s">
        <v>53</v>
      </c>
      <c r="C17" s="1" t="s">
        <v>62</v>
      </c>
      <c r="D17" s="1" t="s">
        <v>27</v>
      </c>
    </row>
    <row r="18" spans="1:4" x14ac:dyDescent="0.15">
      <c r="A18" s="2" t="s">
        <v>72</v>
      </c>
      <c r="B18" s="1" t="s">
        <v>53</v>
      </c>
      <c r="C18" s="16" t="s">
        <v>61</v>
      </c>
      <c r="D18" s="1" t="s">
        <v>73</v>
      </c>
    </row>
    <row r="19" spans="1:4" x14ac:dyDescent="0.15">
      <c r="A19" s="2" t="s">
        <v>67</v>
      </c>
      <c r="B19" s="1" t="s">
        <v>53</v>
      </c>
      <c r="C19" s="1" t="s">
        <v>68</v>
      </c>
      <c r="D19" s="1" t="s">
        <v>71</v>
      </c>
    </row>
    <row r="20" spans="1:4" x14ac:dyDescent="0.15">
      <c r="A20" s="2" t="s">
        <v>59</v>
      </c>
      <c r="B20" s="1" t="s">
        <v>53</v>
      </c>
      <c r="C20" s="1" t="s">
        <v>69</v>
      </c>
      <c r="D20" s="1" t="s">
        <v>70</v>
      </c>
    </row>
    <row r="21" spans="1:4" x14ac:dyDescent="0.15">
      <c r="A21" s="2" t="s">
        <v>12</v>
      </c>
      <c r="B21" s="1" t="s">
        <v>53</v>
      </c>
      <c r="C21" s="1" t="s">
        <v>50</v>
      </c>
      <c r="D21" s="1" t="s">
        <v>85</v>
      </c>
    </row>
    <row r="22" spans="1:4" x14ac:dyDescent="0.15">
      <c r="A22" s="2" t="s">
        <v>48</v>
      </c>
      <c r="B22" s="1" t="s">
        <v>53</v>
      </c>
      <c r="C22" s="1" t="s">
        <v>49</v>
      </c>
      <c r="D22" s="1" t="s">
        <v>86</v>
      </c>
    </row>
    <row r="23" spans="1:4" x14ac:dyDescent="0.15">
      <c r="A23" s="2" t="s">
        <v>75</v>
      </c>
      <c r="B23" s="1" t="s">
        <v>53</v>
      </c>
      <c r="C23" s="1" t="s">
        <v>76</v>
      </c>
      <c r="D23" s="1" t="s">
        <v>77</v>
      </c>
    </row>
    <row r="24" spans="1:4" x14ac:dyDescent="0.15">
      <c r="A24" s="2" t="s">
        <v>56</v>
      </c>
      <c r="B24" s="1" t="s">
        <v>53</v>
      </c>
      <c r="C24" s="1" t="s">
        <v>63</v>
      </c>
      <c r="D24" s="1" t="s">
        <v>58</v>
      </c>
    </row>
    <row r="25" spans="1:4" x14ac:dyDescent="0.15">
      <c r="A25" s="2" t="s">
        <v>8</v>
      </c>
      <c r="B25" s="1" t="s">
        <v>33</v>
      </c>
      <c r="C25" s="1" t="s">
        <v>64</v>
      </c>
      <c r="D25" s="1" t="s">
        <v>35</v>
      </c>
    </row>
    <row r="26" spans="1:4" x14ac:dyDescent="0.15">
      <c r="A26" s="2" t="s">
        <v>34</v>
      </c>
      <c r="B26" s="1" t="s">
        <v>33</v>
      </c>
      <c r="C26" s="1" t="s">
        <v>65</v>
      </c>
      <c r="D26" s="1" t="s">
        <v>36</v>
      </c>
    </row>
    <row r="27" spans="1:4" s="3" customFormat="1" ht="16.5" x14ac:dyDescent="0.2">
      <c r="A27" s="5" t="s">
        <v>30</v>
      </c>
      <c r="B27" s="3" t="s">
        <v>4</v>
      </c>
      <c r="C27" s="3" t="s">
        <v>1</v>
      </c>
      <c r="D27" s="4" t="s">
        <v>54</v>
      </c>
    </row>
    <row r="28" spans="1:4" s="3" customFormat="1" ht="16.5" x14ac:dyDescent="0.2">
      <c r="A28" s="5" t="s">
        <v>39</v>
      </c>
      <c r="B28" s="3" t="s">
        <v>4</v>
      </c>
      <c r="C28" s="3" t="s">
        <v>37</v>
      </c>
      <c r="D28" s="4" t="s">
        <v>55</v>
      </c>
    </row>
    <row r="29" spans="1:4" s="14" customFormat="1" x14ac:dyDescent="0.15">
      <c r="A29" s="13" t="s">
        <v>0</v>
      </c>
      <c r="B29" s="14" t="s">
        <v>33</v>
      </c>
      <c r="C29" s="14" t="s">
        <v>66</v>
      </c>
      <c r="D29" s="14" t="s">
        <v>91</v>
      </c>
    </row>
    <row r="30" spans="1:4" s="14" customFormat="1" x14ac:dyDescent="0.15">
      <c r="A30" s="13" t="s">
        <v>81</v>
      </c>
      <c r="B30" s="14" t="s">
        <v>33</v>
      </c>
      <c r="C30" s="14" t="s">
        <v>83</v>
      </c>
      <c r="D30" s="14" t="s">
        <v>92</v>
      </c>
    </row>
    <row r="31" spans="1:4" ht="15" x14ac:dyDescent="0.2">
      <c r="A31" s="6" t="s">
        <v>88</v>
      </c>
      <c r="B31" s="1" t="s">
        <v>53</v>
      </c>
      <c r="C31" s="1" t="s">
        <v>87</v>
      </c>
      <c r="D31" s="1" t="s">
        <v>89</v>
      </c>
    </row>
    <row r="32" spans="1:4" x14ac:dyDescent="0.15">
      <c r="A32" s="2" t="s">
        <v>96</v>
      </c>
      <c r="B32" s="1" t="s">
        <v>53</v>
      </c>
      <c r="C32" s="1" t="s">
        <v>97</v>
      </c>
      <c r="D32" s="1" t="s">
        <v>98</v>
      </c>
    </row>
    <row r="33" spans="1:4" x14ac:dyDescent="0.15">
      <c r="A33" s="2" t="s">
        <v>101</v>
      </c>
      <c r="B33" s="1" t="s">
        <v>102</v>
      </c>
      <c r="C33" s="1" t="s">
        <v>100</v>
      </c>
      <c r="D33" s="1" t="s">
        <v>103</v>
      </c>
    </row>
    <row r="34" spans="1:4" x14ac:dyDescent="0.15">
      <c r="A34" s="2" t="s">
        <v>115</v>
      </c>
      <c r="B34" s="16" t="s">
        <v>133</v>
      </c>
      <c r="C34" s="16" t="s">
        <v>116</v>
      </c>
      <c r="D34" s="16" t="s">
        <v>120</v>
      </c>
    </row>
    <row r="35" spans="1:4" x14ac:dyDescent="0.15">
      <c r="A35" s="2" t="s">
        <v>117</v>
      </c>
      <c r="B35" s="16" t="s">
        <v>33</v>
      </c>
      <c r="C35" s="16" t="s">
        <v>118</v>
      </c>
      <c r="D35" s="16" t="s">
        <v>119</v>
      </c>
    </row>
    <row r="36" spans="1:4" s="16" customFormat="1" x14ac:dyDescent="0.15">
      <c r="A36" s="2" t="s">
        <v>121</v>
      </c>
      <c r="B36" s="16" t="s">
        <v>33</v>
      </c>
      <c r="C36" s="16" t="s">
        <v>122</v>
      </c>
      <c r="D36" s="16" t="s">
        <v>134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Q25"/>
  <sheetViews>
    <sheetView workbookViewId="0">
      <selection activeCell="R11" sqref="R11"/>
    </sheetView>
  </sheetViews>
  <sheetFormatPr defaultColWidth="9.14453125" defaultRowHeight="13.5" x14ac:dyDescent="0.15"/>
  <cols>
    <col min="1" max="1" width="4.4375" style="1" bestFit="1" customWidth="1"/>
    <col min="2" max="2" width="3.765625" style="1" bestFit="1" customWidth="1"/>
    <col min="3" max="3" width="4.83984375" style="1" bestFit="1" customWidth="1"/>
    <col min="4" max="4" width="6.05078125" style="1" bestFit="1" customWidth="1"/>
    <col min="5" max="5" width="4.83984375" style="1" bestFit="1" customWidth="1"/>
    <col min="6" max="6" width="10.35546875" style="1" bestFit="1" customWidth="1"/>
    <col min="7" max="7" width="7.6640625" style="1" bestFit="1" customWidth="1"/>
    <col min="8" max="8" width="3.2265625" style="1" bestFit="1" customWidth="1"/>
    <col min="9" max="9" width="4.4375" style="1" bestFit="1" customWidth="1"/>
    <col min="10" max="10" width="6.859375" style="1" bestFit="1" customWidth="1"/>
    <col min="11" max="11" width="11.296875" style="1" bestFit="1" customWidth="1"/>
    <col min="12" max="12" width="8.33984375" style="1" bestFit="1" customWidth="1"/>
    <col min="13" max="13" width="7.12890625" style="1" bestFit="1" customWidth="1"/>
    <col min="14" max="14" width="8.33984375" style="1" bestFit="1" customWidth="1"/>
    <col min="15" max="15" width="7.12890625" style="16" bestFit="1" customWidth="1"/>
    <col min="16" max="16" width="9.4140625" style="1" bestFit="1" customWidth="1"/>
    <col min="17" max="17" width="5.91796875" style="1" customWidth="1"/>
    <col min="18" max="16384" width="9.14453125" style="1"/>
  </cols>
  <sheetData>
    <row r="1" spans="1:17" x14ac:dyDescent="0.15">
      <c r="A1" s="30" t="s">
        <v>111</v>
      </c>
      <c r="B1" s="30" t="s">
        <v>108</v>
      </c>
      <c r="C1" s="30" t="s">
        <v>107</v>
      </c>
      <c r="D1" s="30" t="s">
        <v>67</v>
      </c>
      <c r="E1" s="30" t="s">
        <v>112</v>
      </c>
      <c r="F1" s="30" t="s">
        <v>99</v>
      </c>
      <c r="G1" s="30" t="s">
        <v>75</v>
      </c>
      <c r="H1" s="30" t="s">
        <v>7</v>
      </c>
      <c r="I1" s="30" t="s">
        <v>109</v>
      </c>
      <c r="J1" s="30" t="s">
        <v>110</v>
      </c>
      <c r="K1" s="30" t="s">
        <v>12</v>
      </c>
      <c r="L1" s="15">
        <f>SUM(L2:L25)</f>
        <v>4769.4736842105258</v>
      </c>
      <c r="M1" s="15">
        <f>SUM(M2:M25)</f>
        <v>622.35958915247443</v>
      </c>
      <c r="N1" s="30" t="s">
        <v>8</v>
      </c>
      <c r="O1" s="30" t="s">
        <v>113</v>
      </c>
      <c r="P1" s="30" t="s">
        <v>114</v>
      </c>
      <c r="Q1" s="30" t="s">
        <v>0</v>
      </c>
    </row>
    <row r="2" spans="1:17" x14ac:dyDescent="0.15">
      <c r="A2" s="1">
        <v>35</v>
      </c>
      <c r="B2" s="18">
        <v>5</v>
      </c>
      <c r="C2" s="24">
        <v>1.56</v>
      </c>
      <c r="D2" s="27">
        <f>B2/C2</f>
        <v>3.2051282051282048</v>
      </c>
      <c r="E2" s="25">
        <f>$B$2*(A2-16)/(35-16)</f>
        <v>5</v>
      </c>
      <c r="F2" s="15">
        <f>E2/B2</f>
        <v>1</v>
      </c>
      <c r="G2" s="25">
        <f>D2*(1-$F$7*(1-F2))</f>
        <v>3.2051282051282048</v>
      </c>
      <c r="H2" s="1">
        <v>17</v>
      </c>
      <c r="I2" s="1">
        <v>205</v>
      </c>
      <c r="J2" s="15">
        <f t="shared" ref="J2:J25" si="0">$B$2*(H2-16)/(35-16)</f>
        <v>0.26315789473684209</v>
      </c>
      <c r="K2" s="15">
        <f t="shared" ref="K2:K4" si="1">$G$5</f>
        <v>12.244152046783626</v>
      </c>
      <c r="L2" s="15">
        <f>I2*J2</f>
        <v>53.94736842105263</v>
      </c>
      <c r="M2" s="15">
        <f>I2*J2/K2</f>
        <v>4.4059701492537311</v>
      </c>
      <c r="N2" s="15">
        <f>L1/M1</f>
        <v>7.6635336987505349</v>
      </c>
      <c r="O2" s="15">
        <v>350</v>
      </c>
      <c r="P2" s="15">
        <f>B2*O2</f>
        <v>1750</v>
      </c>
      <c r="Q2" s="15">
        <f>P2/P4</f>
        <v>6.5535907363726826</v>
      </c>
    </row>
    <row r="3" spans="1:17" x14ac:dyDescent="0.15">
      <c r="A3" s="1">
        <v>30</v>
      </c>
      <c r="B3" s="19">
        <v>3.7</v>
      </c>
      <c r="C3" s="25">
        <v>0.69</v>
      </c>
      <c r="D3" s="28">
        <f t="shared" ref="D3:D5" si="2">B3/C3</f>
        <v>5.3623188405797109</v>
      </c>
      <c r="E3" s="25">
        <f t="shared" ref="E3:E5" si="3">$B$2*(A3-16)/(35-16)</f>
        <v>3.6842105263157894</v>
      </c>
      <c r="F3" s="15">
        <f t="shared" ref="F3:F5" si="4">E3/B3</f>
        <v>0.99573257467994303</v>
      </c>
      <c r="G3" s="21">
        <f>D3*(1-$F$7*(1-F3))</f>
        <v>5.356598016781084</v>
      </c>
      <c r="H3" s="1">
        <v>18</v>
      </c>
      <c r="I3" s="1">
        <v>227</v>
      </c>
      <c r="J3" s="15">
        <f t="shared" si="0"/>
        <v>0.52631578947368418</v>
      </c>
      <c r="K3" s="15">
        <f t="shared" si="1"/>
        <v>12.244152046783626</v>
      </c>
      <c r="L3" s="15">
        <f t="shared" ref="L3:L25" si="5">I3*J3</f>
        <v>119.47368421052632</v>
      </c>
      <c r="M3" s="15">
        <f t="shared" ref="M3:M25" si="6">I3*J3/K3</f>
        <v>9.7576119402985082</v>
      </c>
      <c r="N3" s="30" t="s">
        <v>126</v>
      </c>
      <c r="O3" s="30" t="s">
        <v>125</v>
      </c>
      <c r="P3" s="30" t="s">
        <v>124</v>
      </c>
    </row>
    <row r="4" spans="1:17" x14ac:dyDescent="0.15">
      <c r="A4" s="1">
        <v>25</v>
      </c>
      <c r="B4" s="19">
        <v>2.4</v>
      </c>
      <c r="C4" s="25">
        <v>0.25</v>
      </c>
      <c r="D4" s="28">
        <f t="shared" si="2"/>
        <v>9.6</v>
      </c>
      <c r="E4" s="25">
        <f t="shared" si="3"/>
        <v>2.3684210526315788</v>
      </c>
      <c r="F4" s="15">
        <f t="shared" si="4"/>
        <v>0.98684210526315785</v>
      </c>
      <c r="G4" s="31">
        <f>D4*(1-$F$7*(1-F4))</f>
        <v>9.568421052631578</v>
      </c>
      <c r="H4" s="1">
        <v>19</v>
      </c>
      <c r="I4" s="1">
        <v>225</v>
      </c>
      <c r="J4" s="15">
        <f t="shared" si="0"/>
        <v>0.78947368421052633</v>
      </c>
      <c r="K4" s="15">
        <f t="shared" si="1"/>
        <v>12.244152046783626</v>
      </c>
      <c r="L4" s="15">
        <f t="shared" si="5"/>
        <v>177.63157894736841</v>
      </c>
      <c r="M4" s="15">
        <f t="shared" si="6"/>
        <v>14.507462686567164</v>
      </c>
      <c r="N4" s="15">
        <v>221</v>
      </c>
      <c r="O4" s="22">
        <v>4.9000000000000002E-2</v>
      </c>
      <c r="P4" s="15">
        <f>P2/N2+N4*O4+N6*O6+N8*O8+N10*O10</f>
        <v>267.02918604413793</v>
      </c>
    </row>
    <row r="5" spans="1:17" x14ac:dyDescent="0.15">
      <c r="A5" s="1">
        <v>20</v>
      </c>
      <c r="B5" s="20">
        <v>2</v>
      </c>
      <c r="C5" s="26">
        <v>0.14399999999999999</v>
      </c>
      <c r="D5" s="29">
        <f t="shared" si="2"/>
        <v>13.888888888888889</v>
      </c>
      <c r="E5" s="25">
        <f t="shared" si="3"/>
        <v>1.0526315789473684</v>
      </c>
      <c r="F5" s="15">
        <f t="shared" si="4"/>
        <v>0.52631578947368418</v>
      </c>
      <c r="G5" s="32">
        <f>D5*(1-$F$7*(1-F5))</f>
        <v>12.244152046783626</v>
      </c>
      <c r="H5" s="1">
        <v>20</v>
      </c>
      <c r="I5" s="1">
        <v>225</v>
      </c>
      <c r="J5" s="15">
        <f t="shared" si="0"/>
        <v>1.0526315789473684</v>
      </c>
      <c r="K5" s="17">
        <f>$G$5</f>
        <v>12.244152046783626</v>
      </c>
      <c r="L5" s="15">
        <f t="shared" si="5"/>
        <v>236.84210526315789</v>
      </c>
      <c r="M5" s="15">
        <f t="shared" si="6"/>
        <v>19.343283582089551</v>
      </c>
      <c r="N5" s="30" t="s">
        <v>127</v>
      </c>
      <c r="O5" s="30" t="s">
        <v>128</v>
      </c>
    </row>
    <row r="6" spans="1:17" x14ac:dyDescent="0.15">
      <c r="F6" s="30" t="s">
        <v>123</v>
      </c>
      <c r="H6" s="1">
        <v>21</v>
      </c>
      <c r="I6" s="1">
        <v>216</v>
      </c>
      <c r="J6" s="15">
        <f t="shared" si="0"/>
        <v>1.3157894736842106</v>
      </c>
      <c r="K6" s="15">
        <f>($K$10-$K$5)*(H6-$H$5)/($H$10-$H$5)+$K$5</f>
        <v>11.709005847953216</v>
      </c>
      <c r="L6" s="15">
        <f t="shared" si="5"/>
        <v>284.21052631578948</v>
      </c>
      <c r="M6" s="15">
        <f t="shared" si="6"/>
        <v>24.272814447818444</v>
      </c>
      <c r="N6" s="15">
        <v>2142</v>
      </c>
      <c r="O6" s="22">
        <v>1.2999999999999999E-2</v>
      </c>
    </row>
    <row r="7" spans="1:17" x14ac:dyDescent="0.15">
      <c r="F7" s="22">
        <v>0.25</v>
      </c>
      <c r="H7" s="1">
        <v>22</v>
      </c>
      <c r="I7" s="1">
        <v>215</v>
      </c>
      <c r="J7" s="15">
        <f t="shared" si="0"/>
        <v>1.5789473684210527</v>
      </c>
      <c r="K7" s="15">
        <f t="shared" ref="K7:K9" si="7">($K$10-$K$5)*(H7-$H$5)/($H$10-$H$5)+$K$5</f>
        <v>11.173859649122807</v>
      </c>
      <c r="L7" s="15">
        <f t="shared" si="5"/>
        <v>339.4736842105263</v>
      </c>
      <c r="M7" s="15">
        <f t="shared" si="6"/>
        <v>30.381058548303525</v>
      </c>
      <c r="N7" s="30" t="s">
        <v>130</v>
      </c>
      <c r="O7" s="30" t="s">
        <v>129</v>
      </c>
    </row>
    <row r="8" spans="1:17" x14ac:dyDescent="0.15">
      <c r="H8" s="1">
        <v>23</v>
      </c>
      <c r="I8" s="1">
        <v>218</v>
      </c>
      <c r="J8" s="15">
        <f t="shared" si="0"/>
        <v>1.8421052631578947</v>
      </c>
      <c r="K8" s="15">
        <f t="shared" si="7"/>
        <v>10.638713450292396</v>
      </c>
      <c r="L8" s="15">
        <f t="shared" si="5"/>
        <v>401.57894736842104</v>
      </c>
      <c r="M8" s="15">
        <f t="shared" si="6"/>
        <v>37.746946493552187</v>
      </c>
      <c r="N8" s="23">
        <v>2672</v>
      </c>
      <c r="O8" s="22">
        <v>0</v>
      </c>
    </row>
    <row r="9" spans="1:17" x14ac:dyDescent="0.15">
      <c r="H9" s="1">
        <v>24</v>
      </c>
      <c r="I9" s="1">
        <v>197</v>
      </c>
      <c r="J9" s="15">
        <f t="shared" si="0"/>
        <v>2.1052631578947367</v>
      </c>
      <c r="K9" s="15">
        <f t="shared" si="7"/>
        <v>10.103567251461987</v>
      </c>
      <c r="L9" s="15">
        <f t="shared" si="5"/>
        <v>414.73684210526312</v>
      </c>
      <c r="M9" s="15">
        <f t="shared" si="6"/>
        <v>41.048555602502738</v>
      </c>
      <c r="N9" s="30" t="s">
        <v>131</v>
      </c>
      <c r="O9" s="30" t="s">
        <v>132</v>
      </c>
    </row>
    <row r="10" spans="1:17" x14ac:dyDescent="0.15">
      <c r="H10" s="1">
        <v>25</v>
      </c>
      <c r="I10" s="1">
        <v>178</v>
      </c>
      <c r="J10" s="15">
        <f t="shared" si="0"/>
        <v>2.3684210526315788</v>
      </c>
      <c r="K10" s="17">
        <f>G4</f>
        <v>9.568421052631578</v>
      </c>
      <c r="L10" s="15">
        <f t="shared" si="5"/>
        <v>421.57894736842104</v>
      </c>
      <c r="M10" s="15">
        <f t="shared" si="6"/>
        <v>44.059405940594061</v>
      </c>
      <c r="N10" s="23">
        <v>0</v>
      </c>
      <c r="O10" s="22">
        <v>0</v>
      </c>
    </row>
    <row r="11" spans="1:17" x14ac:dyDescent="0.15">
      <c r="H11" s="1">
        <v>26</v>
      </c>
      <c r="I11" s="1">
        <v>158</v>
      </c>
      <c r="J11" s="15">
        <f t="shared" si="0"/>
        <v>2.6315789473684212</v>
      </c>
      <c r="K11" s="15">
        <f>($K$15-$K$10)*(H11-$H$10)/($H$15-$H$10)+$K$10</f>
        <v>8.7260564454614791</v>
      </c>
      <c r="L11" s="15">
        <f t="shared" si="5"/>
        <v>415.78947368421058</v>
      </c>
      <c r="M11" s="15">
        <f t="shared" si="6"/>
        <v>47.64918451799236</v>
      </c>
      <c r="O11" s="1"/>
    </row>
    <row r="12" spans="1:17" x14ac:dyDescent="0.15">
      <c r="H12" s="1">
        <v>27</v>
      </c>
      <c r="I12" s="1">
        <v>137</v>
      </c>
      <c r="J12" s="15">
        <f t="shared" si="0"/>
        <v>2.8947368421052633</v>
      </c>
      <c r="K12" s="15">
        <f t="shared" ref="K12:K14" si="8">($K$15-$K$10)*(H12-$H$10)/($H$15-$H$10)+$K$10</f>
        <v>7.8836918382913801</v>
      </c>
      <c r="L12" s="15">
        <f t="shared" si="5"/>
        <v>396.57894736842104</v>
      </c>
      <c r="M12" s="15">
        <f t="shared" si="6"/>
        <v>50.303709924609507</v>
      </c>
    </row>
    <row r="13" spans="1:17" x14ac:dyDescent="0.15">
      <c r="F13" s="30"/>
      <c r="H13" s="1">
        <v>28</v>
      </c>
      <c r="I13" s="1">
        <v>109</v>
      </c>
      <c r="J13" s="15">
        <f t="shared" si="0"/>
        <v>3.1578947368421053</v>
      </c>
      <c r="K13" s="15">
        <f t="shared" si="8"/>
        <v>7.0413272311212811</v>
      </c>
      <c r="L13" s="15">
        <f t="shared" si="5"/>
        <v>344.21052631578948</v>
      </c>
      <c r="M13" s="15">
        <f t="shared" si="6"/>
        <v>48.884324647553186</v>
      </c>
    </row>
    <row r="14" spans="1:17" x14ac:dyDescent="0.15">
      <c r="H14" s="1">
        <v>29</v>
      </c>
      <c r="I14" s="1">
        <v>88</v>
      </c>
      <c r="J14" s="15">
        <f t="shared" si="0"/>
        <v>3.4210526315789473</v>
      </c>
      <c r="K14" s="15">
        <f t="shared" si="8"/>
        <v>6.198962623951183</v>
      </c>
      <c r="L14" s="15">
        <f t="shared" si="5"/>
        <v>301.05263157894734</v>
      </c>
      <c r="M14" s="15">
        <f t="shared" si="6"/>
        <v>48.565001894955472</v>
      </c>
    </row>
    <row r="15" spans="1:17" x14ac:dyDescent="0.15">
      <c r="H15" s="1">
        <v>30</v>
      </c>
      <c r="I15" s="1">
        <v>63</v>
      </c>
      <c r="J15" s="15">
        <f t="shared" si="0"/>
        <v>3.6842105263157894</v>
      </c>
      <c r="K15" s="17">
        <f>G3</f>
        <v>5.356598016781084</v>
      </c>
      <c r="L15" s="15">
        <f t="shared" si="5"/>
        <v>232.10526315789474</v>
      </c>
      <c r="M15" s="15">
        <f t="shared" si="6"/>
        <v>43.330722677109286</v>
      </c>
    </row>
    <row r="16" spans="1:17" x14ac:dyDescent="0.15">
      <c r="H16" s="1">
        <v>31</v>
      </c>
      <c r="I16" s="1">
        <v>39</v>
      </c>
      <c r="J16" s="15">
        <f t="shared" si="0"/>
        <v>3.9473684210526314</v>
      </c>
      <c r="K16" s="15">
        <f>($K$20-$K$15)*(H16-$H$15)/($H$20-$H$15)+$K$15</f>
        <v>4.9263040544505081</v>
      </c>
      <c r="L16" s="15">
        <f t="shared" si="5"/>
        <v>153.94736842105263</v>
      </c>
      <c r="M16" s="15">
        <f t="shared" si="6"/>
        <v>31.250074441096245</v>
      </c>
    </row>
    <row r="17" spans="8:13" x14ac:dyDescent="0.15">
      <c r="H17" s="1">
        <v>32</v>
      </c>
      <c r="I17" s="1">
        <v>31</v>
      </c>
      <c r="J17" s="15">
        <f t="shared" si="0"/>
        <v>4.2105263157894735</v>
      </c>
      <c r="K17" s="15">
        <f t="shared" ref="K17:K19" si="9">($K$20-$K$15)*(H17-$H$15)/($H$20-$H$15)+$K$15</f>
        <v>4.4960100921199322</v>
      </c>
      <c r="L17" s="15">
        <f t="shared" si="5"/>
        <v>130.52631578947367</v>
      </c>
      <c r="M17" s="15">
        <f t="shared" si="6"/>
        <v>29.031588700889387</v>
      </c>
    </row>
    <row r="18" spans="8:13" x14ac:dyDescent="0.15">
      <c r="H18" s="1">
        <v>33</v>
      </c>
      <c r="I18" s="1">
        <v>24</v>
      </c>
      <c r="J18" s="15">
        <f t="shared" si="0"/>
        <v>4.4736842105263159</v>
      </c>
      <c r="K18" s="15">
        <f t="shared" si="9"/>
        <v>4.0657161297893563</v>
      </c>
      <c r="L18" s="15">
        <f t="shared" si="5"/>
        <v>107.36842105263159</v>
      </c>
      <c r="M18" s="15">
        <f t="shared" si="6"/>
        <v>26.408243375858689</v>
      </c>
    </row>
    <row r="19" spans="8:13" x14ac:dyDescent="0.15">
      <c r="H19" s="1">
        <v>34</v>
      </c>
      <c r="I19" s="1">
        <v>17</v>
      </c>
      <c r="J19" s="15">
        <f t="shared" si="0"/>
        <v>4.7368421052631575</v>
      </c>
      <c r="K19" s="15">
        <f t="shared" si="9"/>
        <v>3.6354221674587808</v>
      </c>
      <c r="L19" s="15">
        <f t="shared" si="5"/>
        <v>80.526315789473671</v>
      </c>
      <c r="M19" s="15">
        <f t="shared" si="6"/>
        <v>22.150471686693507</v>
      </c>
    </row>
    <row r="20" spans="8:13" x14ac:dyDescent="0.15">
      <c r="H20" s="1">
        <v>35</v>
      </c>
      <c r="I20" s="1">
        <v>13</v>
      </c>
      <c r="J20" s="15">
        <f t="shared" si="0"/>
        <v>5</v>
      </c>
      <c r="K20" s="17">
        <f>$G$2</f>
        <v>3.2051282051282048</v>
      </c>
      <c r="L20" s="15">
        <f t="shared" si="5"/>
        <v>65</v>
      </c>
      <c r="M20" s="15">
        <f t="shared" si="6"/>
        <v>20.28</v>
      </c>
    </row>
    <row r="21" spans="8:13" x14ac:dyDescent="0.15">
      <c r="H21" s="1">
        <v>36</v>
      </c>
      <c r="I21" s="1">
        <v>9</v>
      </c>
      <c r="J21" s="15">
        <f t="shared" si="0"/>
        <v>5.2631578947368425</v>
      </c>
      <c r="K21" s="15">
        <f t="shared" ref="K21:K25" si="10">$G$2</f>
        <v>3.2051282051282048</v>
      </c>
      <c r="L21" s="15">
        <f t="shared" si="5"/>
        <v>47.368421052631582</v>
      </c>
      <c r="M21" s="15">
        <f t="shared" si="6"/>
        <v>14.778947368421054</v>
      </c>
    </row>
    <row r="22" spans="8:13" x14ac:dyDescent="0.15">
      <c r="H22" s="1">
        <v>37</v>
      </c>
      <c r="I22" s="1">
        <v>4</v>
      </c>
      <c r="J22" s="15">
        <f t="shared" si="0"/>
        <v>5.5263157894736841</v>
      </c>
      <c r="K22" s="15">
        <f t="shared" si="10"/>
        <v>3.2051282051282048</v>
      </c>
      <c r="L22" s="15">
        <f t="shared" si="5"/>
        <v>22.105263157894736</v>
      </c>
      <c r="M22" s="15">
        <f t="shared" si="6"/>
        <v>6.8968421052631586</v>
      </c>
    </row>
    <row r="23" spans="8:13" x14ac:dyDescent="0.15">
      <c r="H23" s="1">
        <v>38</v>
      </c>
      <c r="I23" s="1">
        <v>3</v>
      </c>
      <c r="J23" s="15">
        <f t="shared" si="0"/>
        <v>5.7894736842105265</v>
      </c>
      <c r="K23" s="15">
        <f t="shared" si="10"/>
        <v>3.2051282051282048</v>
      </c>
      <c r="L23" s="15">
        <f t="shared" si="5"/>
        <v>17.368421052631579</v>
      </c>
      <c r="M23" s="15">
        <f t="shared" si="6"/>
        <v>5.418947368421053</v>
      </c>
    </row>
    <row r="24" spans="8:13" x14ac:dyDescent="0.15">
      <c r="H24" s="1">
        <v>39</v>
      </c>
      <c r="I24" s="1">
        <v>1</v>
      </c>
      <c r="J24" s="15">
        <f t="shared" si="0"/>
        <v>6.0526315789473681</v>
      </c>
      <c r="K24" s="15">
        <f t="shared" si="10"/>
        <v>3.2051282051282048</v>
      </c>
      <c r="L24" s="15">
        <f t="shared" si="5"/>
        <v>6.0526315789473681</v>
      </c>
      <c r="M24" s="15">
        <f t="shared" si="6"/>
        <v>1.888421052631579</v>
      </c>
    </row>
    <row r="25" spans="8:13" x14ac:dyDescent="0.15">
      <c r="H25" s="1">
        <v>40</v>
      </c>
      <c r="I25" s="1">
        <v>0</v>
      </c>
      <c r="J25" s="15">
        <f t="shared" si="0"/>
        <v>6.3157894736842106</v>
      </c>
      <c r="K25" s="15">
        <f t="shared" si="10"/>
        <v>3.2051282051282048</v>
      </c>
      <c r="L25" s="15">
        <f t="shared" si="5"/>
        <v>0</v>
      </c>
      <c r="M25" s="15">
        <f t="shared" si="6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>
      <selection activeCell="C23" sqref="C23"/>
    </sheetView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Terms</vt:lpstr>
      <vt:lpstr>Cooling Air-Air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2018-12-29T14:07:23Z</dcterms:modified>
</cp:coreProperties>
</file>