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5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6.xml" ContentType="application/vnd.openxmlformats-officedocument.spreadsheetml.worksheet+xml"/>
  <Override PartName="/xl/chartsheets/sheet1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8.xml" ContentType="application/vnd.openxmlformats-officedocument.spreadsheetml.work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9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drawings/drawing19.xml" ContentType="application/vnd.openxmlformats-officedocument.drawing+xml"/>
  <Override PartName="/xl/charts/chart1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aret\Downloads\"/>
    </mc:Choice>
  </mc:AlternateContent>
  <xr:revisionPtr revIDLastSave="0" documentId="13_ncr:1_{2635D817-9520-41AD-B5EE-2ED7BFDE28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aw Data" sheetId="1" r:id="rId1"/>
    <sheet name="Quick durabilities vs UV formul" sheetId="2" r:id="rId2"/>
    <sheet name="Pivot Table w 24h dry" sheetId="3" r:id="rId3"/>
    <sheet name="Chart from 24h dry Pivot" sheetId="4" r:id="rId4"/>
    <sheet name="Pivot Table w48h dry" sheetId="5" r:id="rId5"/>
    <sheet name="Chart from 48h dry Pivot" sheetId="6" r:id="rId6"/>
    <sheet name="Transmission Window" sheetId="7" r:id="rId7"/>
    <sheet name="Durabilities" sheetId="8" r:id="rId8"/>
    <sheet name="Flow Rate Ratio v % dry" sheetId="9" r:id="rId9"/>
    <sheet name="Target v Actual Flow Rate" sheetId="10" r:id="rId10"/>
    <sheet name="AXF0033 Summary" sheetId="11" r:id="rId11"/>
    <sheet name="Particle size vs Flow rate rati" sheetId="12" r:id="rId12"/>
    <sheet name="Particle Size &amp; PDI per expt" sheetId="13" r:id="rId13"/>
    <sheet name="% single core vs Disp. Flow Rat" sheetId="14" r:id="rId14"/>
    <sheet name="Flow Rate comparison" sheetId="15" r:id="rId15"/>
    <sheet name="Yield comparison" sheetId="16" r:id="rId16"/>
    <sheet name="Timeline 1" sheetId="17" r:id="rId17"/>
    <sheet name="Disp. Flow Rate vs Particle siz" sheetId="18" r:id="rId18"/>
    <sheet name="Droplet Coalescence Summary" sheetId="19" r:id="rId19"/>
    <sheet name="Emulsion Visc. vs Particle size" sheetId="20" r:id="rId20"/>
    <sheet name="Outer phase temp over time" sheetId="21" r:id="rId21"/>
    <sheet name="Max particle size over time" sheetId="22" r:id="rId22"/>
    <sheet name="Particle sizecont. flow rate" sheetId="23" r:id="rId23"/>
    <sheet name="Measuring outer temp over time" sheetId="24" r:id="rId24"/>
    <sheet name="LDC viscosity screen" sheetId="25" r:id="rId25"/>
    <sheet name="Totals" sheetId="26" r:id="rId26"/>
  </sheets>
  <calcPr calcId="191029"/>
  <pivotCaches>
    <pivotCache cacheId="6" r:id="rId2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5" l="1"/>
  <c r="D4" i="25"/>
  <c r="D3" i="25"/>
  <c r="D2" i="25"/>
  <c r="D10" i="19"/>
  <c r="D9" i="19"/>
  <c r="D8" i="19"/>
  <c r="D7" i="19"/>
  <c r="D6" i="19"/>
  <c r="D5" i="19"/>
  <c r="D4" i="19"/>
  <c r="D111" i="15"/>
  <c r="C111" i="15"/>
  <c r="B111" i="15"/>
  <c r="A111" i="15"/>
  <c r="D110" i="15"/>
  <c r="C110" i="15"/>
  <c r="B110" i="15"/>
  <c r="A110" i="15"/>
  <c r="D109" i="15"/>
  <c r="C109" i="15"/>
  <c r="B109" i="15"/>
  <c r="A109" i="15"/>
  <c r="D108" i="15"/>
  <c r="C108" i="15"/>
  <c r="B108" i="15"/>
  <c r="A108" i="15"/>
  <c r="D107" i="15"/>
  <c r="C107" i="15"/>
  <c r="B107" i="15"/>
  <c r="A107" i="15"/>
  <c r="D106" i="15"/>
  <c r="C106" i="15"/>
  <c r="B106" i="15"/>
  <c r="E106" i="15" s="1"/>
  <c r="A106" i="15"/>
  <c r="D105" i="15"/>
  <c r="E105" i="15" s="1"/>
  <c r="C105" i="15"/>
  <c r="B105" i="15"/>
  <c r="A105" i="15"/>
  <c r="F104" i="15"/>
  <c r="D104" i="15"/>
  <c r="E104" i="15" s="1"/>
  <c r="C104" i="15"/>
  <c r="B104" i="15"/>
  <c r="A104" i="15"/>
  <c r="F103" i="15"/>
  <c r="D103" i="15"/>
  <c r="E103" i="15" s="1"/>
  <c r="C103" i="15"/>
  <c r="B103" i="15"/>
  <c r="A103" i="15"/>
  <c r="F102" i="15"/>
  <c r="D102" i="15"/>
  <c r="E102" i="15" s="1"/>
  <c r="C102" i="15"/>
  <c r="B102" i="15"/>
  <c r="A102" i="15"/>
  <c r="F101" i="15"/>
  <c r="D101" i="15"/>
  <c r="E101" i="15" s="1"/>
  <c r="C101" i="15"/>
  <c r="B101" i="15"/>
  <c r="A101" i="15"/>
  <c r="F100" i="15"/>
  <c r="D100" i="15"/>
  <c r="E100" i="15" s="1"/>
  <c r="C100" i="15"/>
  <c r="B100" i="15"/>
  <c r="A100" i="15"/>
  <c r="F99" i="15"/>
  <c r="D99" i="15"/>
  <c r="E99" i="15" s="1"/>
  <c r="C99" i="15"/>
  <c r="B99" i="15"/>
  <c r="A99" i="15"/>
  <c r="F98" i="15"/>
  <c r="D98" i="15"/>
  <c r="E98" i="15" s="1"/>
  <c r="C98" i="15"/>
  <c r="B98" i="15"/>
  <c r="A98" i="15"/>
  <c r="F97" i="15"/>
  <c r="D97" i="15"/>
  <c r="E97" i="15" s="1"/>
  <c r="C97" i="15"/>
  <c r="B97" i="15"/>
  <c r="A97" i="15"/>
  <c r="F96" i="15"/>
  <c r="D96" i="15"/>
  <c r="E96" i="15" s="1"/>
  <c r="C96" i="15"/>
  <c r="B96" i="15"/>
  <c r="A96" i="15"/>
  <c r="F95" i="15"/>
  <c r="D95" i="15"/>
  <c r="E95" i="15" s="1"/>
  <c r="C95" i="15"/>
  <c r="B95" i="15"/>
  <c r="A95" i="15"/>
  <c r="F94" i="15"/>
  <c r="D94" i="15"/>
  <c r="E94" i="15" s="1"/>
  <c r="C94" i="15"/>
  <c r="B94" i="15"/>
  <c r="A94" i="15"/>
  <c r="F93" i="15"/>
  <c r="D93" i="15"/>
  <c r="E93" i="15" s="1"/>
  <c r="C93" i="15"/>
  <c r="B93" i="15"/>
  <c r="A93" i="15"/>
  <c r="F92" i="15"/>
  <c r="D92" i="15"/>
  <c r="C92" i="15"/>
  <c r="B92" i="15"/>
  <c r="A92" i="15"/>
  <c r="F91" i="15"/>
  <c r="D91" i="15"/>
  <c r="C91" i="15"/>
  <c r="B91" i="15"/>
  <c r="A91" i="15"/>
  <c r="F90" i="15"/>
  <c r="D90" i="15"/>
  <c r="C90" i="15"/>
  <c r="B90" i="15"/>
  <c r="A90" i="15"/>
  <c r="F89" i="15"/>
  <c r="D89" i="15"/>
  <c r="C89" i="15"/>
  <c r="B89" i="15"/>
  <c r="A89" i="15"/>
  <c r="F88" i="15"/>
  <c r="D88" i="15"/>
  <c r="C88" i="15"/>
  <c r="B88" i="15"/>
  <c r="A88" i="15"/>
  <c r="F87" i="15"/>
  <c r="D87" i="15"/>
  <c r="C87" i="15"/>
  <c r="B87" i="15"/>
  <c r="A87" i="15"/>
  <c r="F86" i="15"/>
  <c r="D86" i="15"/>
  <c r="C86" i="15"/>
  <c r="B86" i="15"/>
  <c r="A86" i="15"/>
  <c r="F85" i="15"/>
  <c r="D85" i="15"/>
  <c r="C85" i="15"/>
  <c r="B85" i="15"/>
  <c r="A85" i="15"/>
  <c r="F84" i="15"/>
  <c r="D84" i="15"/>
  <c r="E84" i="15" s="1"/>
  <c r="C84" i="15"/>
  <c r="B84" i="15"/>
  <c r="A84" i="15"/>
  <c r="F83" i="15"/>
  <c r="D83" i="15"/>
  <c r="E83" i="15" s="1"/>
  <c r="C83" i="15"/>
  <c r="B83" i="15"/>
  <c r="A83" i="15"/>
  <c r="F82" i="15"/>
  <c r="D82" i="15"/>
  <c r="C82" i="15"/>
  <c r="B82" i="15"/>
  <c r="A82" i="15"/>
  <c r="F81" i="15"/>
  <c r="D81" i="15"/>
  <c r="C81" i="15"/>
  <c r="B81" i="15"/>
  <c r="A81" i="15"/>
  <c r="F80" i="15"/>
  <c r="D80" i="15"/>
  <c r="C80" i="15"/>
  <c r="B80" i="15"/>
  <c r="A80" i="15"/>
  <c r="F79" i="15"/>
  <c r="D79" i="15"/>
  <c r="C79" i="15"/>
  <c r="B79" i="15"/>
  <c r="A79" i="15"/>
  <c r="F78" i="15"/>
  <c r="D78" i="15"/>
  <c r="C78" i="15"/>
  <c r="B78" i="15"/>
  <c r="A78" i="15"/>
  <c r="F77" i="15"/>
  <c r="D77" i="15"/>
  <c r="C77" i="15"/>
  <c r="B77" i="15"/>
  <c r="A77" i="15"/>
  <c r="F76" i="15"/>
  <c r="D76" i="15"/>
  <c r="C76" i="15"/>
  <c r="B76" i="15"/>
  <c r="A76" i="15"/>
  <c r="F75" i="15"/>
  <c r="D75" i="15"/>
  <c r="E75" i="15" s="1"/>
  <c r="C75" i="15"/>
  <c r="B75" i="15"/>
  <c r="A75" i="15"/>
  <c r="F74" i="15"/>
  <c r="D74" i="15"/>
  <c r="E74" i="15" s="1"/>
  <c r="C74" i="15"/>
  <c r="B74" i="15"/>
  <c r="A74" i="15"/>
  <c r="F73" i="15"/>
  <c r="D73" i="15"/>
  <c r="E73" i="15" s="1"/>
  <c r="C73" i="15"/>
  <c r="B73" i="15"/>
  <c r="A73" i="15"/>
  <c r="F72" i="15"/>
  <c r="D72" i="15"/>
  <c r="E72" i="15" s="1"/>
  <c r="C72" i="15"/>
  <c r="B72" i="15"/>
  <c r="A72" i="15"/>
  <c r="F71" i="15"/>
  <c r="D71" i="15"/>
  <c r="E71" i="15" s="1"/>
  <c r="C71" i="15"/>
  <c r="B71" i="15"/>
  <c r="A71" i="15"/>
  <c r="F70" i="15"/>
  <c r="D70" i="15"/>
  <c r="E70" i="15" s="1"/>
  <c r="C70" i="15"/>
  <c r="B70" i="15"/>
  <c r="A70" i="15"/>
  <c r="F69" i="15"/>
  <c r="D69" i="15"/>
  <c r="E69" i="15" s="1"/>
  <c r="C69" i="15"/>
  <c r="B69" i="15"/>
  <c r="A69" i="15"/>
  <c r="F68" i="15"/>
  <c r="D68" i="15"/>
  <c r="E68" i="15" s="1"/>
  <c r="C68" i="15"/>
  <c r="B68" i="15"/>
  <c r="A68" i="15"/>
  <c r="F67" i="15"/>
  <c r="D67" i="15"/>
  <c r="E67" i="15" s="1"/>
  <c r="C67" i="15"/>
  <c r="B67" i="15"/>
  <c r="A67" i="15"/>
  <c r="F66" i="15"/>
  <c r="D66" i="15"/>
  <c r="E66" i="15" s="1"/>
  <c r="C66" i="15"/>
  <c r="B66" i="15"/>
  <c r="A66" i="15"/>
  <c r="F65" i="15"/>
  <c r="D65" i="15"/>
  <c r="E65" i="15" s="1"/>
  <c r="C65" i="15"/>
  <c r="B65" i="15"/>
  <c r="A65" i="15"/>
  <c r="F64" i="15"/>
  <c r="D64" i="15"/>
  <c r="E64" i="15" s="1"/>
  <c r="C64" i="15"/>
  <c r="B64" i="15"/>
  <c r="A64" i="15"/>
  <c r="F63" i="15"/>
  <c r="D63" i="15"/>
  <c r="E63" i="15" s="1"/>
  <c r="C63" i="15"/>
  <c r="B63" i="15"/>
  <c r="A63" i="15"/>
  <c r="F62" i="15"/>
  <c r="D62" i="15"/>
  <c r="E62" i="15" s="1"/>
  <c r="C62" i="15"/>
  <c r="B62" i="15"/>
  <c r="A62" i="15"/>
  <c r="F61" i="15"/>
  <c r="D61" i="15"/>
  <c r="E61" i="15" s="1"/>
  <c r="C61" i="15"/>
  <c r="B61" i="15"/>
  <c r="A61" i="15"/>
  <c r="F60" i="15"/>
  <c r="D60" i="15"/>
  <c r="E60" i="15" s="1"/>
  <c r="C60" i="15"/>
  <c r="B60" i="15"/>
  <c r="A60" i="15"/>
  <c r="F59" i="15"/>
  <c r="D59" i="15"/>
  <c r="E59" i="15" s="1"/>
  <c r="C59" i="15"/>
  <c r="A59" i="15"/>
  <c r="F58" i="15"/>
  <c r="E58" i="15"/>
  <c r="D58" i="15"/>
  <c r="C58" i="15"/>
  <c r="B58" i="15"/>
  <c r="A58" i="15"/>
  <c r="F57" i="15"/>
  <c r="D57" i="15"/>
  <c r="E57" i="15" s="1"/>
  <c r="C57" i="15"/>
  <c r="B57" i="15"/>
  <c r="A57" i="15"/>
  <c r="F56" i="15"/>
  <c r="E56" i="15"/>
  <c r="D56" i="15"/>
  <c r="C56" i="15"/>
  <c r="B56" i="15"/>
  <c r="A56" i="15"/>
  <c r="F55" i="15"/>
  <c r="E55" i="15"/>
  <c r="D55" i="15"/>
  <c r="C55" i="15"/>
  <c r="B55" i="15"/>
  <c r="A55" i="15"/>
  <c r="F54" i="15"/>
  <c r="E54" i="15"/>
  <c r="D54" i="15"/>
  <c r="C54" i="15"/>
  <c r="B54" i="15"/>
  <c r="A54" i="15"/>
  <c r="F53" i="15"/>
  <c r="E53" i="15"/>
  <c r="D53" i="15"/>
  <c r="C53" i="15"/>
  <c r="B53" i="15"/>
  <c r="A53" i="15"/>
  <c r="F52" i="15"/>
  <c r="E52" i="15"/>
  <c r="D52" i="15"/>
  <c r="C52" i="15"/>
  <c r="B52" i="15"/>
  <c r="A52" i="15"/>
  <c r="F51" i="15"/>
  <c r="E51" i="15"/>
  <c r="D51" i="15"/>
  <c r="C51" i="15"/>
  <c r="B51" i="15"/>
  <c r="A51" i="15"/>
  <c r="F50" i="15"/>
  <c r="D50" i="15"/>
  <c r="C50" i="15"/>
  <c r="B50" i="15"/>
  <c r="A50" i="15"/>
  <c r="F49" i="15"/>
  <c r="D49" i="15"/>
  <c r="E49" i="15" s="1"/>
  <c r="C49" i="15"/>
  <c r="B49" i="15"/>
  <c r="A49" i="15"/>
  <c r="F48" i="15"/>
  <c r="D48" i="15"/>
  <c r="C48" i="15"/>
  <c r="B48" i="15"/>
  <c r="A48" i="15"/>
  <c r="F47" i="15"/>
  <c r="D47" i="15"/>
  <c r="C47" i="15"/>
  <c r="B47" i="15"/>
  <c r="A47" i="15"/>
  <c r="F46" i="15"/>
  <c r="D46" i="15"/>
  <c r="C46" i="15"/>
  <c r="B46" i="15"/>
  <c r="E46" i="15" s="1"/>
  <c r="A46" i="15"/>
  <c r="F45" i="15"/>
  <c r="D45" i="15"/>
  <c r="E45" i="15" s="1"/>
  <c r="C45" i="15"/>
  <c r="B45" i="15"/>
  <c r="A45" i="15"/>
  <c r="F44" i="15"/>
  <c r="D44" i="15"/>
  <c r="C44" i="15"/>
  <c r="B44" i="15"/>
  <c r="E44" i="15" s="1"/>
  <c r="A44" i="15"/>
  <c r="F43" i="15"/>
  <c r="D43" i="15"/>
  <c r="E43" i="15" s="1"/>
  <c r="C43" i="15"/>
  <c r="B43" i="15"/>
  <c r="A43" i="15"/>
  <c r="F42" i="15"/>
  <c r="D42" i="15"/>
  <c r="C42" i="15"/>
  <c r="B42" i="15"/>
  <c r="E42" i="15" s="1"/>
  <c r="A42" i="15"/>
  <c r="F41" i="15"/>
  <c r="D41" i="15"/>
  <c r="C41" i="15"/>
  <c r="B41" i="15"/>
  <c r="A41" i="15"/>
  <c r="F40" i="15"/>
  <c r="D40" i="15"/>
  <c r="E40" i="15" s="1"/>
  <c r="C40" i="15"/>
  <c r="B40" i="15"/>
  <c r="A40" i="15"/>
  <c r="F39" i="15"/>
  <c r="D39" i="15"/>
  <c r="C39" i="15"/>
  <c r="B39" i="15"/>
  <c r="A39" i="15"/>
  <c r="F38" i="15"/>
  <c r="D38" i="15"/>
  <c r="C38" i="15"/>
  <c r="B38" i="15"/>
  <c r="A38" i="15"/>
  <c r="F37" i="15"/>
  <c r="D37" i="15"/>
  <c r="C37" i="15"/>
  <c r="B37" i="15"/>
  <c r="A37" i="15"/>
  <c r="F36" i="15"/>
  <c r="D36" i="15"/>
  <c r="C36" i="15"/>
  <c r="B36" i="15"/>
  <c r="A36" i="15"/>
  <c r="F35" i="15"/>
  <c r="D35" i="15"/>
  <c r="C35" i="15"/>
  <c r="B35" i="15"/>
  <c r="A35" i="15"/>
  <c r="F34" i="15"/>
  <c r="D34" i="15"/>
  <c r="E34" i="15" s="1"/>
  <c r="C34" i="15"/>
  <c r="B34" i="15"/>
  <c r="A34" i="15"/>
  <c r="F33" i="15"/>
  <c r="D33" i="15"/>
  <c r="C33" i="15"/>
  <c r="B33" i="15"/>
  <c r="E33" i="15" s="1"/>
  <c r="A33" i="15"/>
  <c r="F32" i="15"/>
  <c r="D32" i="15"/>
  <c r="E32" i="15" s="1"/>
  <c r="C32" i="15"/>
  <c r="B32" i="15"/>
  <c r="A32" i="15"/>
  <c r="F31" i="15"/>
  <c r="D31" i="15"/>
  <c r="C31" i="15"/>
  <c r="B31" i="15"/>
  <c r="E31" i="15" s="1"/>
  <c r="A31" i="15"/>
  <c r="F30" i="15"/>
  <c r="D30" i="15"/>
  <c r="E30" i="15" s="1"/>
  <c r="C30" i="15"/>
  <c r="B30" i="15"/>
  <c r="A30" i="15"/>
  <c r="F29" i="15"/>
  <c r="D29" i="15"/>
  <c r="C29" i="15"/>
  <c r="B29" i="15"/>
  <c r="E29" i="15" s="1"/>
  <c r="A29" i="15"/>
  <c r="F28" i="15"/>
  <c r="D28" i="15"/>
  <c r="E28" i="15" s="1"/>
  <c r="C28" i="15"/>
  <c r="B28" i="15"/>
  <c r="A28" i="15"/>
  <c r="F27" i="15"/>
  <c r="D27" i="15"/>
  <c r="C27" i="15"/>
  <c r="B27" i="15"/>
  <c r="E27" i="15" s="1"/>
  <c r="A27" i="15"/>
  <c r="F26" i="15"/>
  <c r="D26" i="15"/>
  <c r="E26" i="15" s="1"/>
  <c r="C26" i="15"/>
  <c r="B26" i="15"/>
  <c r="A26" i="15"/>
  <c r="F25" i="15"/>
  <c r="D25" i="15"/>
  <c r="C25" i="15"/>
  <c r="B25" i="15"/>
  <c r="E25" i="15" s="1"/>
  <c r="A25" i="15"/>
  <c r="F24" i="15"/>
  <c r="D24" i="15"/>
  <c r="E24" i="15" s="1"/>
  <c r="C24" i="15"/>
  <c r="B24" i="15"/>
  <c r="A24" i="15"/>
  <c r="F23" i="15"/>
  <c r="D23" i="15"/>
  <c r="C23" i="15"/>
  <c r="B23" i="15"/>
  <c r="E23" i="15" s="1"/>
  <c r="A23" i="15"/>
  <c r="F22" i="15"/>
  <c r="D22" i="15"/>
  <c r="E22" i="15" s="1"/>
  <c r="C22" i="15"/>
  <c r="B22" i="15"/>
  <c r="A22" i="15"/>
  <c r="F21" i="15"/>
  <c r="D21" i="15"/>
  <c r="C21" i="15"/>
  <c r="B21" i="15"/>
  <c r="E21" i="15" s="1"/>
  <c r="A21" i="15"/>
  <c r="F20" i="15"/>
  <c r="D20" i="15"/>
  <c r="E20" i="15" s="1"/>
  <c r="C20" i="15"/>
  <c r="B20" i="15"/>
  <c r="A20" i="15"/>
  <c r="F19" i="15"/>
  <c r="D19" i="15"/>
  <c r="C19" i="15"/>
  <c r="B19" i="15"/>
  <c r="A19" i="15"/>
  <c r="F18" i="15"/>
  <c r="D18" i="15"/>
  <c r="C18" i="15"/>
  <c r="B18" i="15"/>
  <c r="A18" i="15"/>
  <c r="F17" i="15"/>
  <c r="D17" i="15"/>
  <c r="C17" i="15"/>
  <c r="B17" i="15"/>
  <c r="A17" i="15"/>
  <c r="F16" i="15"/>
  <c r="D16" i="15"/>
  <c r="C16" i="15"/>
  <c r="B16" i="15"/>
  <c r="A16" i="15"/>
  <c r="F15" i="15"/>
  <c r="D15" i="15"/>
  <c r="C15" i="15"/>
  <c r="B15" i="15"/>
  <c r="A15" i="15"/>
  <c r="F14" i="15"/>
  <c r="D14" i="15"/>
  <c r="C14" i="15"/>
  <c r="B14" i="15"/>
  <c r="A14" i="15"/>
  <c r="F13" i="15"/>
  <c r="D13" i="15"/>
  <c r="C13" i="15"/>
  <c r="B13" i="15"/>
  <c r="A13" i="15"/>
  <c r="F12" i="15"/>
  <c r="D12" i="15"/>
  <c r="C12" i="15"/>
  <c r="B12" i="15"/>
  <c r="A12" i="15"/>
  <c r="F11" i="15"/>
  <c r="D11" i="15"/>
  <c r="C11" i="15"/>
  <c r="B11" i="15"/>
  <c r="A11" i="15"/>
  <c r="F10" i="15"/>
  <c r="D10" i="15"/>
  <c r="C10" i="15"/>
  <c r="B10" i="15"/>
  <c r="A10" i="15"/>
  <c r="F9" i="15"/>
  <c r="D9" i="15"/>
  <c r="C9" i="15"/>
  <c r="B9" i="15"/>
  <c r="A9" i="15"/>
  <c r="F8" i="15"/>
  <c r="D8" i="15"/>
  <c r="C8" i="15"/>
  <c r="B8" i="15"/>
  <c r="A8" i="15"/>
  <c r="F7" i="15"/>
  <c r="D7" i="15"/>
  <c r="C7" i="15"/>
  <c r="B7" i="15"/>
  <c r="A7" i="15"/>
  <c r="F6" i="15"/>
  <c r="D6" i="15"/>
  <c r="C6" i="15"/>
  <c r="B6" i="15"/>
  <c r="A6" i="15"/>
  <c r="F5" i="15"/>
  <c r="D5" i="15"/>
  <c r="C5" i="15"/>
  <c r="B5" i="15"/>
  <c r="A5" i="15"/>
  <c r="F4" i="15"/>
  <c r="D4" i="15"/>
  <c r="C4" i="15"/>
  <c r="B4" i="15"/>
  <c r="A4" i="15"/>
  <c r="F3" i="15"/>
  <c r="D3" i="15"/>
  <c r="C3" i="15"/>
  <c r="B3" i="15"/>
  <c r="A3" i="15"/>
  <c r="F2" i="15"/>
  <c r="D2" i="15"/>
  <c r="C2" i="15"/>
  <c r="B2" i="15"/>
  <c r="A2" i="15"/>
  <c r="Y2014" i="1"/>
  <c r="Y2013" i="1"/>
  <c r="Y2012" i="1"/>
  <c r="Y2011" i="1"/>
  <c r="Y2010" i="1"/>
  <c r="Y2009" i="1"/>
  <c r="Y2008" i="1"/>
  <c r="Y2007" i="1"/>
  <c r="Y2006" i="1"/>
  <c r="Y2005" i="1"/>
  <c r="Y2004" i="1"/>
  <c r="Y2003" i="1"/>
  <c r="Y2002" i="1"/>
  <c r="Y2001" i="1"/>
  <c r="Y2000" i="1"/>
  <c r="Y1999" i="1"/>
  <c r="Y1998" i="1"/>
  <c r="Y1997" i="1"/>
  <c r="Y1996" i="1"/>
  <c r="Y1995" i="1"/>
  <c r="Y1994" i="1"/>
  <c r="Y1993" i="1"/>
  <c r="Y1992" i="1"/>
  <c r="Y1991" i="1"/>
  <c r="Y1990" i="1"/>
  <c r="Y1989" i="1"/>
  <c r="Y1988" i="1"/>
  <c r="Y1987" i="1"/>
  <c r="Y1986" i="1"/>
  <c r="Y1985" i="1"/>
  <c r="Y1984" i="1"/>
  <c r="Y1983" i="1"/>
  <c r="Y1982" i="1"/>
  <c r="Y1981" i="1"/>
  <c r="Y1980" i="1"/>
  <c r="Y1979" i="1"/>
  <c r="Y1978" i="1"/>
  <c r="Y1977" i="1"/>
  <c r="Y1976" i="1"/>
  <c r="Y1975" i="1"/>
  <c r="Y1974" i="1"/>
  <c r="Y1973" i="1"/>
  <c r="Y1972" i="1"/>
  <c r="Y1971" i="1"/>
  <c r="Y1970" i="1"/>
  <c r="Y1969" i="1"/>
  <c r="Y1968" i="1"/>
  <c r="Y1967" i="1"/>
  <c r="Y1966" i="1"/>
  <c r="Y1965" i="1"/>
  <c r="Y1964" i="1"/>
  <c r="Y1963" i="1"/>
  <c r="Y1962" i="1"/>
  <c r="Y1961" i="1"/>
  <c r="Y1960" i="1"/>
  <c r="Y1959" i="1"/>
  <c r="Y1958" i="1"/>
  <c r="Y1957" i="1"/>
  <c r="Y1956" i="1"/>
  <c r="Y1955" i="1"/>
  <c r="Y1954" i="1"/>
  <c r="Y1953" i="1"/>
  <c r="Y1952" i="1"/>
  <c r="Y1951" i="1"/>
  <c r="Y1950" i="1"/>
  <c r="Y1949" i="1"/>
  <c r="Y1948" i="1"/>
  <c r="Y1947" i="1"/>
  <c r="Y1946" i="1"/>
  <c r="Y1945" i="1"/>
  <c r="Y1944" i="1"/>
  <c r="Y1943" i="1"/>
  <c r="Y1942" i="1"/>
  <c r="Y1941" i="1"/>
  <c r="Y1940" i="1"/>
  <c r="Y1939" i="1"/>
  <c r="Y1938" i="1"/>
  <c r="Y1937" i="1"/>
  <c r="Y1936" i="1"/>
  <c r="Y1935" i="1"/>
  <c r="Y1934" i="1"/>
  <c r="Y1933" i="1"/>
  <c r="Y1932" i="1"/>
  <c r="Y1931" i="1"/>
  <c r="Y1930" i="1"/>
  <c r="Y1929" i="1"/>
  <c r="Y1928" i="1"/>
  <c r="Y1927" i="1"/>
  <c r="Y1926" i="1"/>
  <c r="Y1925" i="1"/>
  <c r="Y1924" i="1"/>
  <c r="Y1923" i="1"/>
  <c r="Y1922" i="1"/>
  <c r="Y1921" i="1"/>
  <c r="Y1920" i="1"/>
  <c r="Y1919" i="1"/>
  <c r="Y1918" i="1"/>
  <c r="Y1917" i="1"/>
  <c r="Y1916" i="1"/>
  <c r="Y1915" i="1"/>
  <c r="Y1914" i="1"/>
  <c r="Y1913" i="1"/>
  <c r="Y1912" i="1"/>
  <c r="Y1911" i="1"/>
  <c r="Y1910" i="1"/>
  <c r="Y1909" i="1"/>
  <c r="Y1908" i="1"/>
  <c r="Y1907" i="1"/>
  <c r="Y1906" i="1"/>
  <c r="Y1905" i="1"/>
  <c r="Y1904" i="1"/>
  <c r="Y1903" i="1"/>
  <c r="Y1902" i="1"/>
  <c r="Y1901" i="1"/>
  <c r="Y1900" i="1"/>
  <c r="Y1899" i="1"/>
  <c r="Y1898" i="1"/>
  <c r="Y1897" i="1"/>
  <c r="Y1896" i="1"/>
  <c r="Y1895" i="1"/>
  <c r="Y1894" i="1"/>
  <c r="Y1893" i="1"/>
  <c r="Y1892" i="1"/>
  <c r="Y1891" i="1"/>
  <c r="Y1890" i="1"/>
  <c r="Y1889" i="1"/>
  <c r="Y1888" i="1"/>
  <c r="Y1887" i="1"/>
  <c r="Y1886" i="1"/>
  <c r="Y1885" i="1"/>
  <c r="Y1884" i="1"/>
  <c r="Y1883" i="1"/>
  <c r="Y1882" i="1"/>
  <c r="Y1881" i="1"/>
  <c r="Y1880" i="1"/>
  <c r="Y1879" i="1"/>
  <c r="Y1878" i="1"/>
  <c r="Y1877" i="1"/>
  <c r="Y1876" i="1"/>
  <c r="Y1875" i="1"/>
  <c r="Y1874" i="1"/>
  <c r="Y1873" i="1"/>
  <c r="Y1872" i="1"/>
  <c r="Y1871" i="1"/>
  <c r="Y1870" i="1"/>
  <c r="Y1869" i="1"/>
  <c r="Y1868" i="1"/>
  <c r="Y1867" i="1"/>
  <c r="Y1866" i="1"/>
  <c r="Y1865" i="1"/>
  <c r="Y1864" i="1"/>
  <c r="Y1863" i="1"/>
  <c r="Y1862" i="1"/>
  <c r="Y1861" i="1"/>
  <c r="Y1860" i="1"/>
  <c r="Y1859" i="1"/>
  <c r="Y1858" i="1"/>
  <c r="Y1857" i="1"/>
  <c r="Y1856" i="1"/>
  <c r="Y1855" i="1"/>
  <c r="Y1854" i="1"/>
  <c r="Y1853" i="1"/>
  <c r="Y1852" i="1"/>
  <c r="Y1851" i="1"/>
  <c r="Y1850" i="1"/>
  <c r="Y1849" i="1"/>
  <c r="Y1848" i="1"/>
  <c r="Y1847" i="1"/>
  <c r="Y1846" i="1"/>
  <c r="Y1845" i="1"/>
  <c r="Y1844" i="1"/>
  <c r="Y1843" i="1"/>
  <c r="Y1842" i="1"/>
  <c r="Y1841" i="1"/>
  <c r="Y1840" i="1"/>
  <c r="Y1839" i="1"/>
  <c r="Y1838" i="1"/>
  <c r="Y1837" i="1"/>
  <c r="Y1836" i="1"/>
  <c r="Y1835" i="1"/>
  <c r="Y1834" i="1"/>
  <c r="Y1833" i="1"/>
  <c r="Y1832" i="1"/>
  <c r="Y1831" i="1"/>
  <c r="Y1830" i="1"/>
  <c r="Y1829" i="1"/>
  <c r="Y1828" i="1"/>
  <c r="Y1827" i="1"/>
  <c r="Y1826" i="1"/>
  <c r="Y1825" i="1"/>
  <c r="Y1824" i="1"/>
  <c r="Y1823" i="1"/>
  <c r="Y1822" i="1"/>
  <c r="Y1821" i="1"/>
  <c r="Y1820" i="1"/>
  <c r="Y1819" i="1"/>
  <c r="Y1818" i="1"/>
  <c r="Y1817" i="1"/>
  <c r="Y1816" i="1"/>
  <c r="Y1815" i="1"/>
  <c r="Y1814" i="1"/>
  <c r="Y1813" i="1"/>
  <c r="Y1812" i="1"/>
  <c r="Y1811" i="1"/>
  <c r="Y1810" i="1"/>
  <c r="Y1809" i="1"/>
  <c r="Y1808" i="1"/>
  <c r="Y1807" i="1"/>
  <c r="Y1806" i="1"/>
  <c r="Y1805" i="1"/>
  <c r="Y1804" i="1"/>
  <c r="Y1803" i="1"/>
  <c r="Y1802" i="1"/>
  <c r="Y1801" i="1"/>
  <c r="Y1800" i="1"/>
  <c r="Y1799" i="1"/>
  <c r="Y1798" i="1"/>
  <c r="Y1797" i="1"/>
  <c r="Y1796" i="1"/>
  <c r="Y1795" i="1"/>
  <c r="Y1794" i="1"/>
  <c r="Y1793" i="1"/>
  <c r="Y1792" i="1"/>
  <c r="Y1791" i="1"/>
  <c r="Y1790" i="1"/>
  <c r="Y1789" i="1"/>
  <c r="Y1788" i="1"/>
  <c r="Y1787" i="1"/>
  <c r="Y1786" i="1"/>
  <c r="Y1785" i="1"/>
  <c r="Y1784" i="1"/>
  <c r="Y1783" i="1"/>
  <c r="Y1782" i="1"/>
  <c r="Y1781" i="1"/>
  <c r="Y1780" i="1"/>
  <c r="Y1779" i="1"/>
  <c r="Y1778" i="1"/>
  <c r="Y1777" i="1"/>
  <c r="Y1776" i="1"/>
  <c r="Y1775" i="1"/>
  <c r="Y1774" i="1"/>
  <c r="Y1773" i="1"/>
  <c r="Y1772" i="1"/>
  <c r="Y1771" i="1"/>
  <c r="Y1770" i="1"/>
  <c r="Y1769" i="1"/>
  <c r="Y1768" i="1"/>
  <c r="Y1767" i="1"/>
  <c r="Y1766" i="1"/>
  <c r="Y1765" i="1"/>
  <c r="Y1764" i="1"/>
  <c r="Y1763" i="1"/>
  <c r="Y1762" i="1"/>
  <c r="Y1761" i="1"/>
  <c r="Y1760" i="1"/>
  <c r="Y1759" i="1"/>
  <c r="Y1758" i="1"/>
  <c r="Y1757" i="1"/>
  <c r="Y1756" i="1"/>
  <c r="Y1755" i="1"/>
  <c r="Y1754" i="1"/>
  <c r="Y1753" i="1"/>
  <c r="Y1752" i="1"/>
  <c r="Y1751" i="1"/>
  <c r="Y1750" i="1"/>
  <c r="Y1749" i="1"/>
  <c r="Y1748" i="1"/>
  <c r="Y1747" i="1"/>
  <c r="Y1746" i="1"/>
  <c r="Y1745" i="1"/>
  <c r="Y1744" i="1"/>
  <c r="Y1743" i="1"/>
  <c r="Y1742" i="1"/>
  <c r="Y1741" i="1"/>
  <c r="Y1740" i="1"/>
  <c r="Y1739" i="1"/>
  <c r="Y1738" i="1"/>
  <c r="Y1737" i="1"/>
  <c r="Y1736" i="1"/>
  <c r="Y1735" i="1"/>
  <c r="Y1734" i="1"/>
  <c r="Y1733" i="1"/>
  <c r="Y1732" i="1"/>
  <c r="Y1731" i="1"/>
  <c r="Y1730" i="1"/>
  <c r="Y1729" i="1"/>
  <c r="Y1728" i="1"/>
  <c r="Y1727" i="1"/>
  <c r="Y1726" i="1"/>
  <c r="Y1725" i="1"/>
  <c r="Y1724" i="1"/>
  <c r="Y1723" i="1"/>
  <c r="Y1722" i="1"/>
  <c r="Y1721" i="1"/>
  <c r="Y1720" i="1"/>
  <c r="Y1719" i="1"/>
  <c r="Y1718" i="1"/>
  <c r="Y1717" i="1"/>
  <c r="Y1716" i="1"/>
  <c r="Y1715" i="1"/>
  <c r="Y1714" i="1"/>
  <c r="Y1713" i="1"/>
  <c r="Y1712" i="1"/>
  <c r="Y1711" i="1"/>
  <c r="Y1710" i="1"/>
  <c r="Y1709" i="1"/>
  <c r="Y1708" i="1"/>
  <c r="Y1707" i="1"/>
  <c r="Y1706" i="1"/>
  <c r="Y1705" i="1"/>
  <c r="Y1704" i="1"/>
  <c r="Y1703" i="1"/>
  <c r="Y1702" i="1"/>
  <c r="Y1701" i="1"/>
  <c r="Y1700" i="1"/>
  <c r="Y1699" i="1"/>
  <c r="Y1698" i="1"/>
  <c r="Y1697" i="1"/>
  <c r="Y1696" i="1"/>
  <c r="Y1695" i="1"/>
  <c r="Y1694" i="1"/>
  <c r="Y1693" i="1"/>
  <c r="Y1692" i="1"/>
  <c r="Y1691" i="1"/>
  <c r="Y1690" i="1"/>
  <c r="Y1689" i="1"/>
  <c r="Y1688" i="1"/>
  <c r="Y1687" i="1"/>
  <c r="Y1686" i="1"/>
  <c r="Y1685" i="1"/>
  <c r="Y1684" i="1"/>
  <c r="Y1683" i="1"/>
  <c r="Y1682" i="1"/>
  <c r="Y1681" i="1"/>
  <c r="Y1680" i="1"/>
  <c r="Y1679" i="1"/>
  <c r="Y1678" i="1"/>
  <c r="Y1677" i="1"/>
  <c r="Y1676" i="1"/>
  <c r="Y1675" i="1"/>
  <c r="Y1674" i="1"/>
  <c r="Y1673" i="1"/>
  <c r="Y1672" i="1"/>
  <c r="Y1671" i="1"/>
  <c r="Y1670" i="1"/>
  <c r="Y1669" i="1"/>
  <c r="Y1668" i="1"/>
  <c r="Y1667" i="1"/>
  <c r="Y1666" i="1"/>
  <c r="Y1665" i="1"/>
  <c r="Y1664" i="1"/>
  <c r="Y1663" i="1"/>
  <c r="Y1662" i="1"/>
  <c r="Y1661" i="1"/>
  <c r="Y1660" i="1"/>
  <c r="Y1659" i="1"/>
  <c r="Y1658" i="1"/>
  <c r="Y1657" i="1"/>
  <c r="Y1656" i="1"/>
  <c r="Y1655" i="1"/>
  <c r="Y1654" i="1"/>
  <c r="Y1653" i="1"/>
  <c r="Y1652" i="1"/>
  <c r="Y1651" i="1"/>
  <c r="Y1650" i="1"/>
  <c r="Y1649" i="1"/>
  <c r="Y1648" i="1"/>
  <c r="Y1647" i="1"/>
  <c r="Y1646" i="1"/>
  <c r="Y1645" i="1"/>
  <c r="Y1644" i="1"/>
  <c r="Y1643" i="1"/>
  <c r="Y1642" i="1"/>
  <c r="Y1641" i="1"/>
  <c r="Y1640" i="1"/>
  <c r="Y1639" i="1"/>
  <c r="Y1638" i="1"/>
  <c r="Y1637" i="1"/>
  <c r="Y1636" i="1"/>
  <c r="Y1635" i="1"/>
  <c r="Y1634" i="1"/>
  <c r="Y1633" i="1"/>
  <c r="Y1632" i="1"/>
  <c r="Y1631" i="1"/>
  <c r="Y1630" i="1"/>
  <c r="Y1629" i="1"/>
  <c r="Y1628" i="1"/>
  <c r="Y1627" i="1"/>
  <c r="Y1626" i="1"/>
  <c r="Y1625" i="1"/>
  <c r="Y1624" i="1"/>
  <c r="Y1623" i="1"/>
  <c r="Y1622" i="1"/>
  <c r="Y1621" i="1"/>
  <c r="Y1620" i="1"/>
  <c r="Y1619" i="1"/>
  <c r="Y1618" i="1"/>
  <c r="Y1617" i="1"/>
  <c r="Y1616" i="1"/>
  <c r="Y1615" i="1"/>
  <c r="Y1614" i="1"/>
  <c r="Y1613" i="1"/>
  <c r="Y1612" i="1"/>
  <c r="Y1611" i="1"/>
  <c r="Y1610" i="1"/>
  <c r="Y1609" i="1"/>
  <c r="Y1608" i="1"/>
  <c r="Y1607" i="1"/>
  <c r="Y1606" i="1"/>
  <c r="Y1605" i="1"/>
  <c r="Y1604" i="1"/>
  <c r="Y1603" i="1"/>
  <c r="Y1602" i="1"/>
  <c r="Y1601" i="1"/>
  <c r="Y1600" i="1"/>
  <c r="Y1599" i="1"/>
  <c r="Y1598" i="1"/>
  <c r="Y1597" i="1"/>
  <c r="Y1596" i="1"/>
  <c r="Y1595" i="1"/>
  <c r="Y1594" i="1"/>
  <c r="Y1593" i="1"/>
  <c r="Y1592" i="1"/>
  <c r="Y1591" i="1"/>
  <c r="Y1590" i="1"/>
  <c r="Y1589" i="1"/>
  <c r="Y1588" i="1"/>
  <c r="Y1587" i="1"/>
  <c r="Y1586" i="1"/>
  <c r="Y1585" i="1"/>
  <c r="Y1584" i="1"/>
  <c r="Y1583" i="1"/>
  <c r="Y1582" i="1"/>
  <c r="Y1581" i="1"/>
  <c r="Y1580" i="1"/>
  <c r="Y1579" i="1"/>
  <c r="Y1578" i="1"/>
  <c r="Y1577" i="1"/>
  <c r="Y1576" i="1"/>
  <c r="Y1575" i="1"/>
  <c r="Y1574" i="1"/>
  <c r="Y1573" i="1"/>
  <c r="Y1572" i="1"/>
  <c r="Y1571" i="1"/>
  <c r="Y1570" i="1"/>
  <c r="Y1569" i="1"/>
  <c r="Y1568" i="1"/>
  <c r="Y1567" i="1"/>
  <c r="Y1566" i="1"/>
  <c r="Y1565" i="1"/>
  <c r="Y1564" i="1"/>
  <c r="Y1563" i="1"/>
  <c r="Y1562" i="1"/>
  <c r="Y1561" i="1"/>
  <c r="Y1560" i="1"/>
  <c r="Y1559" i="1"/>
  <c r="Y1558" i="1"/>
  <c r="Y1557" i="1"/>
  <c r="Y1556" i="1"/>
  <c r="Y1555" i="1"/>
  <c r="Y1554" i="1"/>
  <c r="Y1553" i="1"/>
  <c r="Y1552" i="1"/>
  <c r="Y1551" i="1"/>
  <c r="Y1550" i="1"/>
  <c r="Y1549" i="1"/>
  <c r="Y1548" i="1"/>
  <c r="Y1547" i="1"/>
  <c r="Y1546" i="1"/>
  <c r="Y1545" i="1"/>
  <c r="Y1544" i="1"/>
  <c r="Y1543" i="1"/>
  <c r="Y1542" i="1"/>
  <c r="Y1541" i="1"/>
  <c r="Y1540" i="1"/>
  <c r="Y1539" i="1"/>
  <c r="Y1538" i="1"/>
  <c r="Y1537" i="1"/>
  <c r="Y1536" i="1"/>
  <c r="Y1535" i="1"/>
  <c r="Y1534" i="1"/>
  <c r="Y1533" i="1"/>
  <c r="Y1532" i="1"/>
  <c r="Y1531" i="1"/>
  <c r="Y1530" i="1"/>
  <c r="Y1529" i="1"/>
  <c r="Y1528" i="1"/>
  <c r="Y1527" i="1"/>
  <c r="Y1526" i="1"/>
  <c r="Y1525" i="1"/>
  <c r="Y1524" i="1"/>
  <c r="Y1523" i="1"/>
  <c r="Y1522" i="1"/>
  <c r="Y1521" i="1"/>
  <c r="Y1520" i="1"/>
  <c r="Y1519" i="1"/>
  <c r="Y1518" i="1"/>
  <c r="Y1517" i="1"/>
  <c r="Y1516" i="1"/>
  <c r="Y1515" i="1"/>
  <c r="Y1514" i="1"/>
  <c r="Y1513" i="1"/>
  <c r="Y1512" i="1"/>
  <c r="Y1511" i="1"/>
  <c r="Y1510" i="1"/>
  <c r="Y1509" i="1"/>
  <c r="Y1508" i="1"/>
  <c r="Y1507" i="1"/>
  <c r="Y1506" i="1"/>
  <c r="Y1505" i="1"/>
  <c r="Y1504" i="1"/>
  <c r="Y1503" i="1"/>
  <c r="Y1502" i="1"/>
  <c r="Y1501" i="1"/>
  <c r="Y1500" i="1"/>
  <c r="Y1499" i="1"/>
  <c r="Y1498" i="1"/>
  <c r="Y1497" i="1"/>
  <c r="Y1496" i="1"/>
  <c r="Y1495" i="1"/>
  <c r="Y1494" i="1"/>
  <c r="Y1493" i="1"/>
  <c r="Y1492" i="1"/>
  <c r="Y1491" i="1"/>
  <c r="Y1490" i="1"/>
  <c r="Y1489" i="1"/>
  <c r="Y1488" i="1"/>
  <c r="Y1487" i="1"/>
  <c r="Y1486" i="1"/>
  <c r="Y1485" i="1"/>
  <c r="Y1484" i="1"/>
  <c r="Y1483" i="1"/>
  <c r="Y1482" i="1"/>
  <c r="Y1481" i="1"/>
  <c r="Y1480" i="1"/>
  <c r="Y1479" i="1"/>
  <c r="Y1478" i="1"/>
  <c r="Y1477" i="1"/>
  <c r="Y1476" i="1"/>
  <c r="Y1475" i="1"/>
  <c r="Y1474" i="1"/>
  <c r="Y1473" i="1"/>
  <c r="Y1472" i="1"/>
  <c r="Y1471" i="1"/>
  <c r="Y1470" i="1"/>
  <c r="Y1469" i="1"/>
  <c r="Y1468" i="1"/>
  <c r="Y1467" i="1"/>
  <c r="Y1466" i="1"/>
  <c r="Y1465" i="1"/>
  <c r="Y1464" i="1"/>
  <c r="Y1463" i="1"/>
  <c r="Y1462" i="1"/>
  <c r="Y1461" i="1"/>
  <c r="Y1460" i="1"/>
  <c r="Y1459" i="1"/>
  <c r="Y1458" i="1"/>
  <c r="Y1457" i="1"/>
  <c r="Y1456" i="1"/>
  <c r="Y1455" i="1"/>
  <c r="Y1454" i="1"/>
  <c r="Y1453" i="1"/>
  <c r="Y1452" i="1"/>
  <c r="Y1451" i="1"/>
  <c r="Y1450" i="1"/>
  <c r="Y1449" i="1"/>
  <c r="Y1448" i="1"/>
  <c r="Y1447" i="1"/>
  <c r="Y1446" i="1"/>
  <c r="Y1445" i="1"/>
  <c r="Y1444" i="1"/>
  <c r="Y1443" i="1"/>
  <c r="Y1442" i="1"/>
  <c r="Y1441" i="1"/>
  <c r="Y1440" i="1"/>
  <c r="Y1439" i="1"/>
  <c r="Y1438" i="1"/>
  <c r="Y1437" i="1"/>
  <c r="Y1436" i="1"/>
  <c r="Y1435" i="1"/>
  <c r="Y1434" i="1"/>
  <c r="Y1433" i="1"/>
  <c r="Y1432" i="1"/>
  <c r="Y1431" i="1"/>
  <c r="Y1430" i="1"/>
  <c r="Y1429" i="1"/>
  <c r="Y1428" i="1"/>
  <c r="Y1427" i="1"/>
  <c r="Y1426" i="1"/>
  <c r="Y1425" i="1"/>
  <c r="Y1424" i="1"/>
  <c r="Y1423" i="1"/>
  <c r="Y1422" i="1"/>
  <c r="Y1421" i="1"/>
  <c r="Y1420" i="1"/>
  <c r="Y1419" i="1"/>
  <c r="Y1418" i="1"/>
  <c r="Y1417" i="1"/>
  <c r="Y1416" i="1"/>
  <c r="Y1415" i="1"/>
  <c r="Y1414" i="1"/>
  <c r="Y1413" i="1"/>
  <c r="Y1412" i="1"/>
  <c r="Y1411" i="1"/>
  <c r="Y1410" i="1"/>
  <c r="Y1409" i="1"/>
  <c r="Y1408" i="1"/>
  <c r="Y1407" i="1"/>
  <c r="Y1406" i="1"/>
  <c r="Y1405" i="1"/>
  <c r="Y1404" i="1"/>
  <c r="Y1403" i="1"/>
  <c r="Y1402" i="1"/>
  <c r="Y1401" i="1"/>
  <c r="Y1400" i="1"/>
  <c r="Y1399" i="1"/>
  <c r="Y1398" i="1"/>
  <c r="Y1397" i="1"/>
  <c r="Y1396" i="1"/>
  <c r="Y1395" i="1"/>
  <c r="Y1394" i="1"/>
  <c r="Y1393" i="1"/>
  <c r="Y1392" i="1"/>
  <c r="Y1391" i="1"/>
  <c r="Y1390" i="1"/>
  <c r="Y1389" i="1"/>
  <c r="Y1388" i="1"/>
  <c r="Y1387" i="1"/>
  <c r="Y1386" i="1"/>
  <c r="Y1385" i="1"/>
  <c r="Y1384" i="1"/>
  <c r="Y1383" i="1"/>
  <c r="Y1382" i="1"/>
  <c r="Y1381" i="1"/>
  <c r="Y1380" i="1"/>
  <c r="Y1379" i="1"/>
  <c r="Y1378" i="1"/>
  <c r="Y1377" i="1"/>
  <c r="Y1376" i="1"/>
  <c r="Y1375" i="1"/>
  <c r="Y1374" i="1"/>
  <c r="Y1373" i="1"/>
  <c r="Y1372" i="1"/>
  <c r="Y1371" i="1"/>
  <c r="Y1370" i="1"/>
  <c r="Y1369" i="1"/>
  <c r="Y1368" i="1"/>
  <c r="Y1367" i="1"/>
  <c r="Y1366" i="1"/>
  <c r="Y1365" i="1"/>
  <c r="Y1364" i="1"/>
  <c r="Y1363" i="1"/>
  <c r="Y1362" i="1"/>
  <c r="Y1361" i="1"/>
  <c r="Y1360" i="1"/>
  <c r="Y1359" i="1"/>
  <c r="Y1358" i="1"/>
  <c r="Y1357" i="1"/>
  <c r="Y1356" i="1"/>
  <c r="Y1355" i="1"/>
  <c r="Y1354" i="1"/>
  <c r="Y1353" i="1"/>
  <c r="Y1352" i="1"/>
  <c r="Y1351" i="1"/>
  <c r="Y1350" i="1"/>
  <c r="Y1349" i="1"/>
  <c r="Y1348" i="1"/>
  <c r="Y1347" i="1"/>
  <c r="Y1346" i="1"/>
  <c r="Y1345" i="1"/>
  <c r="Y1344" i="1"/>
  <c r="Y1343" i="1"/>
  <c r="Y1342" i="1"/>
  <c r="Y1341" i="1"/>
  <c r="Y1340" i="1"/>
  <c r="Y1339" i="1"/>
  <c r="Y1338" i="1"/>
  <c r="Y1337" i="1"/>
  <c r="Y1336" i="1"/>
  <c r="Y1335" i="1"/>
  <c r="Y1334" i="1"/>
  <c r="Y1333" i="1"/>
  <c r="Y1332" i="1"/>
  <c r="Y1331" i="1"/>
  <c r="Y1330" i="1"/>
  <c r="Y1329" i="1"/>
  <c r="Y1328" i="1"/>
  <c r="Y1327" i="1"/>
  <c r="Y1326" i="1"/>
  <c r="Y1325" i="1"/>
  <c r="Y1324" i="1"/>
  <c r="Y1323" i="1"/>
  <c r="Y1322" i="1"/>
  <c r="Y1321" i="1"/>
  <c r="Y1320" i="1"/>
  <c r="Y1319" i="1"/>
  <c r="Y1318" i="1"/>
  <c r="Y1317" i="1"/>
  <c r="Y1316" i="1"/>
  <c r="Y1315" i="1"/>
  <c r="Y1314" i="1"/>
  <c r="Y1313" i="1"/>
  <c r="Y1312" i="1"/>
  <c r="Y1311" i="1"/>
  <c r="Y1310" i="1"/>
  <c r="Y1309" i="1"/>
  <c r="Y1308" i="1"/>
  <c r="Y1307" i="1"/>
  <c r="Y1306" i="1"/>
  <c r="Y1305" i="1"/>
  <c r="Y1304" i="1"/>
  <c r="Y1303" i="1"/>
  <c r="Y1302" i="1"/>
  <c r="Y1301" i="1"/>
  <c r="Y1300" i="1"/>
  <c r="Y1299" i="1"/>
  <c r="Y1298" i="1"/>
  <c r="Y1297" i="1"/>
  <c r="Y1296" i="1"/>
  <c r="Y1295" i="1"/>
  <c r="Y1294" i="1"/>
  <c r="Y1293" i="1"/>
  <c r="Y1292" i="1"/>
  <c r="Y1291" i="1"/>
  <c r="Y1290" i="1"/>
  <c r="Y1289" i="1"/>
  <c r="Y1288" i="1"/>
  <c r="Y1287" i="1"/>
  <c r="Y1286" i="1"/>
  <c r="Y1285" i="1"/>
  <c r="Y1284" i="1"/>
  <c r="Y1283" i="1"/>
  <c r="Y1282" i="1"/>
  <c r="Y1281" i="1"/>
  <c r="Y1280" i="1"/>
  <c r="Y1279" i="1"/>
  <c r="Y1278" i="1"/>
  <c r="Y1277" i="1"/>
  <c r="Y1276" i="1"/>
  <c r="Y1275" i="1"/>
  <c r="Y1274" i="1"/>
  <c r="Y1273" i="1"/>
  <c r="Y1272" i="1"/>
  <c r="Y1271" i="1"/>
  <c r="Y1270" i="1"/>
  <c r="Y1269" i="1"/>
  <c r="Y1268" i="1"/>
  <c r="Y1267" i="1"/>
  <c r="Y1266" i="1"/>
  <c r="Y1265" i="1"/>
  <c r="Y1264" i="1"/>
  <c r="Y1263" i="1"/>
  <c r="Y1262" i="1"/>
  <c r="Y1261" i="1"/>
  <c r="Y1260" i="1"/>
  <c r="Y1259" i="1"/>
  <c r="Y1258" i="1"/>
  <c r="Y1257" i="1"/>
  <c r="Y1256" i="1"/>
  <c r="Y1255" i="1"/>
  <c r="Y1254" i="1"/>
  <c r="Y1253" i="1"/>
  <c r="Y1252" i="1"/>
  <c r="Y1251" i="1"/>
  <c r="Y1250" i="1"/>
  <c r="Y1249" i="1"/>
  <c r="Y1248" i="1"/>
  <c r="Y1247" i="1"/>
  <c r="Y1246" i="1"/>
  <c r="Y1245" i="1"/>
  <c r="Y1244" i="1"/>
  <c r="Y1243" i="1"/>
  <c r="Y1242" i="1"/>
  <c r="Y1241" i="1"/>
  <c r="Y1240" i="1"/>
  <c r="Y1239" i="1"/>
  <c r="Y1238" i="1"/>
  <c r="Y1237" i="1"/>
  <c r="Y1236" i="1"/>
  <c r="Y1235" i="1"/>
  <c r="Y1234" i="1"/>
  <c r="Y1233" i="1"/>
  <c r="Y1232" i="1"/>
  <c r="Y1231" i="1"/>
  <c r="Y1230" i="1"/>
  <c r="Y1229" i="1"/>
  <c r="Y1228" i="1"/>
  <c r="Y1227" i="1"/>
  <c r="Y1226" i="1"/>
  <c r="Y1225" i="1"/>
  <c r="Y1224" i="1"/>
  <c r="Y1223" i="1"/>
  <c r="Y1222" i="1"/>
  <c r="Y1221" i="1"/>
  <c r="Y1220" i="1"/>
  <c r="Y1219" i="1"/>
  <c r="Y1218" i="1"/>
  <c r="Y1217" i="1"/>
  <c r="Y1216" i="1"/>
  <c r="Y1215" i="1"/>
  <c r="Y1214" i="1"/>
  <c r="Y1213" i="1"/>
  <c r="Y1212" i="1"/>
  <c r="Y1211" i="1"/>
  <c r="Y1210" i="1"/>
  <c r="Y1209" i="1"/>
  <c r="Y1208" i="1"/>
  <c r="Y1207" i="1"/>
  <c r="Y1206" i="1"/>
  <c r="Y1205" i="1"/>
  <c r="Y1204" i="1"/>
  <c r="Y1203" i="1"/>
  <c r="Y1202" i="1"/>
  <c r="Y1201" i="1"/>
  <c r="Y1200" i="1"/>
  <c r="Y1199" i="1"/>
  <c r="Y1198" i="1"/>
  <c r="Y1197" i="1"/>
  <c r="Y1196" i="1"/>
  <c r="Y1195" i="1"/>
  <c r="Y1194" i="1"/>
  <c r="Y1193" i="1"/>
  <c r="Y1192" i="1"/>
  <c r="Y1191" i="1"/>
  <c r="Y1190" i="1"/>
  <c r="Y1189" i="1"/>
  <c r="Y1188" i="1"/>
  <c r="Y1187" i="1"/>
  <c r="Y1186" i="1"/>
  <c r="Y1185" i="1"/>
  <c r="Y1184" i="1"/>
  <c r="Y1183" i="1"/>
  <c r="Y1182" i="1"/>
  <c r="Y1181" i="1"/>
  <c r="Y1180" i="1"/>
  <c r="Y1179" i="1"/>
  <c r="Y1178" i="1"/>
  <c r="Y1177" i="1"/>
  <c r="Y1176" i="1"/>
  <c r="Y1175" i="1"/>
  <c r="Y1174" i="1"/>
  <c r="Y1173" i="1"/>
  <c r="Y1172" i="1"/>
  <c r="Y1171" i="1"/>
  <c r="Y1170" i="1"/>
  <c r="Y1169" i="1"/>
  <c r="Y1168" i="1"/>
  <c r="Y1167" i="1"/>
  <c r="Y1166" i="1"/>
  <c r="Y1165" i="1"/>
  <c r="Y1164" i="1"/>
  <c r="Y1163" i="1"/>
  <c r="Y1162" i="1"/>
  <c r="Y1161" i="1"/>
  <c r="Y1160" i="1"/>
  <c r="Y1159" i="1"/>
  <c r="Y1158" i="1"/>
  <c r="Y1157" i="1"/>
  <c r="Y1156" i="1"/>
  <c r="Y1155" i="1"/>
  <c r="Y1154" i="1"/>
  <c r="Y1153" i="1"/>
  <c r="Y1152" i="1"/>
  <c r="Y1151" i="1"/>
  <c r="Y1150" i="1"/>
  <c r="Y1149" i="1"/>
  <c r="Y1148" i="1"/>
  <c r="Y1147" i="1"/>
  <c r="Y1146" i="1"/>
  <c r="Y1145" i="1"/>
  <c r="Y1144" i="1"/>
  <c r="Y1143" i="1"/>
  <c r="Y1142" i="1"/>
  <c r="Y1141" i="1"/>
  <c r="Y1140" i="1"/>
  <c r="Y1139" i="1"/>
  <c r="Y1138" i="1"/>
  <c r="Y1137" i="1"/>
  <c r="Y1136" i="1"/>
  <c r="Y1135" i="1"/>
  <c r="Y1134" i="1"/>
  <c r="Y1133" i="1"/>
  <c r="Y1132" i="1"/>
  <c r="Y1131" i="1"/>
  <c r="Y1130" i="1"/>
  <c r="Y1129" i="1"/>
  <c r="Y1128" i="1"/>
  <c r="Y1127" i="1"/>
  <c r="Y1126" i="1"/>
  <c r="Y1125" i="1"/>
  <c r="Y1124" i="1"/>
  <c r="Y1123" i="1"/>
  <c r="Y1122" i="1"/>
  <c r="Y1121" i="1"/>
  <c r="Y1120" i="1"/>
  <c r="Y1119" i="1"/>
  <c r="Y1118" i="1"/>
  <c r="Y1117" i="1"/>
  <c r="Y1116" i="1"/>
  <c r="Y1115" i="1"/>
  <c r="Y1114" i="1"/>
  <c r="Y1113" i="1"/>
  <c r="Y1112" i="1"/>
  <c r="Y1111" i="1"/>
  <c r="Y1110" i="1"/>
  <c r="Y1109" i="1"/>
  <c r="Y1108" i="1"/>
  <c r="Y1107" i="1"/>
  <c r="Y1106" i="1"/>
  <c r="Y1105" i="1"/>
  <c r="Y1104" i="1"/>
  <c r="Y1103" i="1"/>
  <c r="Y1102" i="1"/>
  <c r="Y1101" i="1"/>
  <c r="Y1100" i="1"/>
  <c r="Y1099" i="1"/>
  <c r="Y1098" i="1"/>
  <c r="Y1097" i="1"/>
  <c r="Y1096" i="1"/>
  <c r="Y1095" i="1"/>
  <c r="Y1094" i="1"/>
  <c r="Y1093" i="1"/>
  <c r="Y1092" i="1"/>
  <c r="Y1091" i="1"/>
  <c r="Y1090" i="1"/>
  <c r="Y1089" i="1"/>
  <c r="Y1088" i="1"/>
  <c r="Y1087" i="1"/>
  <c r="Y1086" i="1"/>
  <c r="Y1085" i="1"/>
  <c r="Y1084" i="1"/>
  <c r="Y1083" i="1"/>
  <c r="Y1082" i="1"/>
  <c r="Y1081" i="1"/>
  <c r="Y1080" i="1"/>
  <c r="Y1079" i="1"/>
  <c r="Y1078" i="1"/>
  <c r="Y1077" i="1"/>
  <c r="Y1076" i="1"/>
  <c r="Y1075" i="1"/>
  <c r="Y1074" i="1"/>
  <c r="Y1073" i="1"/>
  <c r="Y1072" i="1"/>
  <c r="Y1071" i="1"/>
  <c r="Y1070" i="1"/>
  <c r="Y1069" i="1"/>
  <c r="Y1068" i="1"/>
  <c r="Y1067" i="1"/>
  <c r="Y1066" i="1"/>
  <c r="Y1065" i="1"/>
  <c r="Y1064" i="1"/>
  <c r="Y1063" i="1"/>
  <c r="Y1062" i="1"/>
  <c r="Y1061" i="1"/>
  <c r="Y1060" i="1"/>
  <c r="Y1059" i="1"/>
  <c r="Y1058" i="1"/>
  <c r="Y1057" i="1"/>
  <c r="Y1056" i="1"/>
  <c r="Y1055" i="1"/>
  <c r="Y1054" i="1"/>
  <c r="Y1053" i="1"/>
  <c r="Y1052" i="1"/>
  <c r="Y1051" i="1"/>
  <c r="Y1050" i="1"/>
  <c r="Y1049" i="1"/>
  <c r="Y1048" i="1"/>
  <c r="Y1047" i="1"/>
  <c r="Y1046" i="1"/>
  <c r="Y1045" i="1"/>
  <c r="Y1044" i="1"/>
  <c r="Y1043" i="1"/>
  <c r="Y1042" i="1"/>
  <c r="Y1041" i="1"/>
  <c r="Y1040" i="1"/>
  <c r="Y1039" i="1"/>
  <c r="Y1038" i="1"/>
  <c r="Y1037" i="1"/>
  <c r="Y1036" i="1"/>
  <c r="Y1035" i="1"/>
  <c r="Y1034" i="1"/>
  <c r="Y1033" i="1"/>
  <c r="Y1032" i="1"/>
  <c r="Y1031" i="1"/>
  <c r="Y1030" i="1"/>
  <c r="Y1029" i="1"/>
  <c r="Y1028" i="1"/>
  <c r="Y1027" i="1"/>
  <c r="Y1026" i="1"/>
  <c r="Y1025" i="1"/>
  <c r="Y1024" i="1"/>
  <c r="Y1023" i="1"/>
  <c r="Y1022" i="1"/>
  <c r="Y1021" i="1"/>
  <c r="Y1020" i="1"/>
  <c r="Y1019" i="1"/>
  <c r="Y1018" i="1"/>
  <c r="Y1017" i="1"/>
  <c r="Y1016" i="1"/>
  <c r="Y1015" i="1"/>
  <c r="Y1014" i="1"/>
  <c r="Y1013" i="1"/>
  <c r="T1013" i="1"/>
  <c r="Y1012" i="1"/>
  <c r="T1012" i="1"/>
  <c r="Y1011" i="1"/>
  <c r="T1011" i="1"/>
  <c r="Y1010" i="1"/>
  <c r="T1010" i="1"/>
  <c r="Y1009" i="1"/>
  <c r="T1009" i="1"/>
  <c r="Y1008" i="1"/>
  <c r="T1008" i="1"/>
  <c r="Y1007" i="1"/>
  <c r="T1007" i="1"/>
  <c r="Y1006" i="1"/>
  <c r="T1006" i="1"/>
  <c r="Y1005" i="1"/>
  <c r="T1005" i="1"/>
  <c r="Y1004" i="1"/>
  <c r="T1004" i="1"/>
  <c r="Y1003" i="1"/>
  <c r="T1003" i="1"/>
  <c r="Y1002" i="1"/>
  <c r="T1002" i="1"/>
  <c r="Y1001" i="1"/>
  <c r="T1001" i="1"/>
  <c r="Y1000" i="1"/>
  <c r="T1000" i="1"/>
  <c r="Y999" i="1"/>
  <c r="T999" i="1"/>
  <c r="Y998" i="1"/>
  <c r="T998" i="1"/>
  <c r="Y997" i="1"/>
  <c r="T997" i="1"/>
  <c r="Y996" i="1"/>
  <c r="T996" i="1"/>
  <c r="Y995" i="1"/>
  <c r="T995" i="1"/>
  <c r="Y994" i="1"/>
  <c r="T994" i="1"/>
  <c r="Y993" i="1"/>
  <c r="T993" i="1"/>
  <c r="Y992" i="1"/>
  <c r="T992" i="1"/>
  <c r="Y991" i="1"/>
  <c r="T991" i="1"/>
  <c r="Y990" i="1"/>
  <c r="T990" i="1"/>
  <c r="Y989" i="1"/>
  <c r="T989" i="1"/>
  <c r="Y988" i="1"/>
  <c r="T988" i="1"/>
  <c r="Y987" i="1"/>
  <c r="T987" i="1"/>
  <c r="Y986" i="1"/>
  <c r="T986" i="1"/>
  <c r="Y985" i="1"/>
  <c r="T985" i="1"/>
  <c r="Y984" i="1"/>
  <c r="T984" i="1"/>
  <c r="Y983" i="1"/>
  <c r="T983" i="1"/>
  <c r="Y982" i="1"/>
  <c r="T982" i="1"/>
  <c r="Y981" i="1"/>
  <c r="T981" i="1"/>
  <c r="Y980" i="1"/>
  <c r="T980" i="1"/>
  <c r="Y979" i="1"/>
  <c r="T979" i="1"/>
  <c r="Y978" i="1"/>
  <c r="T978" i="1"/>
  <c r="Y977" i="1"/>
  <c r="T977" i="1"/>
  <c r="Y976" i="1"/>
  <c r="T976" i="1"/>
  <c r="Y975" i="1"/>
  <c r="T975" i="1"/>
  <c r="Y974" i="1"/>
  <c r="T974" i="1"/>
  <c r="Y973" i="1"/>
  <c r="T973" i="1"/>
  <c r="Y972" i="1"/>
  <c r="T972" i="1"/>
  <c r="Y971" i="1"/>
  <c r="T971" i="1"/>
  <c r="Y970" i="1"/>
  <c r="T970" i="1"/>
  <c r="Y969" i="1"/>
  <c r="T969" i="1"/>
  <c r="Y968" i="1"/>
  <c r="T968" i="1"/>
  <c r="Y967" i="1"/>
  <c r="T967" i="1"/>
  <c r="Y966" i="1"/>
  <c r="T966" i="1"/>
  <c r="Y965" i="1"/>
  <c r="T965" i="1"/>
  <c r="Y964" i="1"/>
  <c r="T964" i="1"/>
  <c r="Y963" i="1"/>
  <c r="T963" i="1"/>
  <c r="Y962" i="1"/>
  <c r="T962" i="1"/>
  <c r="Y961" i="1"/>
  <c r="T961" i="1"/>
  <c r="Y960" i="1"/>
  <c r="T960" i="1"/>
  <c r="Y959" i="1"/>
  <c r="T959" i="1"/>
  <c r="Y958" i="1"/>
  <c r="T958" i="1"/>
  <c r="Y957" i="1"/>
  <c r="T957" i="1"/>
  <c r="Y956" i="1"/>
  <c r="T956" i="1"/>
  <c r="Y955" i="1"/>
  <c r="T955" i="1"/>
  <c r="Y954" i="1"/>
  <c r="T954" i="1"/>
  <c r="Y953" i="1"/>
  <c r="T953" i="1"/>
  <c r="Y952" i="1"/>
  <c r="T952" i="1"/>
  <c r="Y951" i="1"/>
  <c r="T951" i="1"/>
  <c r="Y950" i="1"/>
  <c r="T950" i="1"/>
  <c r="Y949" i="1"/>
  <c r="T949" i="1"/>
  <c r="Y948" i="1"/>
  <c r="T948" i="1"/>
  <c r="Y947" i="1"/>
  <c r="T947" i="1"/>
  <c r="Y946" i="1"/>
  <c r="T946" i="1"/>
  <c r="Y945" i="1"/>
  <c r="T945" i="1"/>
  <c r="Y944" i="1"/>
  <c r="T944" i="1"/>
  <c r="Y943" i="1"/>
  <c r="T943" i="1"/>
  <c r="Y942" i="1"/>
  <c r="T942" i="1"/>
  <c r="Y941" i="1"/>
  <c r="T941" i="1"/>
  <c r="Y940" i="1"/>
  <c r="T940" i="1"/>
  <c r="Y939" i="1"/>
  <c r="T939" i="1"/>
  <c r="Y938" i="1"/>
  <c r="T938" i="1"/>
  <c r="Y937" i="1"/>
  <c r="T937" i="1"/>
  <c r="Y936" i="1"/>
  <c r="T936" i="1"/>
  <c r="Y935" i="1"/>
  <c r="T935" i="1"/>
  <c r="Y934" i="1"/>
  <c r="T934" i="1"/>
  <c r="Y933" i="1"/>
  <c r="T933" i="1"/>
  <c r="Y932" i="1"/>
  <c r="T932" i="1"/>
  <c r="Y931" i="1"/>
  <c r="T931" i="1"/>
  <c r="Y930" i="1"/>
  <c r="T930" i="1"/>
  <c r="Y929" i="1"/>
  <c r="T929" i="1"/>
  <c r="Y928" i="1"/>
  <c r="T928" i="1"/>
  <c r="Y927" i="1"/>
  <c r="T927" i="1"/>
  <c r="Y926" i="1"/>
  <c r="T926" i="1"/>
  <c r="Y925" i="1"/>
  <c r="T925" i="1"/>
  <c r="Y924" i="1"/>
  <c r="T924" i="1"/>
  <c r="Y923" i="1"/>
  <c r="T923" i="1"/>
  <c r="Y922" i="1"/>
  <c r="T922" i="1"/>
  <c r="Y921" i="1"/>
  <c r="T921" i="1"/>
  <c r="Y920" i="1"/>
  <c r="T920" i="1"/>
  <c r="Y919" i="1"/>
  <c r="T919" i="1"/>
  <c r="Y918" i="1"/>
  <c r="T918" i="1"/>
  <c r="Y917" i="1"/>
  <c r="T917" i="1"/>
  <c r="Y916" i="1"/>
  <c r="T916" i="1"/>
  <c r="Y915" i="1"/>
  <c r="T915" i="1"/>
  <c r="Y914" i="1"/>
  <c r="T914" i="1"/>
  <c r="Y913" i="1"/>
  <c r="T913" i="1"/>
  <c r="Y912" i="1"/>
  <c r="T912" i="1"/>
  <c r="Y911" i="1"/>
  <c r="T911" i="1"/>
  <c r="Y910" i="1"/>
  <c r="T910" i="1"/>
  <c r="Y909" i="1"/>
  <c r="T909" i="1"/>
  <c r="Y908" i="1"/>
  <c r="T908" i="1"/>
  <c r="Y907" i="1"/>
  <c r="T907" i="1"/>
  <c r="Y906" i="1"/>
  <c r="T906" i="1"/>
  <c r="Y905" i="1"/>
  <c r="T905" i="1"/>
  <c r="Y904" i="1"/>
  <c r="T904" i="1"/>
  <c r="Y903" i="1"/>
  <c r="T903" i="1"/>
  <c r="Y902" i="1"/>
  <c r="T902" i="1"/>
  <c r="Y901" i="1"/>
  <c r="T901" i="1"/>
  <c r="Y900" i="1"/>
  <c r="T900" i="1"/>
  <c r="Y899" i="1"/>
  <c r="T899" i="1"/>
  <c r="Y898" i="1"/>
  <c r="T898" i="1"/>
  <c r="Y897" i="1"/>
  <c r="T897" i="1"/>
  <c r="Y896" i="1"/>
  <c r="T896" i="1"/>
  <c r="Y895" i="1"/>
  <c r="T895" i="1"/>
  <c r="Y894" i="1"/>
  <c r="T894" i="1"/>
  <c r="Y893" i="1"/>
  <c r="T893" i="1"/>
  <c r="Y892" i="1"/>
  <c r="T892" i="1"/>
  <c r="Y891" i="1"/>
  <c r="T891" i="1"/>
  <c r="Y890" i="1"/>
  <c r="T890" i="1"/>
  <c r="Y889" i="1"/>
  <c r="T889" i="1"/>
  <c r="Y888" i="1"/>
  <c r="T888" i="1"/>
  <c r="Y887" i="1"/>
  <c r="T887" i="1"/>
  <c r="Y886" i="1"/>
  <c r="T886" i="1"/>
  <c r="Y885" i="1"/>
  <c r="T885" i="1"/>
  <c r="Y884" i="1"/>
  <c r="T884" i="1"/>
  <c r="Y883" i="1"/>
  <c r="T883" i="1"/>
  <c r="Y882" i="1"/>
  <c r="T882" i="1"/>
  <c r="Y881" i="1"/>
  <c r="T881" i="1"/>
  <c r="Y880" i="1"/>
  <c r="T880" i="1"/>
  <c r="Y879" i="1"/>
  <c r="T879" i="1"/>
  <c r="Y878" i="1"/>
  <c r="T878" i="1"/>
  <c r="Y877" i="1"/>
  <c r="T877" i="1"/>
  <c r="Y876" i="1"/>
  <c r="T876" i="1"/>
  <c r="Y875" i="1"/>
  <c r="T875" i="1"/>
  <c r="Y874" i="1"/>
  <c r="T874" i="1"/>
  <c r="Y873" i="1"/>
  <c r="T873" i="1"/>
  <c r="Y872" i="1"/>
  <c r="T872" i="1"/>
  <c r="Y871" i="1"/>
  <c r="T871" i="1"/>
  <c r="Y870" i="1"/>
  <c r="T870" i="1"/>
  <c r="Y869" i="1"/>
  <c r="T869" i="1"/>
  <c r="Y868" i="1"/>
  <c r="T868" i="1"/>
  <c r="Y867" i="1"/>
  <c r="T867" i="1"/>
  <c r="Y866" i="1"/>
  <c r="T866" i="1"/>
  <c r="Y865" i="1"/>
  <c r="T865" i="1"/>
  <c r="Y864" i="1"/>
  <c r="T864" i="1"/>
  <c r="Y863" i="1"/>
  <c r="T863" i="1"/>
  <c r="Y862" i="1"/>
  <c r="T862" i="1"/>
  <c r="Y861" i="1"/>
  <c r="T861" i="1"/>
  <c r="Y860" i="1"/>
  <c r="T860" i="1"/>
  <c r="Y859" i="1"/>
  <c r="T859" i="1"/>
  <c r="Y858" i="1"/>
  <c r="T858" i="1"/>
  <c r="Y857" i="1"/>
  <c r="T857" i="1"/>
  <c r="Y856" i="1"/>
  <c r="T856" i="1"/>
  <c r="Y855" i="1"/>
  <c r="T855" i="1"/>
  <c r="Y854" i="1"/>
  <c r="T854" i="1"/>
  <c r="Y853" i="1"/>
  <c r="T853" i="1"/>
  <c r="Y852" i="1"/>
  <c r="T852" i="1"/>
  <c r="Y851" i="1"/>
  <c r="T851" i="1"/>
  <c r="Y850" i="1"/>
  <c r="T850" i="1"/>
  <c r="Y849" i="1"/>
  <c r="T849" i="1"/>
  <c r="Y848" i="1"/>
  <c r="T848" i="1"/>
  <c r="Y847" i="1"/>
  <c r="T847" i="1"/>
  <c r="Y846" i="1"/>
  <c r="T846" i="1"/>
  <c r="Y845" i="1"/>
  <c r="T845" i="1"/>
  <c r="Y844" i="1"/>
  <c r="T844" i="1"/>
  <c r="Y843" i="1"/>
  <c r="T843" i="1"/>
  <c r="Y842" i="1"/>
  <c r="T842" i="1"/>
  <c r="Y841" i="1"/>
  <c r="T841" i="1"/>
  <c r="Y840" i="1"/>
  <c r="T840" i="1"/>
  <c r="Y839" i="1"/>
  <c r="T839" i="1"/>
  <c r="Y838" i="1"/>
  <c r="T838" i="1"/>
  <c r="Y837" i="1"/>
  <c r="T837" i="1"/>
  <c r="Y836" i="1"/>
  <c r="T836" i="1"/>
  <c r="Y835" i="1"/>
  <c r="T835" i="1"/>
  <c r="Y834" i="1"/>
  <c r="T834" i="1"/>
  <c r="Y833" i="1"/>
  <c r="T833" i="1"/>
  <c r="Y832" i="1"/>
  <c r="T832" i="1"/>
  <c r="Y831" i="1"/>
  <c r="T831" i="1"/>
  <c r="Y830" i="1"/>
  <c r="T830" i="1"/>
  <c r="Y829" i="1"/>
  <c r="T829" i="1"/>
  <c r="Y828" i="1"/>
  <c r="T828" i="1"/>
  <c r="Y827" i="1"/>
  <c r="T827" i="1"/>
  <c r="Y826" i="1"/>
  <c r="T826" i="1"/>
  <c r="Y825" i="1"/>
  <c r="T825" i="1"/>
  <c r="Y824" i="1"/>
  <c r="T824" i="1"/>
  <c r="Y823" i="1"/>
  <c r="T823" i="1"/>
  <c r="Y822" i="1"/>
  <c r="T822" i="1"/>
  <c r="Y821" i="1"/>
  <c r="T821" i="1"/>
  <c r="Y820" i="1"/>
  <c r="T820" i="1"/>
  <c r="Y819" i="1"/>
  <c r="T819" i="1"/>
  <c r="Y818" i="1"/>
  <c r="T818" i="1"/>
  <c r="Y817" i="1"/>
  <c r="T817" i="1"/>
  <c r="Y816" i="1"/>
  <c r="T816" i="1"/>
  <c r="Y815" i="1"/>
  <c r="T815" i="1"/>
  <c r="Y814" i="1"/>
  <c r="T814" i="1"/>
  <c r="Y813" i="1"/>
  <c r="T813" i="1"/>
  <c r="Y812" i="1"/>
  <c r="T812" i="1"/>
  <c r="Y811" i="1"/>
  <c r="T811" i="1"/>
  <c r="Y810" i="1"/>
  <c r="T810" i="1"/>
  <c r="Y809" i="1"/>
  <c r="T809" i="1"/>
  <c r="Y808" i="1"/>
  <c r="T808" i="1"/>
  <c r="Y807" i="1"/>
  <c r="T807" i="1"/>
  <c r="Y806" i="1"/>
  <c r="T806" i="1"/>
  <c r="Y805" i="1"/>
  <c r="T805" i="1"/>
  <c r="Y804" i="1"/>
  <c r="T804" i="1"/>
  <c r="Y803" i="1"/>
  <c r="T803" i="1"/>
  <c r="Y802" i="1"/>
  <c r="T802" i="1"/>
  <c r="Y801" i="1"/>
  <c r="T801" i="1"/>
  <c r="Y800" i="1"/>
  <c r="T800" i="1"/>
  <c r="Y799" i="1"/>
  <c r="T799" i="1"/>
  <c r="Y798" i="1"/>
  <c r="T798" i="1"/>
  <c r="Y797" i="1"/>
  <c r="T797" i="1"/>
  <c r="Y796" i="1"/>
  <c r="T796" i="1"/>
  <c r="Y795" i="1"/>
  <c r="T795" i="1"/>
  <c r="Y794" i="1"/>
  <c r="T794" i="1"/>
  <c r="Y793" i="1"/>
  <c r="T793" i="1"/>
  <c r="Y792" i="1"/>
  <c r="T792" i="1"/>
  <c r="Y791" i="1"/>
  <c r="T791" i="1"/>
  <c r="Y790" i="1"/>
  <c r="T790" i="1"/>
  <c r="Y789" i="1"/>
  <c r="T789" i="1"/>
  <c r="Y788" i="1"/>
  <c r="T788" i="1"/>
  <c r="Y787" i="1"/>
  <c r="T787" i="1"/>
  <c r="Y786" i="1"/>
  <c r="T786" i="1"/>
  <c r="Y785" i="1"/>
  <c r="T785" i="1"/>
  <c r="Y784" i="1"/>
  <c r="T784" i="1"/>
  <c r="Y783" i="1"/>
  <c r="T783" i="1"/>
  <c r="Y782" i="1"/>
  <c r="T782" i="1"/>
  <c r="Y781" i="1"/>
  <c r="T781" i="1"/>
  <c r="Y780" i="1"/>
  <c r="T780" i="1"/>
  <c r="Y779" i="1"/>
  <c r="T779" i="1"/>
  <c r="Y778" i="1"/>
  <c r="T778" i="1"/>
  <c r="Y777" i="1"/>
  <c r="T777" i="1"/>
  <c r="Y776" i="1"/>
  <c r="T776" i="1"/>
  <c r="Y775" i="1"/>
  <c r="T775" i="1"/>
  <c r="Y774" i="1"/>
  <c r="T774" i="1"/>
  <c r="Y773" i="1"/>
  <c r="T773" i="1"/>
  <c r="Y772" i="1"/>
  <c r="T772" i="1"/>
  <c r="Y771" i="1"/>
  <c r="T771" i="1"/>
  <c r="Y770" i="1"/>
  <c r="T770" i="1"/>
  <c r="Y769" i="1"/>
  <c r="T769" i="1"/>
  <c r="Y768" i="1"/>
  <c r="T768" i="1"/>
  <c r="Y767" i="1"/>
  <c r="T767" i="1"/>
  <c r="Y766" i="1"/>
  <c r="T766" i="1"/>
  <c r="Y765" i="1"/>
  <c r="T765" i="1"/>
  <c r="Y764" i="1"/>
  <c r="T764" i="1"/>
  <c r="Y763" i="1"/>
  <c r="T763" i="1"/>
  <c r="Y762" i="1"/>
  <c r="T762" i="1"/>
  <c r="Y761" i="1"/>
  <c r="T761" i="1"/>
  <c r="Y760" i="1"/>
  <c r="T760" i="1"/>
  <c r="Y759" i="1"/>
  <c r="T759" i="1"/>
  <c r="Y758" i="1"/>
  <c r="T758" i="1"/>
  <c r="Y757" i="1"/>
  <c r="T757" i="1"/>
  <c r="Y756" i="1"/>
  <c r="T756" i="1"/>
  <c r="Y755" i="1"/>
  <c r="T755" i="1"/>
  <c r="Y754" i="1"/>
  <c r="T754" i="1"/>
  <c r="Y753" i="1"/>
  <c r="T753" i="1"/>
  <c r="Y752" i="1"/>
  <c r="T752" i="1"/>
  <c r="Y751" i="1"/>
  <c r="T751" i="1"/>
  <c r="Y750" i="1"/>
  <c r="T750" i="1"/>
  <c r="Y749" i="1"/>
  <c r="T749" i="1"/>
  <c r="Y748" i="1"/>
  <c r="T748" i="1"/>
  <c r="Y747" i="1"/>
  <c r="T747" i="1"/>
  <c r="Y746" i="1"/>
  <c r="T746" i="1"/>
  <c r="Y745" i="1"/>
  <c r="T745" i="1"/>
  <c r="Y744" i="1"/>
  <c r="T744" i="1"/>
  <c r="Y743" i="1"/>
  <c r="T743" i="1"/>
  <c r="Y742" i="1"/>
  <c r="T742" i="1"/>
  <c r="Y741" i="1"/>
  <c r="T741" i="1"/>
  <c r="Y740" i="1"/>
  <c r="T740" i="1"/>
  <c r="Y739" i="1"/>
  <c r="T739" i="1"/>
  <c r="Y738" i="1"/>
  <c r="T738" i="1"/>
  <c r="Y737" i="1"/>
  <c r="T737" i="1"/>
  <c r="Y736" i="1"/>
  <c r="T736" i="1"/>
  <c r="Y735" i="1"/>
  <c r="T735" i="1"/>
  <c r="Y734" i="1"/>
  <c r="T734" i="1"/>
  <c r="Y733" i="1"/>
  <c r="T733" i="1"/>
  <c r="Y732" i="1"/>
  <c r="T732" i="1"/>
  <c r="Y731" i="1"/>
  <c r="T731" i="1"/>
  <c r="Y730" i="1"/>
  <c r="T730" i="1"/>
  <c r="Y729" i="1"/>
  <c r="T729" i="1"/>
  <c r="Y728" i="1"/>
  <c r="T728" i="1"/>
  <c r="Y727" i="1"/>
  <c r="T727" i="1"/>
  <c r="Y726" i="1"/>
  <c r="T726" i="1"/>
  <c r="Y725" i="1"/>
  <c r="T725" i="1"/>
  <c r="Y724" i="1"/>
  <c r="T724" i="1"/>
  <c r="Y723" i="1"/>
  <c r="T723" i="1"/>
  <c r="Y722" i="1"/>
  <c r="T722" i="1"/>
  <c r="Y721" i="1"/>
  <c r="T721" i="1"/>
  <c r="Y720" i="1"/>
  <c r="T720" i="1"/>
  <c r="Y719" i="1"/>
  <c r="T719" i="1"/>
  <c r="Y718" i="1"/>
  <c r="T718" i="1"/>
  <c r="Y717" i="1"/>
  <c r="T717" i="1"/>
  <c r="Y716" i="1"/>
  <c r="T716" i="1"/>
  <c r="Y715" i="1"/>
  <c r="T715" i="1"/>
  <c r="Y714" i="1"/>
  <c r="T714" i="1"/>
  <c r="Y713" i="1"/>
  <c r="T713" i="1"/>
  <c r="Y712" i="1"/>
  <c r="T712" i="1"/>
  <c r="Y711" i="1"/>
  <c r="T711" i="1"/>
  <c r="Y710" i="1"/>
  <c r="T710" i="1"/>
  <c r="Y709" i="1"/>
  <c r="T709" i="1"/>
  <c r="Y708" i="1"/>
  <c r="T708" i="1"/>
  <c r="Y707" i="1"/>
  <c r="T707" i="1"/>
  <c r="Y706" i="1"/>
  <c r="T706" i="1"/>
  <c r="Y705" i="1"/>
  <c r="T705" i="1"/>
  <c r="Y704" i="1"/>
  <c r="T704" i="1"/>
  <c r="Y703" i="1"/>
  <c r="T703" i="1"/>
  <c r="Y702" i="1"/>
  <c r="T702" i="1"/>
  <c r="Y701" i="1"/>
  <c r="T701" i="1"/>
  <c r="Y700" i="1"/>
  <c r="T700" i="1"/>
  <c r="Y699" i="1"/>
  <c r="T699" i="1"/>
  <c r="Y698" i="1"/>
  <c r="T698" i="1"/>
  <c r="Y697" i="1"/>
  <c r="T697" i="1"/>
  <c r="Y696" i="1"/>
  <c r="T696" i="1"/>
  <c r="Y695" i="1"/>
  <c r="T695" i="1"/>
  <c r="Y694" i="1"/>
  <c r="T694" i="1"/>
  <c r="Y693" i="1"/>
  <c r="T693" i="1"/>
  <c r="Y692" i="1"/>
  <c r="T692" i="1"/>
  <c r="Y691" i="1"/>
  <c r="T691" i="1"/>
  <c r="Y690" i="1"/>
  <c r="T690" i="1"/>
  <c r="Y689" i="1"/>
  <c r="T689" i="1"/>
  <c r="Y688" i="1"/>
  <c r="T688" i="1"/>
  <c r="Y687" i="1"/>
  <c r="T687" i="1"/>
  <c r="Y686" i="1"/>
  <c r="T686" i="1"/>
  <c r="Y685" i="1"/>
  <c r="T685" i="1"/>
  <c r="Y684" i="1"/>
  <c r="T684" i="1"/>
  <c r="Y683" i="1"/>
  <c r="T683" i="1"/>
  <c r="Y682" i="1"/>
  <c r="T682" i="1"/>
  <c r="Y681" i="1"/>
  <c r="T681" i="1"/>
  <c r="Y680" i="1"/>
  <c r="T680" i="1"/>
  <c r="Y679" i="1"/>
  <c r="T679" i="1"/>
  <c r="Y678" i="1"/>
  <c r="T678" i="1"/>
  <c r="Y677" i="1"/>
  <c r="T677" i="1"/>
  <c r="Y676" i="1"/>
  <c r="T676" i="1"/>
  <c r="Y675" i="1"/>
  <c r="T675" i="1"/>
  <c r="Y674" i="1"/>
  <c r="T674" i="1"/>
  <c r="Y673" i="1"/>
  <c r="T673" i="1"/>
  <c r="Y672" i="1"/>
  <c r="T672" i="1"/>
  <c r="Y671" i="1"/>
  <c r="T671" i="1"/>
  <c r="Y670" i="1"/>
  <c r="T670" i="1"/>
  <c r="Y669" i="1"/>
  <c r="T669" i="1"/>
  <c r="Y668" i="1"/>
  <c r="T668" i="1"/>
  <c r="Y667" i="1"/>
  <c r="T667" i="1"/>
  <c r="Y666" i="1"/>
  <c r="T666" i="1"/>
  <c r="Y665" i="1"/>
  <c r="T665" i="1"/>
  <c r="Y664" i="1"/>
  <c r="T664" i="1"/>
  <c r="Y663" i="1"/>
  <c r="T663" i="1"/>
  <c r="Y662" i="1"/>
  <c r="T662" i="1"/>
  <c r="Y661" i="1"/>
  <c r="T661" i="1"/>
  <c r="Y660" i="1"/>
  <c r="T660" i="1"/>
  <c r="Y659" i="1"/>
  <c r="T659" i="1"/>
  <c r="Y658" i="1"/>
  <c r="T658" i="1"/>
  <c r="Y657" i="1"/>
  <c r="T657" i="1"/>
  <c r="Y656" i="1"/>
  <c r="T656" i="1"/>
  <c r="Y655" i="1"/>
  <c r="T655" i="1"/>
  <c r="Y654" i="1"/>
  <c r="T654" i="1"/>
  <c r="Y653" i="1"/>
  <c r="T653" i="1"/>
  <c r="Y652" i="1"/>
  <c r="T652" i="1"/>
  <c r="Y651" i="1"/>
  <c r="T651" i="1"/>
  <c r="Y650" i="1"/>
  <c r="T650" i="1"/>
  <c r="Y649" i="1"/>
  <c r="T649" i="1"/>
  <c r="Y648" i="1"/>
  <c r="T648" i="1"/>
  <c r="Y647" i="1"/>
  <c r="T647" i="1"/>
  <c r="Y646" i="1"/>
  <c r="T646" i="1"/>
  <c r="Y645" i="1"/>
  <c r="T645" i="1"/>
  <c r="Y644" i="1"/>
  <c r="T644" i="1"/>
  <c r="Y643" i="1"/>
  <c r="T643" i="1"/>
  <c r="Y642" i="1"/>
  <c r="T642" i="1"/>
  <c r="Y641" i="1"/>
  <c r="T641" i="1"/>
  <c r="Y640" i="1"/>
  <c r="T640" i="1"/>
  <c r="Y639" i="1"/>
  <c r="T639" i="1"/>
  <c r="Y638" i="1"/>
  <c r="T638" i="1"/>
  <c r="Y637" i="1"/>
  <c r="T637" i="1"/>
  <c r="Y636" i="1"/>
  <c r="T636" i="1"/>
  <c r="Y635" i="1"/>
  <c r="T635" i="1"/>
  <c r="Y634" i="1"/>
  <c r="T634" i="1"/>
  <c r="Y633" i="1"/>
  <c r="T633" i="1"/>
  <c r="Y632" i="1"/>
  <c r="T632" i="1"/>
  <c r="Y631" i="1"/>
  <c r="T631" i="1"/>
  <c r="Y630" i="1"/>
  <c r="T630" i="1"/>
  <c r="Y629" i="1"/>
  <c r="T629" i="1"/>
  <c r="Y628" i="1"/>
  <c r="T628" i="1"/>
  <c r="Y627" i="1"/>
  <c r="T627" i="1"/>
  <c r="Y626" i="1"/>
  <c r="T626" i="1"/>
  <c r="Y625" i="1"/>
  <c r="T625" i="1"/>
  <c r="Y624" i="1"/>
  <c r="T624" i="1"/>
  <c r="Y623" i="1"/>
  <c r="T623" i="1"/>
  <c r="Y622" i="1"/>
  <c r="T622" i="1"/>
  <c r="Y621" i="1"/>
  <c r="T621" i="1"/>
  <c r="Y620" i="1"/>
  <c r="T620" i="1"/>
  <c r="Y619" i="1"/>
  <c r="T619" i="1"/>
  <c r="Y618" i="1"/>
  <c r="T618" i="1"/>
  <c r="Y617" i="1"/>
  <c r="T617" i="1"/>
  <c r="Y616" i="1"/>
  <c r="T616" i="1"/>
  <c r="Y615" i="1"/>
  <c r="T615" i="1"/>
  <c r="Y614" i="1"/>
  <c r="T614" i="1"/>
  <c r="Y613" i="1"/>
  <c r="T613" i="1"/>
  <c r="Y612" i="1"/>
  <c r="T612" i="1"/>
  <c r="Y611" i="1"/>
  <c r="T611" i="1"/>
  <c r="Y610" i="1"/>
  <c r="T610" i="1"/>
  <c r="Y609" i="1"/>
  <c r="T609" i="1"/>
  <c r="Y608" i="1"/>
  <c r="T608" i="1"/>
  <c r="Y607" i="1"/>
  <c r="T607" i="1"/>
  <c r="Y606" i="1"/>
  <c r="T606" i="1"/>
  <c r="Y605" i="1"/>
  <c r="T605" i="1"/>
  <c r="Y604" i="1"/>
  <c r="T604" i="1"/>
  <c r="Y603" i="1"/>
  <c r="T603" i="1"/>
  <c r="Y602" i="1"/>
  <c r="T602" i="1"/>
  <c r="Y601" i="1"/>
  <c r="T601" i="1"/>
  <c r="Y600" i="1"/>
  <c r="T600" i="1"/>
  <c r="Y599" i="1"/>
  <c r="T599" i="1"/>
  <c r="Y598" i="1"/>
  <c r="T598" i="1"/>
  <c r="Y597" i="1"/>
  <c r="T597" i="1"/>
  <c r="Y596" i="1"/>
  <c r="T596" i="1"/>
  <c r="Y595" i="1"/>
  <c r="T595" i="1"/>
  <c r="Y594" i="1"/>
  <c r="T594" i="1"/>
  <c r="Y593" i="1"/>
  <c r="T593" i="1"/>
  <c r="Y592" i="1"/>
  <c r="T592" i="1"/>
  <c r="Y591" i="1"/>
  <c r="T591" i="1"/>
  <c r="Y590" i="1"/>
  <c r="T590" i="1"/>
  <c r="Y589" i="1"/>
  <c r="T589" i="1"/>
  <c r="Y588" i="1"/>
  <c r="T588" i="1"/>
  <c r="Y587" i="1"/>
  <c r="T587" i="1"/>
  <c r="Y586" i="1"/>
  <c r="T586" i="1"/>
  <c r="Y585" i="1"/>
  <c r="T585" i="1"/>
  <c r="Y584" i="1"/>
  <c r="T584" i="1"/>
  <c r="Y583" i="1"/>
  <c r="T583" i="1"/>
  <c r="Y582" i="1"/>
  <c r="T582" i="1"/>
  <c r="Y581" i="1"/>
  <c r="T581" i="1"/>
  <c r="Y580" i="1"/>
  <c r="T580" i="1"/>
  <c r="Y579" i="1"/>
  <c r="T579" i="1"/>
  <c r="Y578" i="1"/>
  <c r="T578" i="1"/>
  <c r="Y577" i="1"/>
  <c r="T577" i="1"/>
  <c r="Y576" i="1"/>
  <c r="T576" i="1"/>
  <c r="Y575" i="1"/>
  <c r="T575" i="1"/>
  <c r="Y574" i="1"/>
  <c r="T574" i="1"/>
  <c r="Y573" i="1"/>
  <c r="T573" i="1"/>
  <c r="Y572" i="1"/>
  <c r="T572" i="1"/>
  <c r="Y571" i="1"/>
  <c r="T571" i="1"/>
  <c r="Y570" i="1"/>
  <c r="T570" i="1"/>
  <c r="Y569" i="1"/>
  <c r="T569" i="1"/>
  <c r="Y568" i="1"/>
  <c r="T568" i="1"/>
  <c r="Y567" i="1"/>
  <c r="T567" i="1"/>
  <c r="Y566" i="1"/>
  <c r="T566" i="1"/>
  <c r="Y565" i="1"/>
  <c r="T565" i="1"/>
  <c r="Y564" i="1"/>
  <c r="T564" i="1"/>
  <c r="Y563" i="1"/>
  <c r="T563" i="1"/>
  <c r="Y562" i="1"/>
  <c r="T562" i="1"/>
  <c r="Y561" i="1"/>
  <c r="T561" i="1"/>
  <c r="Y560" i="1"/>
  <c r="T560" i="1"/>
  <c r="Y559" i="1"/>
  <c r="T559" i="1"/>
  <c r="Y558" i="1"/>
  <c r="T558" i="1"/>
  <c r="Y557" i="1"/>
  <c r="T557" i="1"/>
  <c r="Y556" i="1"/>
  <c r="T556" i="1"/>
  <c r="Y555" i="1"/>
  <c r="T555" i="1"/>
  <c r="Y554" i="1"/>
  <c r="T554" i="1"/>
  <c r="Y553" i="1"/>
  <c r="T553" i="1"/>
  <c r="Y552" i="1"/>
  <c r="T552" i="1"/>
  <c r="Y551" i="1"/>
  <c r="T551" i="1"/>
  <c r="Y550" i="1"/>
  <c r="T550" i="1"/>
  <c r="Y549" i="1"/>
  <c r="T549" i="1"/>
  <c r="Y548" i="1"/>
  <c r="Y547" i="1"/>
  <c r="Y546" i="1"/>
  <c r="Y223" i="1"/>
  <c r="X223" i="1"/>
  <c r="T223" i="1"/>
  <c r="X222" i="1"/>
  <c r="Y222" i="1" s="1"/>
  <c r="T222" i="1"/>
  <c r="Y221" i="1"/>
  <c r="X221" i="1"/>
  <c r="T221" i="1"/>
  <c r="X220" i="1"/>
  <c r="Y220" i="1" s="1"/>
  <c r="T220" i="1"/>
  <c r="Y219" i="1"/>
  <c r="X219" i="1"/>
  <c r="T219" i="1"/>
  <c r="X218" i="1"/>
  <c r="Y218" i="1" s="1"/>
  <c r="T218" i="1"/>
  <c r="Y217" i="1"/>
  <c r="X217" i="1"/>
  <c r="T217" i="1"/>
  <c r="X216" i="1"/>
  <c r="Y216" i="1" s="1"/>
  <c r="T216" i="1"/>
  <c r="Y215" i="1"/>
  <c r="X215" i="1"/>
  <c r="T215" i="1"/>
  <c r="X214" i="1"/>
  <c r="Y214" i="1" s="1"/>
  <c r="T214" i="1"/>
  <c r="Y213" i="1"/>
  <c r="X213" i="1"/>
  <c r="T213" i="1"/>
  <c r="X212" i="1"/>
  <c r="Y212" i="1" s="1"/>
  <c r="T212" i="1"/>
  <c r="Y211" i="1"/>
  <c r="X211" i="1"/>
  <c r="T211" i="1"/>
  <c r="X210" i="1"/>
  <c r="Y210" i="1" s="1"/>
  <c r="T210" i="1"/>
  <c r="Y209" i="1"/>
  <c r="X209" i="1"/>
  <c r="T209" i="1"/>
  <c r="X208" i="1"/>
  <c r="Y208" i="1" s="1"/>
  <c r="T208" i="1"/>
  <c r="Y207" i="1"/>
  <c r="X207" i="1"/>
  <c r="T207" i="1"/>
  <c r="X206" i="1"/>
  <c r="Y206" i="1" s="1"/>
  <c r="T206" i="1"/>
  <c r="T205" i="1"/>
  <c r="X204" i="1"/>
  <c r="Y204" i="1" s="1"/>
  <c r="T204" i="1"/>
  <c r="Y203" i="1"/>
  <c r="X203" i="1"/>
  <c r="T203" i="1"/>
  <c r="X202" i="1"/>
  <c r="Y202" i="1" s="1"/>
  <c r="T202" i="1"/>
  <c r="X201" i="1"/>
  <c r="Y201" i="1" s="1"/>
  <c r="T201" i="1"/>
  <c r="T200" i="1"/>
  <c r="Y199" i="1"/>
  <c r="X199" i="1"/>
  <c r="T199" i="1"/>
  <c r="Y198" i="1"/>
  <c r="X198" i="1"/>
  <c r="T198" i="1"/>
  <c r="Y197" i="1"/>
  <c r="X197" i="1"/>
  <c r="T197" i="1"/>
  <c r="Y196" i="1"/>
  <c r="X196" i="1"/>
  <c r="T196" i="1"/>
  <c r="Y195" i="1"/>
  <c r="X195" i="1"/>
  <c r="T195" i="1"/>
  <c r="Y194" i="1"/>
  <c r="X194" i="1"/>
  <c r="T194" i="1"/>
  <c r="Y193" i="1"/>
  <c r="X193" i="1"/>
  <c r="T193" i="1"/>
  <c r="Y192" i="1"/>
  <c r="X192" i="1"/>
  <c r="T192" i="1"/>
  <c r="Y191" i="1"/>
  <c r="X191" i="1"/>
  <c r="T191" i="1"/>
  <c r="T190" i="1"/>
  <c r="Y189" i="1"/>
  <c r="X189" i="1"/>
  <c r="T189" i="1"/>
  <c r="X188" i="1"/>
  <c r="Y188" i="1" s="1"/>
  <c r="T188" i="1"/>
  <c r="Y187" i="1"/>
  <c r="X187" i="1"/>
  <c r="T187" i="1"/>
  <c r="X186" i="1"/>
  <c r="Y186" i="1" s="1"/>
  <c r="T186" i="1"/>
  <c r="Y185" i="1"/>
  <c r="X185" i="1"/>
  <c r="T185" i="1"/>
  <c r="X184" i="1"/>
  <c r="Y184" i="1" s="1"/>
  <c r="T184" i="1"/>
  <c r="Y183" i="1"/>
  <c r="X183" i="1"/>
  <c r="T183" i="1"/>
  <c r="X182" i="1"/>
  <c r="Y182" i="1" s="1"/>
  <c r="T182" i="1"/>
  <c r="Y181" i="1"/>
  <c r="X181" i="1"/>
  <c r="T181" i="1"/>
  <c r="X180" i="1"/>
  <c r="Y180" i="1" s="1"/>
  <c r="T180" i="1"/>
  <c r="Y179" i="1"/>
  <c r="X179" i="1"/>
  <c r="T179" i="1"/>
  <c r="X178" i="1"/>
  <c r="Y178" i="1" s="1"/>
  <c r="T178" i="1"/>
  <c r="Y177" i="1"/>
  <c r="X177" i="1"/>
  <c r="T177" i="1"/>
  <c r="X176" i="1"/>
  <c r="Y176" i="1" s="1"/>
  <c r="T176" i="1"/>
  <c r="Y175" i="1"/>
  <c r="X175" i="1"/>
  <c r="T175" i="1"/>
  <c r="X174" i="1"/>
  <c r="Y174" i="1" s="1"/>
  <c r="T174" i="1"/>
  <c r="Y173" i="1"/>
  <c r="X173" i="1"/>
  <c r="T173" i="1"/>
  <c r="X172" i="1"/>
  <c r="Y172" i="1" s="1"/>
  <c r="T172" i="1"/>
  <c r="Y171" i="1"/>
  <c r="X171" i="1"/>
  <c r="T171" i="1"/>
  <c r="X170" i="1"/>
  <c r="Y170" i="1" s="1"/>
  <c r="T170" i="1"/>
  <c r="Y169" i="1"/>
  <c r="X169" i="1"/>
  <c r="T169" i="1"/>
  <c r="X168" i="1"/>
  <c r="Y168" i="1" s="1"/>
  <c r="T168" i="1"/>
  <c r="Y167" i="1"/>
  <c r="X167" i="1"/>
  <c r="T167" i="1"/>
  <c r="X166" i="1"/>
  <c r="Y166" i="1" s="1"/>
  <c r="T166" i="1"/>
  <c r="Y165" i="1"/>
  <c r="X165" i="1"/>
  <c r="T165" i="1"/>
  <c r="X164" i="1"/>
  <c r="Y164" i="1" s="1"/>
  <c r="T164" i="1"/>
  <c r="Y163" i="1"/>
  <c r="X163" i="1"/>
  <c r="T163" i="1"/>
  <c r="X162" i="1"/>
  <c r="Y162" i="1" s="1"/>
  <c r="T162" i="1"/>
  <c r="Y161" i="1"/>
  <c r="X161" i="1"/>
  <c r="T161" i="1"/>
  <c r="X160" i="1"/>
  <c r="Y160" i="1" s="1"/>
  <c r="T160" i="1"/>
  <c r="Y159" i="1"/>
  <c r="X159" i="1"/>
  <c r="T159" i="1"/>
  <c r="X158" i="1"/>
  <c r="Y158" i="1" s="1"/>
  <c r="T158" i="1"/>
  <c r="Y157" i="1"/>
  <c r="X157" i="1"/>
  <c r="T157" i="1"/>
  <c r="X156" i="1"/>
  <c r="Y156" i="1" s="1"/>
  <c r="T156" i="1"/>
  <c r="Y155" i="1"/>
  <c r="X155" i="1"/>
  <c r="T155" i="1"/>
  <c r="X154" i="1"/>
  <c r="Y154" i="1" s="1"/>
  <c r="T154" i="1"/>
  <c r="Y153" i="1"/>
  <c r="X153" i="1"/>
  <c r="T153" i="1"/>
  <c r="X152" i="1"/>
  <c r="Y152" i="1" s="1"/>
  <c r="T152" i="1"/>
  <c r="Y151" i="1"/>
  <c r="X151" i="1"/>
  <c r="T151" i="1"/>
  <c r="X150" i="1"/>
  <c r="Y150" i="1" s="1"/>
  <c r="T150" i="1"/>
  <c r="Y149" i="1"/>
  <c r="X149" i="1"/>
  <c r="T149" i="1"/>
  <c r="X148" i="1"/>
  <c r="Y148" i="1" s="1"/>
  <c r="T148" i="1"/>
  <c r="Y147" i="1"/>
  <c r="X147" i="1"/>
  <c r="T147" i="1"/>
  <c r="Y146" i="1"/>
  <c r="T146" i="1"/>
  <c r="Y145" i="1"/>
  <c r="T145" i="1"/>
  <c r="Y144" i="1"/>
  <c r="T144" i="1"/>
  <c r="Y143" i="1"/>
  <c r="T143" i="1"/>
  <c r="Y142" i="1"/>
  <c r="T142" i="1"/>
  <c r="Y141" i="1"/>
  <c r="T141" i="1"/>
  <c r="Y140" i="1"/>
  <c r="T140" i="1"/>
  <c r="Y139" i="1"/>
  <c r="T139" i="1"/>
  <c r="Y138" i="1"/>
  <c r="T138" i="1"/>
  <c r="Y137" i="1"/>
  <c r="T137" i="1"/>
  <c r="Y136" i="1"/>
  <c r="T136" i="1"/>
  <c r="AE135" i="1"/>
  <c r="Y135" i="1"/>
  <c r="T135" i="1"/>
  <c r="Y134" i="1"/>
  <c r="T134" i="1"/>
  <c r="Y133" i="1"/>
  <c r="T133" i="1"/>
  <c r="Y132" i="1"/>
  <c r="T132" i="1"/>
  <c r="Y131" i="1"/>
  <c r="T131" i="1"/>
  <c r="Y130" i="1"/>
  <c r="T130" i="1"/>
  <c r="Y129" i="1"/>
  <c r="T129" i="1"/>
  <c r="Y128" i="1"/>
  <c r="T128" i="1"/>
  <c r="Y127" i="1"/>
  <c r="T127" i="1"/>
  <c r="Y126" i="1"/>
  <c r="T126" i="1"/>
  <c r="Y125" i="1"/>
  <c r="T125" i="1"/>
  <c r="Y124" i="1"/>
  <c r="T124" i="1"/>
  <c r="Y123" i="1"/>
  <c r="T123" i="1"/>
  <c r="Y122" i="1"/>
  <c r="T122" i="1"/>
  <c r="Y121" i="1"/>
  <c r="T121" i="1"/>
  <c r="Y120" i="1"/>
  <c r="T120" i="1"/>
  <c r="Y119" i="1"/>
  <c r="T119" i="1"/>
  <c r="Y118" i="1"/>
  <c r="T118" i="1"/>
  <c r="Y117" i="1"/>
  <c r="T117" i="1"/>
  <c r="Y116" i="1"/>
  <c r="T116" i="1"/>
  <c r="Y115" i="1"/>
  <c r="T115" i="1"/>
  <c r="Y114" i="1"/>
  <c r="T114" i="1"/>
  <c r="Y113" i="1"/>
  <c r="T113" i="1"/>
  <c r="Y112" i="1"/>
  <c r="T112" i="1"/>
  <c r="Y111" i="1"/>
  <c r="T111" i="1"/>
  <c r="Y110" i="1"/>
  <c r="T110" i="1"/>
  <c r="Y109" i="1"/>
  <c r="T109" i="1"/>
  <c r="Y108" i="1"/>
  <c r="T108" i="1"/>
  <c r="Y107" i="1"/>
  <c r="T107" i="1"/>
  <c r="Y106" i="1"/>
  <c r="T106" i="1"/>
  <c r="Y105" i="1"/>
  <c r="T105" i="1"/>
  <c r="Y104" i="1"/>
  <c r="T104" i="1"/>
  <c r="Y103" i="1"/>
  <c r="T103" i="1"/>
  <c r="Y102" i="1"/>
  <c r="T102" i="1"/>
  <c r="Y101" i="1"/>
  <c r="T101" i="1"/>
  <c r="Y100" i="1"/>
  <c r="T100" i="1"/>
  <c r="Y99" i="1"/>
  <c r="T99" i="1"/>
  <c r="Y98" i="1"/>
  <c r="T98" i="1"/>
  <c r="Y97" i="1"/>
  <c r="T97" i="1"/>
  <c r="Y96" i="1"/>
  <c r="T96" i="1"/>
  <c r="Y95" i="1"/>
  <c r="T95" i="1"/>
  <c r="Y94" i="1"/>
  <c r="T94" i="1"/>
  <c r="Y93" i="1"/>
  <c r="T93" i="1"/>
  <c r="Y92" i="1"/>
  <c r="T92" i="1"/>
  <c r="Y91" i="1"/>
  <c r="T91" i="1"/>
  <c r="AE90" i="1"/>
  <c r="Y90" i="1"/>
  <c r="T90" i="1"/>
  <c r="AE89" i="1"/>
  <c r="Y89" i="1"/>
  <c r="T89" i="1"/>
  <c r="AE88" i="1"/>
  <c r="Y88" i="1"/>
  <c r="T88" i="1"/>
  <c r="AE87" i="1"/>
  <c r="Y87" i="1"/>
  <c r="T87" i="1"/>
  <c r="AE86" i="1"/>
  <c r="Y86" i="1"/>
  <c r="T86" i="1"/>
  <c r="Y85" i="1"/>
  <c r="T85" i="1"/>
  <c r="Y84" i="1"/>
  <c r="T84" i="1"/>
  <c r="Y83" i="1"/>
  <c r="T83" i="1"/>
  <c r="AE82" i="1"/>
  <c r="Y82" i="1"/>
  <c r="T82" i="1"/>
  <c r="Y81" i="1"/>
  <c r="T81" i="1"/>
  <c r="AE80" i="1"/>
  <c r="Y80" i="1"/>
  <c r="T80" i="1"/>
  <c r="AE79" i="1"/>
  <c r="Y79" i="1"/>
  <c r="T79" i="1"/>
  <c r="Y78" i="1"/>
  <c r="T78" i="1"/>
  <c r="Y77" i="1"/>
  <c r="T77" i="1"/>
  <c r="Y76" i="1"/>
  <c r="T76" i="1"/>
  <c r="Y75" i="1"/>
  <c r="T75" i="1"/>
  <c r="Y74" i="1"/>
  <c r="T74" i="1"/>
  <c r="Y73" i="1"/>
  <c r="T73" i="1"/>
  <c r="AE72" i="1"/>
  <c r="Y72" i="1"/>
  <c r="T72" i="1"/>
  <c r="AE71" i="1"/>
  <c r="Y71" i="1"/>
  <c r="T71" i="1"/>
  <c r="AE70" i="1"/>
  <c r="Y70" i="1"/>
  <c r="T70" i="1"/>
  <c r="AE69" i="1"/>
  <c r="Y69" i="1"/>
  <c r="T69" i="1"/>
  <c r="Y68" i="1"/>
  <c r="T68" i="1"/>
  <c r="AE67" i="1"/>
  <c r="Y67" i="1"/>
  <c r="T67" i="1"/>
  <c r="Y66" i="1"/>
  <c r="T66" i="1"/>
  <c r="Y65" i="1"/>
  <c r="T65" i="1"/>
  <c r="H65" i="1"/>
  <c r="Y64" i="1"/>
  <c r="T64" i="1"/>
  <c r="Y63" i="1"/>
  <c r="T63" i="1"/>
  <c r="Y62" i="1"/>
  <c r="T62" i="1"/>
  <c r="H62" i="1"/>
  <c r="Y61" i="1"/>
  <c r="T61" i="1"/>
  <c r="Y60" i="1"/>
  <c r="T60" i="1"/>
  <c r="Y59" i="1"/>
  <c r="T59" i="1"/>
  <c r="Y58" i="1"/>
  <c r="T58" i="1"/>
  <c r="Y57" i="1"/>
  <c r="T57" i="1"/>
  <c r="Y56" i="1"/>
  <c r="T56" i="1"/>
  <c r="Y55" i="1"/>
  <c r="T55" i="1"/>
  <c r="Y54" i="1"/>
  <c r="T54" i="1"/>
  <c r="Y53" i="1"/>
  <c r="T53" i="1"/>
  <c r="AE52" i="1"/>
  <c r="Y52" i="1"/>
  <c r="T52" i="1"/>
  <c r="Y51" i="1"/>
  <c r="T51" i="1"/>
  <c r="H51" i="1"/>
  <c r="Y50" i="1"/>
  <c r="T50" i="1"/>
  <c r="Y49" i="1"/>
  <c r="T49" i="1"/>
  <c r="H49" i="1"/>
  <c r="T48" i="1"/>
  <c r="Y47" i="1"/>
  <c r="T47" i="1"/>
  <c r="H47" i="1"/>
  <c r="Y46" i="1"/>
  <c r="T46" i="1"/>
  <c r="AF45" i="1"/>
  <c r="Y45" i="1"/>
  <c r="T45" i="1"/>
  <c r="H45" i="1"/>
  <c r="Y44" i="1"/>
  <c r="T44" i="1"/>
  <c r="H44" i="1"/>
  <c r="AE43" i="1"/>
  <c r="Y43" i="1"/>
  <c r="T43" i="1"/>
  <c r="AE42" i="1"/>
  <c r="Y42" i="1"/>
  <c r="T42" i="1"/>
  <c r="H42" i="1"/>
  <c r="T41" i="1"/>
  <c r="AE40" i="1"/>
  <c r="Y40" i="1"/>
  <c r="T40" i="1"/>
  <c r="Y39" i="1"/>
  <c r="T39" i="1"/>
  <c r="Y38" i="1"/>
  <c r="T38" i="1"/>
  <c r="Y37" i="1"/>
  <c r="T37" i="1"/>
  <c r="Y36" i="1"/>
  <c r="T36" i="1"/>
  <c r="Y35" i="1"/>
  <c r="T35" i="1"/>
  <c r="AE34" i="1"/>
  <c r="Y34" i="1"/>
  <c r="T34" i="1"/>
  <c r="Y33" i="1"/>
  <c r="T33" i="1"/>
  <c r="AE32" i="1"/>
  <c r="Y32" i="1"/>
  <c r="T32" i="1"/>
  <c r="AE31" i="1"/>
  <c r="T31" i="1"/>
  <c r="AE30" i="1"/>
  <c r="T30" i="1"/>
  <c r="AE29" i="1"/>
  <c r="T29" i="1"/>
  <c r="H29" i="1"/>
  <c r="AE28" i="1"/>
  <c r="T28" i="1"/>
  <c r="H28" i="1"/>
  <c r="AE27" i="1"/>
  <c r="T27" i="1"/>
  <c r="H27" i="1"/>
  <c r="AE26" i="1"/>
  <c r="T26" i="1"/>
  <c r="H26" i="1"/>
  <c r="AF25" i="1"/>
  <c r="B1" i="26" s="1"/>
  <c r="AE25" i="1"/>
  <c r="T25" i="1"/>
  <c r="H25" i="1"/>
  <c r="AL24" i="1"/>
  <c r="AE24" i="1"/>
  <c r="T24" i="1"/>
  <c r="Q24" i="1"/>
  <c r="AL23" i="1"/>
  <c r="AE23" i="1"/>
  <c r="T23" i="1"/>
  <c r="Q23" i="1"/>
  <c r="AE22" i="1"/>
  <c r="T22" i="1"/>
  <c r="H22" i="1"/>
  <c r="AE21" i="1"/>
  <c r="T21" i="1"/>
  <c r="AE20" i="1"/>
  <c r="T20" i="1"/>
  <c r="AE19" i="1"/>
  <c r="T19" i="1"/>
  <c r="AE18" i="1"/>
  <c r="T18" i="1"/>
  <c r="AE17" i="1"/>
  <c r="T17" i="1"/>
  <c r="AE16" i="1"/>
  <c r="AE15" i="1"/>
  <c r="T15" i="1"/>
  <c r="AE14" i="1"/>
  <c r="T14" i="1"/>
  <c r="AE13" i="1"/>
  <c r="AE12" i="1"/>
  <c r="AE11" i="1"/>
  <c r="T11" i="1"/>
  <c r="AE10" i="1"/>
  <c r="T10" i="1"/>
  <c r="AE9" i="1"/>
  <c r="T9" i="1"/>
  <c r="AE8" i="1"/>
  <c r="T8" i="1"/>
  <c r="AE7" i="1"/>
  <c r="T7" i="1"/>
  <c r="AE6" i="1"/>
  <c r="T6" i="1"/>
  <c r="AE5" i="1"/>
  <c r="AE4" i="1"/>
  <c r="AE3" i="1"/>
  <c r="AE2" i="1"/>
  <c r="T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1" authorId="0" shapeId="0" xr:uid="{00000000-0006-0000-0000-000015000000}">
      <text>
        <r>
          <rPr>
            <sz val="10"/>
            <color rgb="FF000000"/>
            <rFont val="Arial"/>
            <scheme val="minor"/>
          </rPr>
          <t>= (STDEV/Mean)^2
	-Gareth Ward</t>
        </r>
      </text>
    </comment>
    <comment ref="Q22" authorId="0" shapeId="0" xr:uid="{00000000-0006-0000-0000-000013000000}">
      <text>
        <r>
          <rPr>
            <sz val="10"/>
            <color rgb="FF000000"/>
            <rFont val="Arial"/>
            <scheme val="minor"/>
          </rPr>
          <t>Not all PVA had dissolved, seen on insert of membrane
	-Info Albotherm</t>
        </r>
      </text>
    </comment>
    <comment ref="R22" authorId="0" shapeId="0" xr:uid="{00000000-0006-0000-0000-000014000000}">
      <text>
        <r>
          <rPr>
            <sz val="10"/>
            <color rgb="FF000000"/>
            <rFont val="Arial"/>
            <scheme val="minor"/>
          </rPr>
          <t>50mL/min
	-Info Albotherm
Maybe 30mL/min, but the kink was removed which would indicate the previous runs were slower than 30mL/min
	-Gareth Ward</t>
        </r>
      </text>
    </comment>
    <comment ref="AI31" authorId="0" shapeId="0" xr:uid="{00000000-0006-0000-0000-000012000000}">
      <text>
        <r>
          <rPr>
            <sz val="10"/>
            <color rgb="FF000000"/>
            <rFont val="Arial"/>
            <scheme val="minor"/>
          </rPr>
          <t>after 3 days as it was bank holiday
	-Isabelle Hansford</t>
        </r>
      </text>
    </comment>
    <comment ref="G32" authorId="0" shapeId="0" xr:uid="{00000000-0006-0000-0000-000010000000}">
      <text>
        <r>
          <rPr>
            <sz val="10"/>
            <color rgb="FF000000"/>
            <rFont val="Arial"/>
            <scheme val="minor"/>
          </rPr>
          <t>(@25C placing smple in a waterbath before measuring: 20,000 - 32000)
	-Gareth Ward</t>
        </r>
      </text>
    </comment>
    <comment ref="G33" authorId="0" shapeId="0" xr:uid="{00000000-0006-0000-0000-000011000000}">
      <text>
        <r>
          <rPr>
            <sz val="10"/>
            <color rgb="FF000000"/>
            <rFont val="Arial"/>
            <scheme val="minor"/>
          </rPr>
          <t>(@25C placing smple in a waterbath before measuring: 20,000 - 32000)
	-Gareth Ward</t>
        </r>
      </text>
    </comment>
    <comment ref="AI35" authorId="0" shapeId="0" xr:uid="{00000000-0006-0000-0000-00000F000000}">
      <text>
        <r>
          <rPr>
            <sz val="10"/>
            <color rgb="FF000000"/>
            <rFont val="Arial"/>
            <scheme val="minor"/>
          </rPr>
          <t>after 3 days: 60%, after 7 days: 50%
	-Gareth Ward</t>
        </r>
      </text>
    </comment>
    <comment ref="AI36" authorId="0" shapeId="0" xr:uid="{00000000-0006-0000-0000-00000E000000}">
      <text>
        <r>
          <rPr>
            <sz val="10"/>
            <color rgb="FF000000"/>
            <rFont val="Arial"/>
            <scheme val="minor"/>
          </rPr>
          <t>after 3 days: 95%, after 7 days: 40%
	-Gareth Ward</t>
        </r>
      </text>
    </comment>
    <comment ref="AI37" authorId="0" shapeId="0" xr:uid="{00000000-0006-0000-0000-00000D000000}">
      <text>
        <r>
          <rPr>
            <sz val="10"/>
            <color rgb="FF000000"/>
            <rFont val="Arial"/>
            <scheme val="minor"/>
          </rPr>
          <t>after 3 days:85%, after 7 days:22%
	-Gareth Ward</t>
        </r>
      </text>
    </comment>
    <comment ref="AI38" authorId="0" shapeId="0" xr:uid="{00000000-0006-0000-0000-00000C000000}">
      <text>
        <r>
          <rPr>
            <sz val="10"/>
            <color rgb="FF000000"/>
            <rFont val="Arial"/>
            <scheme val="minor"/>
          </rPr>
          <t>after 3 days:80%, after 7 days: 18%
	-Gareth Ward</t>
        </r>
      </text>
    </comment>
    <comment ref="AI39" authorId="0" shapeId="0" xr:uid="{00000000-0006-0000-0000-00000B000000}">
      <text>
        <r>
          <rPr>
            <sz val="10"/>
            <color rgb="FF000000"/>
            <rFont val="Arial"/>
            <scheme val="minor"/>
          </rPr>
          <t>after 3 days:70%, after 7 days:25%
	-Gareth Ward</t>
        </r>
      </text>
    </comment>
    <comment ref="AH51" authorId="0" shapeId="0" xr:uid="{00000000-0006-0000-0000-000009000000}">
      <text>
        <r>
          <rPr>
            <sz val="10"/>
            <color rgb="FF000000"/>
            <rFont val="Arial"/>
            <scheme val="minor"/>
          </rPr>
          <t>8% Humidity chamber
	-Info Albotherm</t>
        </r>
      </text>
    </comment>
    <comment ref="AH52" authorId="0" shapeId="0" xr:uid="{00000000-0006-0000-0000-000008000000}">
      <text>
        <r>
          <rPr>
            <sz val="10"/>
            <color rgb="FF000000"/>
            <rFont val="Arial"/>
            <scheme val="minor"/>
          </rPr>
          <t>20% in humidity chamber
	-Info Albotherm</t>
        </r>
      </text>
    </comment>
    <comment ref="K54" authorId="0" shapeId="0" xr:uid="{00000000-0006-0000-0000-00000A000000}">
      <text>
        <r>
          <rPr>
            <sz val="10"/>
            <color rgb="FF000000"/>
            <rFont val="Arial"/>
            <scheme val="minor"/>
          </rPr>
          <t>Unknown
	-Gareth Ward</t>
        </r>
      </text>
    </comment>
    <comment ref="AH56" authorId="0" shapeId="0" xr:uid="{00000000-0006-0000-0000-000007000000}">
      <text>
        <r>
          <rPr>
            <sz val="10"/>
            <color rgb="FF000000"/>
            <rFont val="Arial"/>
            <scheme val="minor"/>
          </rPr>
          <t>7 day in outer sample 35%
	-Kayleigh Marshall</t>
        </r>
      </text>
    </comment>
    <comment ref="AI56" authorId="0" shapeId="0" xr:uid="{00000000-0006-0000-0000-000006000000}">
      <text>
        <r>
          <rPr>
            <sz val="10"/>
            <color rgb="FF000000"/>
            <rFont val="Arial"/>
            <scheme val="minor"/>
          </rPr>
          <t>7 days in outer 45%
	-Kayleigh Marshall</t>
        </r>
      </text>
    </comment>
    <comment ref="W135" authorId="0" shapeId="0" xr:uid="{00000000-0006-0000-0000-000005000000}">
      <text>
        <r>
          <rPr>
            <sz val="10"/>
            <color rgb="FF000000"/>
            <rFont val="Arial"/>
            <scheme val="minor"/>
          </rPr>
          <t>Temperature of cure rig from this point onwards
	-Gareth Ward</t>
        </r>
      </text>
    </comment>
    <comment ref="R181" authorId="0" shapeId="0" xr:uid="{00000000-0006-0000-0000-000004000000}">
      <text>
        <r>
          <rPr>
            <sz val="10"/>
            <color rgb="FF000000"/>
            <rFont val="Arial"/>
            <scheme val="minor"/>
          </rPr>
          <t>Gear pump set to 60mL/min
	-Info Albotherm</t>
        </r>
      </text>
    </comment>
    <comment ref="R184" authorId="0" shapeId="0" xr:uid="{00000000-0006-0000-0000-000003000000}">
      <text>
        <r>
          <rPr>
            <sz val="10"/>
            <color rgb="FF000000"/>
            <rFont val="Arial"/>
            <scheme val="minor"/>
          </rPr>
          <t>Gear pump set to 40mL/min
	-Gareth Ward</t>
        </r>
      </text>
    </comment>
    <comment ref="J235" authorId="0" shapeId="0" xr:uid="{00000000-0006-0000-0000-000002000000}">
      <text>
        <r>
          <rPr>
            <sz val="10"/>
            <color rgb="FF000000"/>
            <rFont val="Arial"/>
            <scheme val="minor"/>
          </rPr>
          <t>Could be AUF124?
	-Info Albotherm</t>
        </r>
      </text>
    </comment>
    <comment ref="R275" authorId="0" shapeId="0" xr:uid="{00000000-0006-0000-0000-000001000000}">
      <text>
        <r>
          <rPr>
            <sz val="10"/>
            <color rgb="FF000000"/>
            <rFont val="Arial"/>
            <scheme val="minor"/>
          </rPr>
          <t>Delivered by syringe pump
	-Gareth Ward</t>
        </r>
      </text>
    </comment>
  </commentList>
</comments>
</file>

<file path=xl/sharedStrings.xml><?xml version="1.0" encoding="utf-8"?>
<sst xmlns="http://schemas.openxmlformats.org/spreadsheetml/2006/main" count="2240" uniqueCount="816">
  <si>
    <t>Column 1</t>
  </si>
  <si>
    <t>Date of experiment</t>
  </si>
  <si>
    <t>Aims &amp; Hypothesis</t>
  </si>
  <si>
    <t>Length of run (mins)</t>
  </si>
  <si>
    <t>Core used</t>
  </si>
  <si>
    <t>Core Formulation</t>
  </si>
  <si>
    <t>Core Viscosity (cP)</t>
  </si>
  <si>
    <t>Core Osmolarity</t>
  </si>
  <si>
    <t>UV used</t>
  </si>
  <si>
    <t>UV formulation</t>
  </si>
  <si>
    <t>UV viscosity (cP)</t>
  </si>
  <si>
    <t>Emulsion viscosity (cP)</t>
  </si>
  <si>
    <t>Mass of emulsion used / g</t>
  </si>
  <si>
    <t>Vessel, impellor and spin speed</t>
  </si>
  <si>
    <t>Outer used</t>
  </si>
  <si>
    <t>Outer viscosity (cP)</t>
  </si>
  <si>
    <t>Outer osmolarity</t>
  </si>
  <si>
    <t>Dispersed Flow Rate (mL/min)</t>
  </si>
  <si>
    <t>Continuous Flow Rate (mL/min)</t>
  </si>
  <si>
    <t>Flow Rate Ratio</t>
  </si>
  <si>
    <t>Cure Rig Used</t>
  </si>
  <si>
    <t>Length of curing tubing (m)</t>
  </si>
  <si>
    <t>Temperature of Outer Phase at end of experiment / C</t>
  </si>
  <si>
    <t>UV Power (J s-1)</t>
  </si>
  <si>
    <t>Curing Energy (kJ g-1)</t>
  </si>
  <si>
    <t>Droplet/particle size (µm)</t>
  </si>
  <si>
    <t>Droplet/particle size range</t>
  </si>
  <si>
    <t>Droplet/particle size range STDEV</t>
  </si>
  <si>
    <t>% single core</t>
  </si>
  <si>
    <t>% empty</t>
  </si>
  <si>
    <t>Polydispersity Index</t>
  </si>
  <si>
    <t>Yield (kg)</t>
  </si>
  <si>
    <t>% dry after 1h in outer phase (Quick Durability test)</t>
  </si>
  <si>
    <t>% dry after 24h in incubator</t>
  </si>
  <si>
    <t>% dry after 2 days 70% humidity</t>
  </si>
  <si>
    <t>% dry after 7 days 70% humidity</t>
  </si>
  <si>
    <t>% dry after 7 days outside</t>
  </si>
  <si>
    <t>Transmission window</t>
  </si>
  <si>
    <t>Shelf life</t>
  </si>
  <si>
    <t>Notes</t>
  </si>
  <si>
    <t>Experimental Write-up</t>
  </si>
  <si>
    <t>AXF0002</t>
  </si>
  <si>
    <t>AUF69</t>
  </si>
  <si>
    <t>Salty AXF-1 outer</t>
  </si>
  <si>
    <t>Horizontal OG Cure Rig</t>
  </si>
  <si>
    <t>24-184</t>
  </si>
  <si>
    <t>Quality of caps was high</t>
  </si>
  <si>
    <t>AXF0003</t>
  </si>
  <si>
    <t>25-173</t>
  </si>
  <si>
    <t>AXF0004</t>
  </si>
  <si>
    <t>30-160</t>
  </si>
  <si>
    <t>AXF0005</t>
  </si>
  <si>
    <t>33-199</t>
  </si>
  <si>
    <t>https://docs.google.com/presentation/d/1MZkvTjSZfVHKs1Lg8Lw4e_zJIeuL-Ir-/edit?usp=drive_link&amp;ouid=104201632033426810335&amp;rtpof=true&amp;sd=true</t>
  </si>
  <si>
    <t>AXF0006</t>
  </si>
  <si>
    <t>30-240</t>
  </si>
  <si>
    <t>https://docs.google.com/presentation/d/1MX1Ik72_8yKlE_4rf3iLuKLfWOm_1yqI/edit?usp=drive_link&amp;ouid=104201632033426810335&amp;rtpof=true&amp;sd=true</t>
  </si>
  <si>
    <t>AXF0007</t>
  </si>
  <si>
    <t>BNC00001</t>
  </si>
  <si>
    <t>02-12 (A)</t>
  </si>
  <si>
    <t>BNU00001</t>
  </si>
  <si>
    <t>BNO00008</t>
  </si>
  <si>
    <t>23-206</t>
  </si>
  <si>
    <t>https://docs.google.com/presentation/d/1MTLGJ8obOG9YYslpszhwLxWtQOiHqcIx/edit?usp=drive_link&amp;ouid=104201632033426810335&amp;rtpof=true&amp;sd=true</t>
  </si>
  <si>
    <t>AXF0008a</t>
  </si>
  <si>
    <t>19-192</t>
  </si>
  <si>
    <t>https://docs.google.com/presentation/d/1MLGy0fLZzkKbdrvdjk-oOO8WfV8ao7sl/edit?usp=drive_link&amp;ouid=104201632033426810335&amp;rtpof=true&amp;sd=true</t>
  </si>
  <si>
    <t>AXF0008b</t>
  </si>
  <si>
    <t>28-299</t>
  </si>
  <si>
    <t>https://docs.google.com/presentation/d/1MEVPwO7qHUQenZcM4Ydm-JsZDSz3JtAP/edit?usp=drive_link&amp;ouid=104201632033426810335&amp;rtpof=true&amp;sd=true</t>
  </si>
  <si>
    <t>AXF0010</t>
  </si>
  <si>
    <t>22-138</t>
  </si>
  <si>
    <t>https://docs.google.com/presentation/d/1MC0o5JUGCpnEjT5lTw__ifUlpuHhubqi/edit?usp=drive_link&amp;ouid=104201632033426810335&amp;rtpof=true&amp;sd=true</t>
  </si>
  <si>
    <t>AXF0011</t>
  </si>
  <si>
    <t>9-157</t>
  </si>
  <si>
    <t>AXF0012</t>
  </si>
  <si>
    <t>12-149</t>
  </si>
  <si>
    <t>AXF0013</t>
  </si>
  <si>
    <t>15-188</t>
  </si>
  <si>
    <t>AXF0014</t>
  </si>
  <si>
    <t>11-168</t>
  </si>
  <si>
    <t>AXF0015</t>
  </si>
  <si>
    <t>16-189</t>
  </si>
  <si>
    <t>w</t>
  </si>
  <si>
    <t>AXF0017</t>
  </si>
  <si>
    <t>BNC00012</t>
  </si>
  <si>
    <t>BNU00004</t>
  </si>
  <si>
    <t>BNO00022</t>
  </si>
  <si>
    <t>23-148</t>
  </si>
  <si>
    <t>https://docs.google.com/presentation/d/1LwTyZl6Pv24Guaiv6u_P32HVxdEUattm/edit?usp=drive_link&amp;ouid=104201632033426810335&amp;rtpof=true&amp;sd=true</t>
  </si>
  <si>
    <t>AXF0017_2</t>
  </si>
  <si>
    <t>AXF0018</t>
  </si>
  <si>
    <t>BNC00015</t>
  </si>
  <si>
    <t>OG (66/27/7)</t>
  </si>
  <si>
    <t>BNU00013</t>
  </si>
  <si>
    <t>BNO00026</t>
  </si>
  <si>
    <t>https://docs.google.com/presentation/d/1MmK8X7A4iiMLDPL8lMhx1RN-ZUrnDISE/edit?usp=drive_link&amp;ouid=104201632033426810335&amp;rtpof=true&amp;sd=true</t>
  </si>
  <si>
    <t>AXF0019</t>
  </si>
  <si>
    <t>BNC00016</t>
  </si>
  <si>
    <t>BNU00014</t>
  </si>
  <si>
    <t>BNO00027</t>
  </si>
  <si>
    <t>https://docs.google.com/presentation/d/1Modeq0EpenAnGKCxRkgEyZhVeC0WaZQF/edit?usp=drive_link&amp;ouid=104201632033426810335&amp;rtpof=true&amp;sd=true</t>
  </si>
  <si>
    <t>AXF0020</t>
  </si>
  <si>
    <t>Baseline run</t>
  </si>
  <si>
    <t>BNC00017</t>
  </si>
  <si>
    <t>BNU00015</t>
  </si>
  <si>
    <t>600 mL beaker, medium 4x impellor, 275rpm</t>
  </si>
  <si>
    <t>BNO00028</t>
  </si>
  <si>
    <t>6.5-116.6</t>
  </si>
  <si>
    <t>https://docs.google.com/presentation/d/1Q7pgjXNRBqZLp0kbl_RdmkwMm4RgdcYj/edit?usp=drive_link&amp;ouid=104201632033426810335&amp;rtpof=true&amp;sd=true</t>
  </si>
  <si>
    <t>AXF0021</t>
  </si>
  <si>
    <t>Does removing PEDGA from UV remove the 'wicking' and remove the large caps? Introduction of temperature monitoring of outer phase</t>
  </si>
  <si>
    <t>BNC00022</t>
  </si>
  <si>
    <t>BNU00016</t>
  </si>
  <si>
    <t>AUF85</t>
  </si>
  <si>
    <t>5L jug, large 4x impellor, 175rpm</t>
  </si>
  <si>
    <t>BNO00029</t>
  </si>
  <si>
    <t>9.1-136.6</t>
  </si>
  <si>
    <t>https://docs.google.com/presentation/d/1QBH0d8MAVuRS7UPDPGFVAAX05n4z8aZF/edit?usp=drive_link&amp;ouid=104201632033426810335&amp;rtpof=true&amp;sd=true</t>
  </si>
  <si>
    <t>AXF0022</t>
  </si>
  <si>
    <t>Repeat of AXF0021, at smaller scale to create higher quality initial emulsion</t>
  </si>
  <si>
    <t>BNU00017</t>
  </si>
  <si>
    <t>BNO00030</t>
  </si>
  <si>
    <t>10.5-114.7</t>
  </si>
  <si>
    <t>https://docs.google.com/presentation/d/1PxGg9YTBkRpmWdJtehtTQ9A_gJH8RmP_/edit?usp=drive_link&amp;ouid=104201632033426810335&amp;rtpof=true&amp;sd=true</t>
  </si>
  <si>
    <t>AXF0023</t>
  </si>
  <si>
    <t>Size screen as a function of dispersed flow rate</t>
  </si>
  <si>
    <t>BNU00018</t>
  </si>
  <si>
    <t>BNO00031</t>
  </si>
  <si>
    <t>18.9-126.5</t>
  </si>
  <si>
    <t>No nail lamp in cure rig. UV tube lights only</t>
  </si>
  <si>
    <t>https://docs.google.com/presentation/d/1PzCzCZyUr8ZH-xcsbkJ2i5aE2vAIvioM/edit?usp=drive_link&amp;ouid=104201632033426810335&amp;rtpof=true&amp;sd=true</t>
  </si>
  <si>
    <t>AXF0024</t>
  </si>
  <si>
    <t>24.6-108.8</t>
  </si>
  <si>
    <t>AXF0025</t>
  </si>
  <si>
    <t>Size screen as a function of dispersed flow rate - repeat</t>
  </si>
  <si>
    <t>BNU00019</t>
  </si>
  <si>
    <t>BNO00032</t>
  </si>
  <si>
    <t>8.2-101.5</t>
  </si>
  <si>
    <t>https://docs.google.com/presentation/d/1Q-LzTFoNu_b1DMYaXogob6KBDzJLCOFi/edit?usp=drive_link&amp;ouid=104201632033426810335&amp;rtpof=true&amp;sd=true</t>
  </si>
  <si>
    <t>AXF0026</t>
  </si>
  <si>
    <t>9.4-115.4</t>
  </si>
  <si>
    <t>AXF0027</t>
  </si>
  <si>
    <t>11.4-139.8</t>
  </si>
  <si>
    <t>AXF0028</t>
  </si>
  <si>
    <t>7.17-187.1</t>
  </si>
  <si>
    <t>AXF0029</t>
  </si>
  <si>
    <t>13.3-193.9</t>
  </si>
  <si>
    <t>AXF0030</t>
  </si>
  <si>
    <t>PEG-core &amp; PEG-less UV</t>
  </si>
  <si>
    <t>BNC00023</t>
  </si>
  <si>
    <t>66/26/6/2% PEG550DMA</t>
  </si>
  <si>
    <t>600 mL beaker, thick medium 4x impellor, 725rpm</t>
  </si>
  <si>
    <t>BNO00033</t>
  </si>
  <si>
    <t>21.5-184.3</t>
  </si>
  <si>
    <t>rpm reduced to 231 (min Ferrari) after 9min running</t>
  </si>
  <si>
    <t>https://docs.google.com/presentation/d/1Q1YdvznsJPgrHdnkWzeGwelkoCATD-8J/edit?usp=drive_link&amp;ouid=104201632033426810335&amp;rtpof=true&amp;sd=true</t>
  </si>
  <si>
    <t>AXF0031</t>
  </si>
  <si>
    <t>Baseline run with OG core &amp; AUF69</t>
  </si>
  <si>
    <t>BNC00024</t>
  </si>
  <si>
    <t>BNU00020</t>
  </si>
  <si>
    <t>BNO00034</t>
  </si>
  <si>
    <t>9.8-95.9</t>
  </si>
  <si>
    <t>https://docs.google.com/presentation/d/1Q5ZsxT6XtRXemicrKDCgvylSEH2n-cM4/edit?usp=drive_link&amp;ouid=104201632033426810335&amp;rtpof=true&amp;sd=true</t>
  </si>
  <si>
    <t>AXF0032</t>
  </si>
  <si>
    <t>Test CaCl2 core</t>
  </si>
  <si>
    <t>BNC00027</t>
  </si>
  <si>
    <t>64/24/10/2 HPC/PDO/CaCl2/PEG550DMA</t>
  </si>
  <si>
    <t>600 mL beaker, thick medium 4x impellor, 1030rpm --&gt; 405rpm</t>
  </si>
  <si>
    <t>BNO00036</t>
  </si>
  <si>
    <t>Cure Rig 1.0 (Water Butt)</t>
  </si>
  <si>
    <t>17-262.4</t>
  </si>
  <si>
    <t>Cure rig 2.0</t>
  </si>
  <si>
    <t>AXF0032_3 UV</t>
  </si>
  <si>
    <t>Using CaCl2 core alongside using less UV light in the UV cure rig</t>
  </si>
  <si>
    <t>AXF0033</t>
  </si>
  <si>
    <t>PEGless UV with PEG core: Aim is to screen whether UV continually cures post-cure rig. Produced caps will be suspended in multiple different outer phases to see if core escapes during UV post-cure rig curing</t>
  </si>
  <si>
    <t>BNU00021</t>
  </si>
  <si>
    <t>600 mL beaker, medium 4x impellor, 1050 --&gt; 425rpm</t>
  </si>
  <si>
    <t>BNO00037</t>
  </si>
  <si>
    <t>18-140.2</t>
  </si>
  <si>
    <t>AXF0033_core</t>
  </si>
  <si>
    <t>Aim is to screen whether UV continually cures post-cure rig. Produced caps will be suspended in multiple different outer phases to see if core escapes during UV post-cure rig curing</t>
  </si>
  <si>
    <t>AXF0033_H2O</t>
  </si>
  <si>
    <t>AXF0033_outer</t>
  </si>
  <si>
    <t>AXF0033_0.9x outer</t>
  </si>
  <si>
    <t>AXF0033_glycerol</t>
  </si>
  <si>
    <t>AXF0034</t>
  </si>
  <si>
    <t>Aim is to try and make large caps (around 100um caps) using 1/5 ratio DP/CP</t>
  </si>
  <si>
    <t>BNU00022</t>
  </si>
  <si>
    <t>BNO00038</t>
  </si>
  <si>
    <t>12.4-351.4</t>
  </si>
  <si>
    <t>AXF0035</t>
  </si>
  <si>
    <t>Try and make single emulsions on the AXF-1</t>
  </si>
  <si>
    <t>The AXF</t>
  </si>
  <si>
    <t>AXF0036</t>
  </si>
  <si>
    <t>OG core / AUF76 standard SotA run</t>
  </si>
  <si>
    <t>BNU00023</t>
  </si>
  <si>
    <t>AUF76</t>
  </si>
  <si>
    <t>600 mL beaker, thick medium 4x impellor, 275rpm</t>
  </si>
  <si>
    <t>BNO00039</t>
  </si>
  <si>
    <t>12.1-104.5</t>
  </si>
  <si>
    <t>Caps were left in osmolarity matched Outer (BNO00040) over the weekend and then processed in H2O</t>
  </si>
  <si>
    <t>AXF0037</t>
  </si>
  <si>
    <t>Test Tom White core w/ AUF76</t>
  </si>
  <si>
    <t>BNC00028</t>
  </si>
  <si>
    <t>93/7</t>
  </si>
  <si>
    <t>BNU00024</t>
  </si>
  <si>
    <t>BNO00045</t>
  </si>
  <si>
    <t>10.5-147.1</t>
  </si>
  <si>
    <t>128.6g core w/300g uv; emulsion and product appears more white</t>
  </si>
  <si>
    <t>AXF0038</t>
  </si>
  <si>
    <t>Test inner-emulsion coalescence</t>
  </si>
  <si>
    <t>BNU00025</t>
  </si>
  <si>
    <t>BNO00046</t>
  </si>
  <si>
    <t>Caps were collected in a 5L jug and stirred using a 4x large paddle at 71rpm</t>
  </si>
  <si>
    <t>AXF0039</t>
  </si>
  <si>
    <t>AUF15 w/OG core</t>
  </si>
  <si>
    <t>BNU00026</t>
  </si>
  <si>
    <t>AUF15</t>
  </si>
  <si>
    <t>BNO00047</t>
  </si>
  <si>
    <t>Thicker UV therefore thicker emulsion</t>
  </si>
  <si>
    <t>AXF0040</t>
  </si>
  <si>
    <t>AUF15 w/OG core, big caps</t>
  </si>
  <si>
    <t>BNC00029</t>
  </si>
  <si>
    <t>BNU00027</t>
  </si>
  <si>
    <t>600 mL beaker, thick medium 4x impellor, 275rpm, reduced to 200rpm</t>
  </si>
  <si>
    <t>BNO00048</t>
  </si>
  <si>
    <t>68.5-330.2</t>
  </si>
  <si>
    <t>Smaller initial emulsion droplet size</t>
  </si>
  <si>
    <t>AXF0041</t>
  </si>
  <si>
    <t>OG core / AUF76. Repeat of AXF38, w/heat</t>
  </si>
  <si>
    <t>BNO00049</t>
  </si>
  <si>
    <t>Caps were collected in a 5L jug and stirred using a 4x large paddle at 71rpm. 3L of caps collected &amp; 2L of 80C outer was added. Temp went up to 45.7C</t>
  </si>
  <si>
    <t>AXF0042</t>
  </si>
  <si>
    <t>Single emulsion expt repeat, OG core / AUF76, product re-circulated as outer</t>
  </si>
  <si>
    <t>BNU00028</t>
  </si>
  <si>
    <t>Emulsion was collected into a 2L jug with a medium impellor 4x set to 150rpm</t>
  </si>
  <si>
    <t>AXF0043</t>
  </si>
  <si>
    <t>OG core / AUF87 (AUF76 w/ 13% SR833S) formulation test</t>
  </si>
  <si>
    <t>BNU00029</t>
  </si>
  <si>
    <t>AUF87</t>
  </si>
  <si>
    <t>BNO00050</t>
  </si>
  <si>
    <t>Clingfilm was not added to sock overnight after collecting.</t>
  </si>
  <si>
    <t>AXF0044</t>
  </si>
  <si>
    <t>Repeat of AXF0033 but with osmolarity matched outer</t>
  </si>
  <si>
    <t>BNC00030</t>
  </si>
  <si>
    <t>BNO00051</t>
  </si>
  <si>
    <t>0.95x outer = 1987 mOsm</t>
  </si>
  <si>
    <t>AXF0045</t>
  </si>
  <si>
    <t>Big cap AUF76</t>
  </si>
  <si>
    <t>BNO00052</t>
  </si>
  <si>
    <t>44.9-126.4</t>
  </si>
  <si>
    <t>First run with new protocol of taking sample and leaving in OM outer for 7 days</t>
  </si>
  <si>
    <t>AXF0046</t>
  </si>
  <si>
    <t>PEG-core &amp; AUF76</t>
  </si>
  <si>
    <t>BNC00031</t>
  </si>
  <si>
    <t>66/25.5/6.5/2% PEG550DMA</t>
  </si>
  <si>
    <t>600 mL beaker, thick medium 4x impellor, 275rpm --&gt; 900rpm --&gt; 80rpm</t>
  </si>
  <si>
    <t>BNO00053</t>
  </si>
  <si>
    <t>20-75</t>
  </si>
  <si>
    <t>Osmometer broken</t>
  </si>
  <si>
    <t>AXF0047_large</t>
  </si>
  <si>
    <t>OG core in AUF75 (large caps)</t>
  </si>
  <si>
    <t>BNU00032</t>
  </si>
  <si>
    <t>AUF75</t>
  </si>
  <si>
    <t>600 mL beaker, thick medium 4x impellor, 275 --&gt; 150 rpm</t>
  </si>
  <si>
    <t>BNO00054</t>
  </si>
  <si>
    <t xml:space="preserve">UV not mixed thoroughly. Deficient in PU2560. </t>
  </si>
  <si>
    <t>AXF0047_small</t>
  </si>
  <si>
    <t>OG core in AUF75 (small caps)</t>
  </si>
  <si>
    <t xml:space="preserve">UV not mixed thoroughly. Surplus PU2560. </t>
  </si>
  <si>
    <t>AXF0048</t>
  </si>
  <si>
    <t>OG core in AUF91</t>
  </si>
  <si>
    <t>BNU00031</t>
  </si>
  <si>
    <t>AUF91</t>
  </si>
  <si>
    <t>600mL beaker, thick medium 4x impellor, 275 --&gt; 150 rpm</t>
  </si>
  <si>
    <t>BNO00055</t>
  </si>
  <si>
    <t>33-69.4</t>
  </si>
  <si>
    <t>Membrane had very little emulsion on it post-experiment</t>
  </si>
  <si>
    <t>AXF0049</t>
  </si>
  <si>
    <t>OG core in AUF90</t>
  </si>
  <si>
    <t>BNU00033</t>
  </si>
  <si>
    <t>AUF90</t>
  </si>
  <si>
    <t>BNO00056</t>
  </si>
  <si>
    <t>AXF0050_large</t>
  </si>
  <si>
    <t>BNC00032</t>
  </si>
  <si>
    <t>BNU00034b</t>
  </si>
  <si>
    <t>BNO00057</t>
  </si>
  <si>
    <t>58.5-216.4</t>
  </si>
  <si>
    <t>AXF0050_small</t>
  </si>
  <si>
    <t>40.3-195.9</t>
  </si>
  <si>
    <t>AXF0051_large</t>
  </si>
  <si>
    <t>OG core in AUF76 (large caps)</t>
  </si>
  <si>
    <t>BNU00030</t>
  </si>
  <si>
    <t>600mL beaker, thick medium 4x impellor, 280 --&gt; 150 rpm</t>
  </si>
  <si>
    <t>BNO00058</t>
  </si>
  <si>
    <t>49.1-137</t>
  </si>
  <si>
    <t>Membrane was kept in air over the weekend</t>
  </si>
  <si>
    <t>AXF0051_small</t>
  </si>
  <si>
    <t>OG core in AUF76 (small caps)</t>
  </si>
  <si>
    <t>36.1-98.8</t>
  </si>
  <si>
    <t>AXF0052_large</t>
  </si>
  <si>
    <t>AUF93 w/ OG core (large caps)</t>
  </si>
  <si>
    <t>BNU00035</t>
  </si>
  <si>
    <t>AUF93</t>
  </si>
  <si>
    <t>600mL beaker, thick medium 4x impellor, 606 --&gt; 450 rpm</t>
  </si>
  <si>
    <t>BNO00059</t>
  </si>
  <si>
    <t>Experiment halted halfway through due to UV gear pump breakdown</t>
  </si>
  <si>
    <t>AXF0053_large</t>
  </si>
  <si>
    <t>600mL beaker, thick medium 4x impellor, 645 - 450 rpm</t>
  </si>
  <si>
    <t>BNO00060</t>
  </si>
  <si>
    <t>AXF00053_small</t>
  </si>
  <si>
    <t>AUF93 w/ OG core (small caps)</t>
  </si>
  <si>
    <t>600mL beaker, thick medium 4x impellor, 650 - 520 rpm</t>
  </si>
  <si>
    <t xml:space="preserve">Unstable emulsion. Spun at 520 rpm to maintain droplet size. </t>
  </si>
  <si>
    <t>AXF0054</t>
  </si>
  <si>
    <t>AUF110 w/OG core large caps</t>
  </si>
  <si>
    <t>BNU00037</t>
  </si>
  <si>
    <t>AUF110</t>
  </si>
  <si>
    <t>BNO00061</t>
  </si>
  <si>
    <t>AXF0055</t>
  </si>
  <si>
    <t>AUF76 w/PEG core (large caps)</t>
  </si>
  <si>
    <t>BNC00033</t>
  </si>
  <si>
    <t>BNO00062</t>
  </si>
  <si>
    <t>46.9-146.2</t>
  </si>
  <si>
    <t>AXF0056</t>
  </si>
  <si>
    <t>AUF69 w/OG core</t>
  </si>
  <si>
    <t>BNO00063</t>
  </si>
  <si>
    <t>AXF0057</t>
  </si>
  <si>
    <t>BNU00039</t>
  </si>
  <si>
    <t>BNO00064</t>
  </si>
  <si>
    <t>23.2-205</t>
  </si>
  <si>
    <t>AXF0057_half cure</t>
  </si>
  <si>
    <t>AUF110 w/OG core large caps 440W</t>
  </si>
  <si>
    <t>AXF0058</t>
  </si>
  <si>
    <t>AUF76 w/OG core (large caps), after 5kg single emulsion run</t>
  </si>
  <si>
    <t>BNC00034</t>
  </si>
  <si>
    <t>BNU00038</t>
  </si>
  <si>
    <t>SE005</t>
  </si>
  <si>
    <t>BNO00065</t>
  </si>
  <si>
    <t>42.2-118.4</t>
  </si>
  <si>
    <t>AXF0059</t>
  </si>
  <si>
    <t>AUF76 w/OG core after 5kg SE run slower impellor speed</t>
  </si>
  <si>
    <t>20.4-76</t>
  </si>
  <si>
    <t>AXF0060</t>
  </si>
  <si>
    <t>AUF76 w/OG core (medium caps), after 5kg single emulsion run</t>
  </si>
  <si>
    <t>18.2-98.1</t>
  </si>
  <si>
    <t>AXF0061</t>
  </si>
  <si>
    <t>17.6-124.4</t>
  </si>
  <si>
    <t>AXF0062</t>
  </si>
  <si>
    <t>AUF110 w/OG core repeat, 220W</t>
  </si>
  <si>
    <t>BNC00035</t>
  </si>
  <si>
    <t>BNU00040</t>
  </si>
  <si>
    <t>BNO00066</t>
  </si>
  <si>
    <t>48.7-151.4</t>
  </si>
  <si>
    <t>AXF0063</t>
  </si>
  <si>
    <t>BNC00036</t>
  </si>
  <si>
    <t>BNU00041</t>
  </si>
  <si>
    <t>SE006</t>
  </si>
  <si>
    <t>BNO00067</t>
  </si>
  <si>
    <t>AXF0064</t>
  </si>
  <si>
    <t>42.3-112.1</t>
  </si>
  <si>
    <t>AXF0065</t>
  </si>
  <si>
    <t>AXF0066</t>
  </si>
  <si>
    <t>AUF76 w/OG core 660W cure</t>
  </si>
  <si>
    <t>AXF0067</t>
  </si>
  <si>
    <t>AUF76 w/OG core 488W cure</t>
  </si>
  <si>
    <t>AXF0068</t>
  </si>
  <si>
    <t>AUF76 w/ OG core 5 kg SE run 112 rpm</t>
  </si>
  <si>
    <t>BNU00042</t>
  </si>
  <si>
    <t>SE009</t>
  </si>
  <si>
    <t>BNO00068</t>
  </si>
  <si>
    <t>15-109</t>
  </si>
  <si>
    <t>AXF0069</t>
  </si>
  <si>
    <t>14-113</t>
  </si>
  <si>
    <t>AXF0070</t>
  </si>
  <si>
    <t>34.6-77.6</t>
  </si>
  <si>
    <t>AXF0071</t>
  </si>
  <si>
    <t>13-128</t>
  </si>
  <si>
    <t>AXF0072</t>
  </si>
  <si>
    <t>AUF110 w/OG core repeat 440W w/Tiipii</t>
  </si>
  <si>
    <t>BNU00043</t>
  </si>
  <si>
    <t>600mL beaker, thick medium 4x impellor, 275 --&gt; 475 --&gt; 275</t>
  </si>
  <si>
    <t>BNO00069</t>
  </si>
  <si>
    <t>Snow day. Lab 17.6C so materials, particularly core, more viscous than usual</t>
  </si>
  <si>
    <t>AXF0073</t>
  </si>
  <si>
    <t>AUF117 w/OG core</t>
  </si>
  <si>
    <t>BNU00045</t>
  </si>
  <si>
    <t>AUF117</t>
  </si>
  <si>
    <t>600mL beaker, thick medium 4x impellor, 275</t>
  </si>
  <si>
    <t>BNO00070</t>
  </si>
  <si>
    <t>45.6-120.4</t>
  </si>
  <si>
    <t>AXF0074</t>
  </si>
  <si>
    <t>AUF124 w/OG core</t>
  </si>
  <si>
    <t>BNU00046</t>
  </si>
  <si>
    <t>AUF124</t>
  </si>
  <si>
    <t>BNO00071</t>
  </si>
  <si>
    <t>38.7-95.3</t>
  </si>
  <si>
    <t>AXF0075</t>
  </si>
  <si>
    <t>SE010 - OG core / AUF76 5 kg 112 rpm for 50 hours</t>
  </si>
  <si>
    <t>BNU00044</t>
  </si>
  <si>
    <t>SE010</t>
  </si>
  <si>
    <t>BNO00072</t>
  </si>
  <si>
    <t>14-119</t>
  </si>
  <si>
    <t>AXF0076</t>
  </si>
  <si>
    <t>15-107</t>
  </si>
  <si>
    <t>AXF0077</t>
  </si>
  <si>
    <t>13-107</t>
  </si>
  <si>
    <t>AXF0078</t>
  </si>
  <si>
    <t>13-126</t>
  </si>
  <si>
    <t>AXF0079</t>
  </si>
  <si>
    <t>80 mL/min</t>
  </si>
  <si>
    <t>15-234</t>
  </si>
  <si>
    <t>AXF0080</t>
  </si>
  <si>
    <t>100 mL/min</t>
  </si>
  <si>
    <t>53.5-223.1</t>
  </si>
  <si>
    <t>AXF0081</t>
  </si>
  <si>
    <t>Back to 30 mL/min to see if there are other big ones due to high temp</t>
  </si>
  <si>
    <t>AXF0082</t>
  </si>
  <si>
    <t>AUF113 w/OG core</t>
  </si>
  <si>
    <t>BNU00048</t>
  </si>
  <si>
    <t>AUF113</t>
  </si>
  <si>
    <t>600mL beaker, thick medium 4x impellor, 275 --&gt; 125</t>
  </si>
  <si>
    <t>BNO00073</t>
  </si>
  <si>
    <t>53.4-139.4</t>
  </si>
  <si>
    <t>AXF0083</t>
  </si>
  <si>
    <t>AUF92 w/OG core</t>
  </si>
  <si>
    <t>BNU00047</t>
  </si>
  <si>
    <t>AUF92</t>
  </si>
  <si>
    <t>600mL beaker, thick medium 4x impellor, 275 --&gt; 150</t>
  </si>
  <si>
    <t>BNO00074</t>
  </si>
  <si>
    <t>39.1-95.5</t>
  </si>
  <si>
    <t>AXF0084</t>
  </si>
  <si>
    <t>AUF134 w/OG core</t>
  </si>
  <si>
    <t>BNU00049</t>
  </si>
  <si>
    <t>AUF134</t>
  </si>
  <si>
    <t>BNO00075</t>
  </si>
  <si>
    <t>40.9-101.2</t>
  </si>
  <si>
    <t>AXF0085</t>
  </si>
  <si>
    <t>New Tom core w/AUF76</t>
  </si>
  <si>
    <t>BNC00037</t>
  </si>
  <si>
    <t>94/6, 25%</t>
  </si>
  <si>
    <t>600mL beaker, thick medium 4x impellor, 275 --&gt; 500</t>
  </si>
  <si>
    <t>BNO00076</t>
  </si>
  <si>
    <t>AXF0086</t>
  </si>
  <si>
    <t>AUF124 repeat (440 W) w/ OG core</t>
  </si>
  <si>
    <t>BNU00050</t>
  </si>
  <si>
    <t>BNO00077</t>
  </si>
  <si>
    <t>AXF0087</t>
  </si>
  <si>
    <t>AUF137 w/OG core 440W cure</t>
  </si>
  <si>
    <t>BNU00051</t>
  </si>
  <si>
    <t>AUF137</t>
  </si>
  <si>
    <t>BNO00078</t>
  </si>
  <si>
    <t>AXF0087_full cure</t>
  </si>
  <si>
    <t>AUF137 w/OG core full cure</t>
  </si>
  <si>
    <t>AXF0088</t>
  </si>
  <si>
    <t>Tom core w/AUF76</t>
  </si>
  <si>
    <t>BNC00038</t>
  </si>
  <si>
    <t>93/7, 20%</t>
  </si>
  <si>
    <t>BNO00079</t>
  </si>
  <si>
    <t>AXF0089</t>
  </si>
  <si>
    <t>AUF138 w/OG core 440W cure</t>
  </si>
  <si>
    <t>BNU00052</t>
  </si>
  <si>
    <t>AUF138</t>
  </si>
  <si>
    <t>BNO00080</t>
  </si>
  <si>
    <t>AXF0089_full cure</t>
  </si>
  <si>
    <t>AUF138 w/OG core full cure</t>
  </si>
  <si>
    <t>AXF0090</t>
  </si>
  <si>
    <t>AUF139 w/OG core 440W cure</t>
  </si>
  <si>
    <t>BNU00053</t>
  </si>
  <si>
    <t>AUF139</t>
  </si>
  <si>
    <t>BNO00081</t>
  </si>
  <si>
    <t>AXF0090_full cure</t>
  </si>
  <si>
    <t>AUF139 w/OG core full cure</t>
  </si>
  <si>
    <t>AXF0091</t>
  </si>
  <si>
    <t>AUF141 w/OG core 440W cure</t>
  </si>
  <si>
    <t>BNU00054</t>
  </si>
  <si>
    <t>AUF141</t>
  </si>
  <si>
    <t>BNO00082</t>
  </si>
  <si>
    <t>AXF0091_full cure</t>
  </si>
  <si>
    <t>AUF141 w/OG core full cure</t>
  </si>
  <si>
    <t>AXF0092</t>
  </si>
  <si>
    <t>94/6, 25% core w/AUF76 repeat</t>
  </si>
  <si>
    <t>600mL beaker, thick medium 4x impellor, 950 --&gt; 150</t>
  </si>
  <si>
    <t>BNO00083</t>
  </si>
  <si>
    <t>42.7-99.1</t>
  </si>
  <si>
    <t>Core added via syringe into the UV due to mad visco</t>
  </si>
  <si>
    <t>AXF0093</t>
  </si>
  <si>
    <t>AUF134 w/OG core, 440W cure</t>
  </si>
  <si>
    <t>BNU00055</t>
  </si>
  <si>
    <t>BNO00084</t>
  </si>
  <si>
    <t>40.6-101.5</t>
  </si>
  <si>
    <t>AXF0094</t>
  </si>
  <si>
    <t>AUF96 w/OG core</t>
  </si>
  <si>
    <t>BNU00056</t>
  </si>
  <si>
    <t>AUF96</t>
  </si>
  <si>
    <t>600mL beaker, thick medium 4x impellor, 800 --&gt; 400</t>
  </si>
  <si>
    <t>BNO00085</t>
  </si>
  <si>
    <t>Very unstable emulsion. Gear pump failed with 300 mL remaining</t>
  </si>
  <si>
    <t>AXF0095</t>
  </si>
  <si>
    <t>PEG-core w/AUF76</t>
  </si>
  <si>
    <t>BNC00040</t>
  </si>
  <si>
    <t>BNO00086</t>
  </si>
  <si>
    <t xml:space="preserve">New DP gear pump head (for emulsion). Tube not at bottom of beaker, so drew up air with 150 mL emulsion left. Experiment stopped. </t>
  </si>
  <si>
    <t>AXF0096</t>
  </si>
  <si>
    <t>AUF76 w/OG core, 5kg run</t>
  </si>
  <si>
    <t>SE011</t>
  </si>
  <si>
    <t>BNO00087</t>
  </si>
  <si>
    <t>41.9-120.5</t>
  </si>
  <si>
    <t>Quality 6/10</t>
  </si>
  <si>
    <t>AXF0097</t>
  </si>
  <si>
    <t>41.8-114.3</t>
  </si>
  <si>
    <t>Quality 7/10</t>
  </si>
  <si>
    <t>AXF0098</t>
  </si>
  <si>
    <t>40.5-117</t>
  </si>
  <si>
    <t>Quality 8/10</t>
  </si>
  <si>
    <t>AXF0099</t>
  </si>
  <si>
    <t>Quality 5/10. Some v large ones</t>
  </si>
  <si>
    <t>AXF0100</t>
  </si>
  <si>
    <t xml:space="preserve">Quality 5/10. some v large ones </t>
  </si>
  <si>
    <t>AXF0101</t>
  </si>
  <si>
    <t>44.6-155.6</t>
  </si>
  <si>
    <t>Quality 5.5/10</t>
  </si>
  <si>
    <t>AXF0102</t>
  </si>
  <si>
    <t>AUF76 w/OG core, 5kg run w/TP</t>
  </si>
  <si>
    <t>41.2-102.8</t>
  </si>
  <si>
    <t>Quality 8/10. TP (2x half-size pieces)</t>
  </si>
  <si>
    <t>AXF0103</t>
  </si>
  <si>
    <t>AUF91 w/OG core</t>
  </si>
  <si>
    <t>BNC00042</t>
  </si>
  <si>
    <t>BNU00057</t>
  </si>
  <si>
    <t>BNO00088</t>
  </si>
  <si>
    <t>39.1-87</t>
  </si>
  <si>
    <t>AXF0104</t>
  </si>
  <si>
    <t>AUF142 w/OG core 440W cure</t>
  </si>
  <si>
    <t>BNU00058</t>
  </si>
  <si>
    <t>AUF142</t>
  </si>
  <si>
    <t>600mL beaker, thick medium 4x impellor, 500 --&gt; 150</t>
  </si>
  <si>
    <t>BNO00089</t>
  </si>
  <si>
    <t>AXF0104_full cure</t>
  </si>
  <si>
    <t>AUF142 w/OG core full cure</t>
  </si>
  <si>
    <t>gear pump UV stalled</t>
  </si>
  <si>
    <t>AXF105</t>
  </si>
  <si>
    <t>BNC00041</t>
  </si>
  <si>
    <t>BNU00059</t>
  </si>
  <si>
    <t>SE012</t>
  </si>
  <si>
    <t>BNO00090</t>
  </si>
  <si>
    <t>42.1-108.6</t>
  </si>
  <si>
    <t>50/500 chosen as droplets images indicate better final emulsion compared to 60/600. Most likely due to changing gear pump head and recalibrating.</t>
  </si>
  <si>
    <t>AXF106</t>
  </si>
  <si>
    <t>39.2-109.2</t>
  </si>
  <si>
    <t>Caps processed straight away</t>
  </si>
  <si>
    <t>AXF107</t>
  </si>
  <si>
    <t>Caps stored in bucket for 7 days for post cure</t>
  </si>
  <si>
    <t>AXF108</t>
  </si>
  <si>
    <t>40.2-99</t>
  </si>
  <si>
    <t>Caps looked more single core, more aligned with the single emulsion</t>
  </si>
  <si>
    <t>AXF109</t>
  </si>
  <si>
    <t>BNO00091</t>
  </si>
  <si>
    <t>38-93.1</t>
  </si>
  <si>
    <t>Repeat of AXF106</t>
  </si>
  <si>
    <t>AXF110</t>
  </si>
  <si>
    <t>Repeat of AXF107</t>
  </si>
  <si>
    <t>AXF111</t>
  </si>
  <si>
    <t>AUF143 w OG core</t>
  </si>
  <si>
    <t>BNU00061</t>
  </si>
  <si>
    <t>AUF143</t>
  </si>
  <si>
    <t>BNO00092</t>
  </si>
  <si>
    <t>45-170</t>
  </si>
  <si>
    <t>AXF112</t>
  </si>
  <si>
    <t>AUF91 w OG core (5 kg run)</t>
  </si>
  <si>
    <t>BNU00060</t>
  </si>
  <si>
    <t>SE013</t>
  </si>
  <si>
    <t>BNO00093</t>
  </si>
  <si>
    <t>48.1-294.5</t>
  </si>
  <si>
    <t xml:space="preserve">Lots of large 300+ um caps. Hypothesise membrane pores are becoming blocked with solid PVA chunks, reducing effective pore area and increasing effective flow rate. </t>
  </si>
  <si>
    <t>AXF113</t>
  </si>
  <si>
    <t>Lots of large 300+ um caps when running at 60/600. Hypothesis that AUF91 is wicking more than AUF76. Therefore, trying 40/600</t>
  </si>
  <si>
    <t>AXF114</t>
  </si>
  <si>
    <t>Increased flow rate of outer phase to make smaller caps</t>
  </si>
  <si>
    <t>AXF115</t>
  </si>
  <si>
    <t>Teepee</t>
  </si>
  <si>
    <t>AXF116</t>
  </si>
  <si>
    <t>7 day PC sample w/Teepee</t>
  </si>
  <si>
    <t>AXF117</t>
  </si>
  <si>
    <t>Finished 13:47</t>
  </si>
  <si>
    <t>7 day PC sample w/o Teepee</t>
  </si>
  <si>
    <t>AXF118</t>
  </si>
  <si>
    <t>AUF144 w/OG core</t>
  </si>
  <si>
    <t>BNU00062</t>
  </si>
  <si>
    <t>AUF144</t>
  </si>
  <si>
    <t>BNO00095</t>
  </si>
  <si>
    <t>AXF119</t>
  </si>
  <si>
    <t>AUF76 w/OG core</t>
  </si>
  <si>
    <t>SE014</t>
  </si>
  <si>
    <t>BNO00096</t>
  </si>
  <si>
    <t>23.3-182.9</t>
  </si>
  <si>
    <t>Caps appeared ~100µm in size, with good sized inner cores.</t>
  </si>
  <si>
    <t>AXF120</t>
  </si>
  <si>
    <t>AUF76 w/OG core 440W cure</t>
  </si>
  <si>
    <t>Finished 14:25</t>
  </si>
  <si>
    <t>79.6-161.4</t>
  </si>
  <si>
    <t>AXF119 but with half cure.</t>
  </si>
  <si>
    <t>AXF121</t>
  </si>
  <si>
    <t xml:space="preserve">Started with 80/300, however it appeared that the tubing was blocking up. Therefore reverted to 80/800. </t>
  </si>
  <si>
    <t>AXF122</t>
  </si>
  <si>
    <t>AUF145 w/OG core</t>
  </si>
  <si>
    <t>BNU00063</t>
  </si>
  <si>
    <t>AUF145</t>
  </si>
  <si>
    <t>BNO00097</t>
  </si>
  <si>
    <t>Droplets made were over 1mm in size, with jetting observed in the tubing. It appears that the droplets were being made in the tube. Tried a variety of flow regimes.</t>
  </si>
  <si>
    <t>AXF123</t>
  </si>
  <si>
    <t>AUF146 w/OG core</t>
  </si>
  <si>
    <t>BNU00064</t>
  </si>
  <si>
    <t>AUF146</t>
  </si>
  <si>
    <t>AXF124</t>
  </si>
  <si>
    <t>AUF147 w/OG core</t>
  </si>
  <si>
    <t>BNU00065</t>
  </si>
  <si>
    <t>AUF147</t>
  </si>
  <si>
    <t>BNO00098</t>
  </si>
  <si>
    <t>Droplets made were over 1mm in size, with jetting observed in the tubing. It appears that the droplets were being made in the tube. Tried a variety of flow regimes, 10/300 seemed to work</t>
  </si>
  <si>
    <t>AXF125</t>
  </si>
  <si>
    <t>AUF148 w/OG core</t>
  </si>
  <si>
    <t>BNU00066</t>
  </si>
  <si>
    <t>AUF148</t>
  </si>
  <si>
    <t>AXF126</t>
  </si>
  <si>
    <t>OG core / AUF76</t>
  </si>
  <si>
    <t>Lab temp 19.9C</t>
  </si>
  <si>
    <t>AXF127</t>
  </si>
  <si>
    <t>AUF75 w/ 94/6 core</t>
  </si>
  <si>
    <t>BNC00039</t>
  </si>
  <si>
    <t>94/6 (25%)</t>
  </si>
  <si>
    <t>BNU00067</t>
  </si>
  <si>
    <t>BNO00099</t>
  </si>
  <si>
    <t>AXF128</t>
  </si>
  <si>
    <t>AUF110 w/OG core old rig</t>
  </si>
  <si>
    <t>BNC00044</t>
  </si>
  <si>
    <t>BNU00068</t>
  </si>
  <si>
    <t>SE015</t>
  </si>
  <si>
    <t>BNO00100</t>
  </si>
  <si>
    <t>AXF129</t>
  </si>
  <si>
    <t>AUF110 w/OG core old rig 488W</t>
  </si>
  <si>
    <t>AXF130</t>
  </si>
  <si>
    <t>AUF110 w/OG core old rig 488W diff. flow rate ratio</t>
  </si>
  <si>
    <t>AXF131</t>
  </si>
  <si>
    <t>AUF110 w/OG core new rig</t>
  </si>
  <si>
    <t>Cure Rig 2.0 (Upgraded Water Butt)</t>
  </si>
  <si>
    <t>AXF132</t>
  </si>
  <si>
    <t>AXF133</t>
  </si>
  <si>
    <t>AXF134</t>
  </si>
  <si>
    <t>AXF135</t>
  </si>
  <si>
    <t>AXF136</t>
  </si>
  <si>
    <t>AXF137</t>
  </si>
  <si>
    <t>AUF110 w/OG core new rig w/cooling</t>
  </si>
  <si>
    <t>AXF138</t>
  </si>
  <si>
    <t>AUF110 w/OG core new rig w/cooling from start</t>
  </si>
  <si>
    <t>BNO00101</t>
  </si>
  <si>
    <t>AXF139</t>
  </si>
  <si>
    <t>AUF110 w/OG core new rig w/cooling flow rate modification</t>
  </si>
  <si>
    <t>AXF140</t>
  </si>
  <si>
    <t>AXF141</t>
  </si>
  <si>
    <t>AXF142</t>
  </si>
  <si>
    <t>AUF138 w/OG core</t>
  </si>
  <si>
    <t>BNU00069</t>
  </si>
  <si>
    <t>SE016</t>
  </si>
  <si>
    <t>BNO00102</t>
  </si>
  <si>
    <t>AXF143</t>
  </si>
  <si>
    <t>AUF138 w/OG core flow rate mod</t>
  </si>
  <si>
    <t>AXF144</t>
  </si>
  <si>
    <t>AXF145</t>
  </si>
  <si>
    <t>AXF146</t>
  </si>
  <si>
    <t>AXF147</t>
  </si>
  <si>
    <t>AXF148</t>
  </si>
  <si>
    <t>AXF149</t>
  </si>
  <si>
    <t>AXF150</t>
  </si>
  <si>
    <t>AXF151</t>
  </si>
  <si>
    <t>AXF152</t>
  </si>
  <si>
    <t>BNO00103</t>
  </si>
  <si>
    <t>Initial quick durability (done on sample straight from exit tube at end of run) was 80% but 70% on repeat (bulk sample from sock left over weekend)</t>
  </si>
  <si>
    <t>AXF153</t>
  </si>
  <si>
    <t>AUF93 w/OG core</t>
  </si>
  <si>
    <t>BNU00070</t>
  </si>
  <si>
    <t>SE017</t>
  </si>
  <si>
    <t>BNO00104</t>
  </si>
  <si>
    <t>Flow rate needed to be 50mL/min as pump would not generate enough pressure to open the check valve#</t>
  </si>
  <si>
    <t>AXF154</t>
  </si>
  <si>
    <t>Experiment stopped due to gear pump stalling</t>
  </si>
  <si>
    <t>AXF155</t>
  </si>
  <si>
    <t>AXF156</t>
  </si>
  <si>
    <t>AXF157</t>
  </si>
  <si>
    <t>AXF158</t>
  </si>
  <si>
    <t>AXF159</t>
  </si>
  <si>
    <t>AXF160</t>
  </si>
  <si>
    <t>AXF161</t>
  </si>
  <si>
    <t>AXF162</t>
  </si>
  <si>
    <t>Actual flow rate of emulsion measured: ~22mL/min ; Emulsion visco measured at 100 RPM</t>
  </si>
  <si>
    <t>AXF163</t>
  </si>
  <si>
    <t>Gear pump stalled. Emulsion visco measured at 100 RPM</t>
  </si>
  <si>
    <t>AXF164</t>
  </si>
  <si>
    <t>AUF76 w/OG core first time this combo on new rig</t>
  </si>
  <si>
    <t>BNC00045</t>
  </si>
  <si>
    <t>BNU00074</t>
  </si>
  <si>
    <t>SE018</t>
  </si>
  <si>
    <t>BNO00106</t>
  </si>
  <si>
    <t>AXF165</t>
  </si>
  <si>
    <t>AXF166</t>
  </si>
  <si>
    <t xml:space="preserve">Actual flow rate of emulsion measured: ~28mL/min </t>
  </si>
  <si>
    <t>AXF167</t>
  </si>
  <si>
    <t>AXF168</t>
  </si>
  <si>
    <t>AXF169</t>
  </si>
  <si>
    <t>AXF170</t>
  </si>
  <si>
    <t>AXF171</t>
  </si>
  <si>
    <t>AXF172</t>
  </si>
  <si>
    <t>AXF173</t>
  </si>
  <si>
    <t>AXF174</t>
  </si>
  <si>
    <t>AUF76 w/94/6(25%)</t>
  </si>
  <si>
    <t>BNC00046</t>
  </si>
  <si>
    <t>94/6(25%)</t>
  </si>
  <si>
    <t>SE019</t>
  </si>
  <si>
    <t>BNO00107</t>
  </si>
  <si>
    <t>Emulsion was too big, stopped run early in</t>
  </si>
  <si>
    <t>AXF175</t>
  </si>
  <si>
    <t>AUF76 w/OG core because we have to</t>
  </si>
  <si>
    <t>AXF176</t>
  </si>
  <si>
    <t>AXF177</t>
  </si>
  <si>
    <t>AUF76 w/OG core with 5m tubing, flow rate changed because of reduced tubing</t>
  </si>
  <si>
    <t>AXF178</t>
  </si>
  <si>
    <t>AUF76 w/OG core with 5m tubing, flow rate adjusted because of reduced tubing</t>
  </si>
  <si>
    <t>AXF179</t>
  </si>
  <si>
    <t>AUF76 w/OG core with 5m tubing, flow rate dropped to make large caps</t>
  </si>
  <si>
    <t>AXF180</t>
  </si>
  <si>
    <t>AUF76 w/ 94/6 (25%) Tom core</t>
  </si>
  <si>
    <t>BNO00108</t>
  </si>
  <si>
    <t>AXF181</t>
  </si>
  <si>
    <t>AXF182</t>
  </si>
  <si>
    <t>AXF183</t>
  </si>
  <si>
    <t>AUF76 w/ 94/6 (25%) Tom core 5m tubing</t>
  </si>
  <si>
    <t>Tried 20/50mL /min flow rate ratio like AXF179, however the emulsion came through 100% and stopped the outer phase. After taking apart the AXF-1, the membrane was covered in solid core.</t>
  </si>
  <si>
    <t>AXF184</t>
  </si>
  <si>
    <t>BNU00072</t>
  </si>
  <si>
    <t>SE020</t>
  </si>
  <si>
    <t>BNO00109</t>
  </si>
  <si>
    <t>Emulsion dominated flow regime, led to blocked 50m tubing</t>
  </si>
  <si>
    <t>AXF185</t>
  </si>
  <si>
    <t>AUF113 w/OG core 5m tubing</t>
  </si>
  <si>
    <t>BNO00110</t>
  </si>
  <si>
    <t>AXF186</t>
  </si>
  <si>
    <t>AXF187</t>
  </si>
  <si>
    <t>AXF188</t>
  </si>
  <si>
    <t>AXF189</t>
  </si>
  <si>
    <t>AXF190</t>
  </si>
  <si>
    <t>AXF191</t>
  </si>
  <si>
    <t>AXF192</t>
  </si>
  <si>
    <t>AXF193</t>
  </si>
  <si>
    <t>AXF194</t>
  </si>
  <si>
    <t>BNC00047</t>
  </si>
  <si>
    <t>BNU00071</t>
  </si>
  <si>
    <t>SE021</t>
  </si>
  <si>
    <t>BNO00111</t>
  </si>
  <si>
    <t>AXF195</t>
  </si>
  <si>
    <t>Gear pump (2x UV phase) broke, UV infiltrated gears</t>
  </si>
  <si>
    <t>AXF196</t>
  </si>
  <si>
    <t>BNO00112</t>
  </si>
  <si>
    <t>AXF197</t>
  </si>
  <si>
    <t>BNU00077</t>
  </si>
  <si>
    <t>SE022</t>
  </si>
  <si>
    <t>AXF198</t>
  </si>
  <si>
    <t>AXF199</t>
  </si>
  <si>
    <t>BNO00113</t>
  </si>
  <si>
    <t>AXF200</t>
  </si>
  <si>
    <t>AXF201</t>
  </si>
  <si>
    <t>AXF202</t>
  </si>
  <si>
    <t>AXF203</t>
  </si>
  <si>
    <t>AUF110 w/OG core 75:25</t>
  </si>
  <si>
    <t>BNU00075</t>
  </si>
  <si>
    <t>SE023</t>
  </si>
  <si>
    <t>BNO00114</t>
  </si>
  <si>
    <t>AXF204</t>
  </si>
  <si>
    <t>AXF205</t>
  </si>
  <si>
    <t>AXF206</t>
  </si>
  <si>
    <t>AXF207</t>
  </si>
  <si>
    <t>AUF130</t>
  </si>
  <si>
    <t>AUF191</t>
  </si>
  <si>
    <t>AUF194</t>
  </si>
  <si>
    <t>COUNT of % dry after 24h in incubator</t>
  </si>
  <si>
    <t>Grand Total</t>
  </si>
  <si>
    <t>COUNTA of % dry after 2 days 70% humidity</t>
  </si>
  <si>
    <t>24h</t>
  </si>
  <si>
    <t>Regular Outer</t>
  </si>
  <si>
    <t>0.9x Outer</t>
  </si>
  <si>
    <t>Core</t>
  </si>
  <si>
    <t>Glycerol</t>
  </si>
  <si>
    <t>Water</t>
  </si>
  <si>
    <t>48h</t>
  </si>
  <si>
    <t>Experiment</t>
  </si>
  <si>
    <t>Time Taken</t>
  </si>
  <si>
    <t>Target Flow Rate</t>
  </si>
  <si>
    <t>Mass used</t>
  </si>
  <si>
    <t>Actual Flow Rate</t>
  </si>
  <si>
    <t>Viscosity of Emulsion</t>
  </si>
  <si>
    <t>Time</t>
  </si>
  <si>
    <t># single core</t>
  </si>
  <si>
    <t>count</t>
  </si>
  <si>
    <t>Time (mins)</t>
  </si>
  <si>
    <t>AXF18</t>
  </si>
  <si>
    <t>AXF19</t>
  </si>
  <si>
    <t>AXF21</t>
  </si>
  <si>
    <t>Photo</t>
  </si>
  <si>
    <t>Run terminated due to emulsion depletion</t>
  </si>
  <si>
    <t>UV viscosity / cP</t>
  </si>
  <si>
    <t>Particle size / µm</t>
  </si>
  <si>
    <t>STDEV</t>
  </si>
  <si>
    <t>PDI</t>
  </si>
  <si>
    <t>Total mass produced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</si>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</sst>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-mm"/>
  </numFmts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rgb="FF434343"/>
      <name val="Roboto"/>
    </font>
    <font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1"/>
      <color rgb="FF000000"/>
      <name val="&quot;Aptos Narrow&quot;"/>
    </font>
    <font>
      <sz val="11"/>
      <color rgb="FF000000"/>
      <name val="&quot;Aptos Narrow&quot;"/>
    </font>
    <font>
      <sz val="10"/>
      <color rgb="FF000000"/>
      <name val="Arial"/>
      <scheme val="minor"/>
    </font>
    <font>
      <sz val="11"/>
      <color rgb="FF000000"/>
      <name val="Calibri"/>
    </font>
    <font>
      <sz val="9"/>
      <color rgb="FF1155CC"/>
      <name val="&quot;Google Sans Mono&quot;"/>
    </font>
  </fonts>
  <fills count="9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2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0B5394"/>
      </left>
      <right style="thin">
        <color rgb="FF0B5394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442F65"/>
      </left>
      <right style="thin">
        <color rgb="FFD0E0E3"/>
      </right>
      <top style="thin">
        <color rgb="FFD0E0E3"/>
      </top>
      <bottom style="thin">
        <color rgb="FFD0E0E3"/>
      </bottom>
      <diagonal/>
    </border>
    <border>
      <left style="thin">
        <color rgb="FF442F65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8F9FA"/>
      </bottom>
      <diagonal/>
    </border>
    <border>
      <left style="thin">
        <color rgb="FF442F65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4" fontId="1" fillId="0" borderId="6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4" fontId="1" fillId="0" borderId="9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/>
    <xf numFmtId="1" fontId="1" fillId="0" borderId="9" xfId="0" applyNumberFormat="1" applyFont="1" applyBorder="1" applyAlignment="1">
      <alignment vertical="center"/>
    </xf>
    <xf numFmtId="10" fontId="5" fillId="3" borderId="9" xfId="0" applyNumberFormat="1" applyFont="1" applyFill="1" applyBorder="1" applyAlignment="1">
      <alignment vertical="center"/>
    </xf>
    <xf numFmtId="10" fontId="5" fillId="3" borderId="9" xfId="0" applyNumberFormat="1" applyFont="1" applyFill="1" applyBorder="1" applyAlignment="1">
      <alignment horizontal="right" vertical="center"/>
    </xf>
    <xf numFmtId="10" fontId="6" fillId="3" borderId="9" xfId="0" applyNumberFormat="1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0" fontId="5" fillId="4" borderId="6" xfId="0" applyNumberFormat="1" applyFont="1" applyFill="1" applyBorder="1" applyAlignment="1">
      <alignment vertical="center"/>
    </xf>
    <xf numFmtId="10" fontId="5" fillId="4" borderId="6" xfId="0" applyNumberFormat="1" applyFont="1" applyFill="1" applyBorder="1" applyAlignment="1">
      <alignment horizontal="right" vertical="center"/>
    </xf>
    <xf numFmtId="10" fontId="6" fillId="4" borderId="6" xfId="0" applyNumberFormat="1" applyFont="1" applyFill="1" applyBorder="1" applyAlignment="1">
      <alignment vertical="center"/>
    </xf>
    <xf numFmtId="0" fontId="5" fillId="4" borderId="6" xfId="0" applyFont="1" applyFill="1" applyBorder="1" applyAlignment="1">
      <alignment horizontal="right" vertical="center"/>
    </xf>
    <xf numFmtId="0" fontId="6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49" fontId="8" fillId="4" borderId="6" xfId="0" applyNumberFormat="1" applyFont="1" applyFill="1" applyBorder="1" applyAlignment="1">
      <alignment vertical="center"/>
    </xf>
    <xf numFmtId="20" fontId="1" fillId="0" borderId="6" xfId="0" applyNumberFormat="1" applyFont="1" applyBorder="1" applyAlignment="1">
      <alignment vertical="center"/>
    </xf>
    <xf numFmtId="49" fontId="1" fillId="5" borderId="11" xfId="0" applyNumberFormat="1" applyFont="1" applyFill="1" applyBorder="1" applyAlignment="1">
      <alignment vertical="center"/>
    </xf>
    <xf numFmtId="20" fontId="1" fillId="0" borderId="9" xfId="0" applyNumberFormat="1" applyFont="1" applyBorder="1" applyAlignment="1">
      <alignment vertical="center"/>
    </xf>
    <xf numFmtId="49" fontId="1" fillId="6" borderId="12" xfId="0" applyNumberFormat="1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49" fontId="1" fillId="7" borderId="13" xfId="0" applyNumberFormat="1" applyFont="1" applyFill="1" applyBorder="1" applyAlignment="1">
      <alignment vertical="center"/>
    </xf>
    <xf numFmtId="49" fontId="5" fillId="7" borderId="5" xfId="0" applyNumberFormat="1" applyFont="1" applyFill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0" borderId="0" xfId="0" applyFont="1"/>
    <xf numFmtId="49" fontId="5" fillId="4" borderId="5" xfId="0" applyNumberFormat="1" applyFont="1" applyFill="1" applyBorder="1" applyAlignment="1">
      <alignment vertical="center"/>
    </xf>
    <xf numFmtId="10" fontId="5" fillId="4" borderId="14" xfId="0" applyNumberFormat="1" applyFont="1" applyFill="1" applyBorder="1" applyAlignment="1">
      <alignment horizontal="right" vertical="center"/>
    </xf>
    <xf numFmtId="10" fontId="10" fillId="3" borderId="9" xfId="0" applyNumberFormat="1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14" fontId="5" fillId="3" borderId="9" xfId="0" applyNumberFormat="1" applyFont="1" applyFill="1" applyBorder="1" applyAlignment="1">
      <alignment horizontal="right" vertical="center"/>
    </xf>
    <xf numFmtId="49" fontId="11" fillId="0" borderId="5" xfId="0" applyNumberFormat="1" applyFont="1" applyBorder="1" applyAlignment="1">
      <alignment vertical="center"/>
    </xf>
    <xf numFmtId="49" fontId="11" fillId="8" borderId="15" xfId="0" applyNumberFormat="1" applyFont="1" applyFill="1" applyBorder="1" applyAlignment="1">
      <alignment vertical="center"/>
    </xf>
    <xf numFmtId="49" fontId="11" fillId="4" borderId="5" xfId="0" applyNumberFormat="1" applyFont="1" applyFill="1" applyBorder="1" applyAlignment="1">
      <alignment vertical="center"/>
    </xf>
    <xf numFmtId="20" fontId="6" fillId="4" borderId="6" xfId="0" applyNumberFormat="1" applyFont="1" applyFill="1" applyBorder="1" applyAlignment="1">
      <alignment vertical="center"/>
    </xf>
    <xf numFmtId="4" fontId="5" fillId="4" borderId="6" xfId="0" applyNumberFormat="1" applyFont="1" applyFill="1" applyBorder="1" applyAlignment="1">
      <alignment horizontal="right" vertical="center"/>
    </xf>
    <xf numFmtId="49" fontId="6" fillId="4" borderId="6" xfId="0" applyNumberFormat="1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49" fontId="1" fillId="0" borderId="16" xfId="0" applyNumberFormat="1" applyFont="1" applyBorder="1" applyAlignment="1">
      <alignment vertical="center"/>
    </xf>
    <xf numFmtId="14" fontId="1" fillId="0" borderId="17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5" fillId="4" borderId="17" xfId="0" applyFont="1" applyFill="1" applyBorder="1" applyAlignment="1">
      <alignment vertical="center"/>
    </xf>
    <xf numFmtId="4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9" fontId="10" fillId="4" borderId="0" xfId="0" applyNumberFormat="1" applyFont="1" applyFill="1" applyAlignment="1">
      <alignment horizontal="right"/>
    </xf>
    <xf numFmtId="0" fontId="10" fillId="4" borderId="0" xfId="0" applyFont="1" applyFill="1"/>
    <xf numFmtId="0" fontId="10" fillId="3" borderId="0" xfId="0" applyFont="1" applyFill="1"/>
    <xf numFmtId="9" fontId="10" fillId="3" borderId="0" xfId="0" applyNumberFormat="1" applyFont="1" applyFill="1" applyAlignment="1">
      <alignment horizontal="right"/>
    </xf>
    <xf numFmtId="10" fontId="1" fillId="0" borderId="0" xfId="0" applyNumberFormat="1" applyFont="1"/>
    <xf numFmtId="10" fontId="6" fillId="0" borderId="0" xfId="0" applyNumberFormat="1" applyFont="1"/>
    <xf numFmtId="0" fontId="6" fillId="0" borderId="0" xfId="0" applyFont="1" applyAlignment="1">
      <alignment horizontal="right"/>
    </xf>
    <xf numFmtId="20" fontId="1" fillId="0" borderId="0" xfId="0" applyNumberFormat="1" applyFont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0" xfId="0" applyFont="1"/>
    <xf numFmtId="21" fontId="1" fillId="0" borderId="0" xfId="0" applyNumberFormat="1" applyFont="1"/>
    <xf numFmtId="0" fontId="14" fillId="0" borderId="0" xfId="0" applyFont="1"/>
    <xf numFmtId="0" fontId="15" fillId="0" borderId="0" xfId="0" applyFont="1" applyAlignment="1">
      <alignment horizontal="right"/>
    </xf>
    <xf numFmtId="0" fontId="16" fillId="4" borderId="0" xfId="0" applyFont="1" applyFill="1"/>
    <xf numFmtId="0" fontId="0" fillId="0" borderId="19" xfId="0" pivotButton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10" fontId="0" fillId="0" borderId="19" xfId="0" applyNumberFormat="1" applyBorder="1"/>
    <xf numFmtId="0" fontId="0" fillId="0" borderId="19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10" fontId="0" fillId="0" borderId="24" xfId="0" applyNumberFormat="1" applyBorder="1"/>
    <xf numFmtId="0" fontId="0" fillId="0" borderId="24" xfId="0" applyNumberFormat="1" applyBorder="1"/>
    <xf numFmtId="0" fontId="0" fillId="0" borderId="0" xfId="0" applyNumberFormat="1"/>
    <xf numFmtId="0" fontId="0" fillId="0" borderId="25" xfId="0" applyNumberFormat="1" applyBorder="1"/>
    <xf numFmtId="10" fontId="0" fillId="0" borderId="26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24" xfId="0" applyBorder="1"/>
    <xf numFmtId="0" fontId="0" fillId="0" borderId="26" xfId="0" applyBorder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aw Dat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1.xml"/><Relationship Id="rId26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7.xml"/><Relationship Id="rId17" Type="http://schemas.openxmlformats.org/officeDocument/2006/relationships/worksheet" Target="worksheets/sheet7.xml"/><Relationship Id="rId25" Type="http://schemas.openxmlformats.org/officeDocument/2006/relationships/worksheet" Target="worksheets/sheet1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0.xml"/><Relationship Id="rId20" Type="http://schemas.openxmlformats.org/officeDocument/2006/relationships/chartsheet" Target="chartsheets/sheet12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worksheet" Target="worksheets/sheet5.xml"/><Relationship Id="rId24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6.xml"/><Relationship Id="rId23" Type="http://schemas.openxmlformats.org/officeDocument/2006/relationships/chartsheet" Target="chartsheets/sheet14.xml"/><Relationship Id="rId28" Type="http://schemas.openxmlformats.org/officeDocument/2006/relationships/theme" Target="theme/theme1.xml"/><Relationship Id="rId10" Type="http://schemas.openxmlformats.org/officeDocument/2006/relationships/chartsheet" Target="chartsheets/sheet6.xml"/><Relationship Id="rId19" Type="http://schemas.openxmlformats.org/officeDocument/2006/relationships/worksheet" Target="worksheets/sheet8.xml"/><Relationship Id="rId31" Type="http://schemas.openxmlformats.org/officeDocument/2006/relationships/calcChain" Target="calcChain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5.xml"/><Relationship Id="rId14" Type="http://schemas.openxmlformats.org/officeDocument/2006/relationships/chartsheet" Target="chartsheets/sheet9.xml"/><Relationship Id="rId22" Type="http://schemas.openxmlformats.org/officeDocument/2006/relationships/worksheet" Target="worksheets/sheet9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Quick durability vs UV formulation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'Quick durabilities vs UV formul'!$B$1</c:f>
              <c:strCache>
                <c:ptCount val="1"/>
                <c:pt idx="0">
                  <c:v>AUF138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'Quick durabilities vs UV formul'!$A$2:$A$13</c:f>
              <c:numCache>
                <c:formatCode>General</c:formatCode>
                <c:ptCount val="12"/>
                <c:pt idx="0">
                  <c:v>0.5</c:v>
                </c:pt>
                <c:pt idx="1">
                  <c:v>0.52</c:v>
                </c:pt>
                <c:pt idx="2">
                  <c:v>0.86</c:v>
                </c:pt>
                <c:pt idx="3">
                  <c:v>0.9</c:v>
                </c:pt>
                <c:pt idx="4">
                  <c:v>1.01</c:v>
                </c:pt>
                <c:pt idx="5">
                  <c:v>1.06</c:v>
                </c:pt>
                <c:pt idx="6">
                  <c:v>1.51</c:v>
                </c:pt>
                <c:pt idx="7">
                  <c:v>1.57</c:v>
                </c:pt>
                <c:pt idx="8">
                  <c:v>1.73</c:v>
                </c:pt>
                <c:pt idx="9">
                  <c:v>1.8</c:v>
                </c:pt>
                <c:pt idx="10">
                  <c:v>2.15</c:v>
                </c:pt>
                <c:pt idx="11">
                  <c:v>2.25</c:v>
                </c:pt>
              </c:numCache>
            </c:numRef>
          </c:xVal>
          <c:yVal>
            <c:numRef>
              <c:f>'Quick durabilities vs UV formul'!$B$2:$B$13</c:f>
              <c:numCache>
                <c:formatCode>General</c:formatCode>
                <c:ptCount val="12"/>
                <c:pt idx="0" formatCode="0%">
                  <c:v>0.4</c:v>
                </c:pt>
                <c:pt idx="2" formatCode="0%">
                  <c:v>0.15</c:v>
                </c:pt>
                <c:pt idx="4" formatCode="0%">
                  <c:v>0.05</c:v>
                </c:pt>
                <c:pt idx="6" formatCode="0%">
                  <c:v>0.1</c:v>
                </c:pt>
                <c:pt idx="8" formatCode="0%">
                  <c:v>0.4</c:v>
                </c:pt>
                <c:pt idx="10" formatCode="0%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5C-4B67-B910-E1E77924B3E5}"/>
            </c:ext>
          </c:extLst>
        </c:ser>
        <c:ser>
          <c:idx val="1"/>
          <c:order val="1"/>
          <c:tx>
            <c:strRef>
              <c:f>'Quick durabilities vs UV formul'!$C$1</c:f>
              <c:strCache>
                <c:ptCount val="1"/>
                <c:pt idx="0">
                  <c:v>AUF110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'Quick durabilities vs UV formul'!$A$2:$A$13</c:f>
              <c:numCache>
                <c:formatCode>General</c:formatCode>
                <c:ptCount val="12"/>
                <c:pt idx="0">
                  <c:v>0.5</c:v>
                </c:pt>
                <c:pt idx="1">
                  <c:v>0.52</c:v>
                </c:pt>
                <c:pt idx="2">
                  <c:v>0.86</c:v>
                </c:pt>
                <c:pt idx="3">
                  <c:v>0.9</c:v>
                </c:pt>
                <c:pt idx="4">
                  <c:v>1.01</c:v>
                </c:pt>
                <c:pt idx="5">
                  <c:v>1.06</c:v>
                </c:pt>
                <c:pt idx="6">
                  <c:v>1.51</c:v>
                </c:pt>
                <c:pt idx="7">
                  <c:v>1.57</c:v>
                </c:pt>
                <c:pt idx="8">
                  <c:v>1.73</c:v>
                </c:pt>
                <c:pt idx="9">
                  <c:v>1.8</c:v>
                </c:pt>
                <c:pt idx="10">
                  <c:v>2.15</c:v>
                </c:pt>
                <c:pt idx="11">
                  <c:v>2.25</c:v>
                </c:pt>
              </c:numCache>
            </c:numRef>
          </c:xVal>
          <c:yVal>
            <c:numRef>
              <c:f>'Quick durabilities vs UV formul'!$C$2:$C$13</c:f>
              <c:numCache>
                <c:formatCode>0%</c:formatCode>
                <c:ptCount val="12"/>
                <c:pt idx="1">
                  <c:v>0.9</c:v>
                </c:pt>
                <c:pt idx="3">
                  <c:v>0.1</c:v>
                </c:pt>
                <c:pt idx="5">
                  <c:v>0.05</c:v>
                </c:pt>
                <c:pt idx="7">
                  <c:v>0.15</c:v>
                </c:pt>
                <c:pt idx="9">
                  <c:v>0.95</c:v>
                </c:pt>
                <c:pt idx="11">
                  <c:v>0.05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5C-4B67-B910-E1E77924B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683711"/>
        <c:axId val="391358633"/>
      </c:scatterChart>
      <c:valAx>
        <c:axId val="14146837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Curing Power (kJ g-1)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91358633"/>
        <c:crosses val="autoZero"/>
        <c:crossBetween val="midCat"/>
      </c:valAx>
      <c:valAx>
        <c:axId val="3913586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dry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1468371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Formulation effect on 24h dry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'Pivot Table w 24h dry'!$AA$2</c:f>
              <c:strCache>
                <c:ptCount val="1"/>
                <c:pt idx="0">
                  <c:v>AUF90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 24h dry'!$A$3:$A$25</c:f>
              <c:numCache>
                <c:formatCode>0.00%</c:formatCode>
                <c:ptCount val="23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0.17</c:v>
                </c:pt>
                <c:pt idx="6">
                  <c:v>0.2</c:v>
                </c:pt>
                <c:pt idx="7">
                  <c:v>0.21</c:v>
                </c:pt>
                <c:pt idx="8">
                  <c:v>0.25</c:v>
                </c:pt>
                <c:pt idx="9">
                  <c:v>0.3</c:v>
                </c:pt>
                <c:pt idx="10">
                  <c:v>0.35</c:v>
                </c:pt>
                <c:pt idx="11">
                  <c:v>0.4</c:v>
                </c:pt>
                <c:pt idx="12">
                  <c:v>0.45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  <c:pt idx="17">
                  <c:v>0.75</c:v>
                </c:pt>
                <c:pt idx="18">
                  <c:v>0.8</c:v>
                </c:pt>
                <c:pt idx="19">
                  <c:v>0.9</c:v>
                </c:pt>
                <c:pt idx="20">
                  <c:v>0.95</c:v>
                </c:pt>
                <c:pt idx="21">
                  <c:v>0.98</c:v>
                </c:pt>
                <c:pt idx="22">
                  <c:v>0.99</c:v>
                </c:pt>
              </c:numCache>
            </c:numRef>
          </c:cat>
          <c:val>
            <c:numRef>
              <c:f>'Pivot Table w 24h dry'!$AA$3:$AA$25</c:f>
              <c:numCache>
                <c:formatCode>General</c:formatCode>
                <c:ptCount val="23"/>
                <c:pt idx="16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297-46ED-B67B-0C3BB5A296CE}"/>
            </c:ext>
          </c:extLst>
        </c:ser>
        <c:ser>
          <c:idx val="1"/>
          <c:order val="1"/>
          <c:tx>
            <c:strRef>
              <c:f>'Pivot Table w 24h dry'!$AB$2</c:f>
              <c:strCache>
                <c:ptCount val="1"/>
                <c:pt idx="0">
                  <c:v>AUF91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 24h dry'!$A$3:$A$25</c:f>
              <c:numCache>
                <c:formatCode>0.00%</c:formatCode>
                <c:ptCount val="23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0.17</c:v>
                </c:pt>
                <c:pt idx="6">
                  <c:v>0.2</c:v>
                </c:pt>
                <c:pt idx="7">
                  <c:v>0.21</c:v>
                </c:pt>
                <c:pt idx="8">
                  <c:v>0.25</c:v>
                </c:pt>
                <c:pt idx="9">
                  <c:v>0.3</c:v>
                </c:pt>
                <c:pt idx="10">
                  <c:v>0.35</c:v>
                </c:pt>
                <c:pt idx="11">
                  <c:v>0.4</c:v>
                </c:pt>
                <c:pt idx="12">
                  <c:v>0.45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  <c:pt idx="17">
                  <c:v>0.75</c:v>
                </c:pt>
                <c:pt idx="18">
                  <c:v>0.8</c:v>
                </c:pt>
                <c:pt idx="19">
                  <c:v>0.9</c:v>
                </c:pt>
                <c:pt idx="20">
                  <c:v>0.95</c:v>
                </c:pt>
                <c:pt idx="21">
                  <c:v>0.98</c:v>
                </c:pt>
                <c:pt idx="22">
                  <c:v>0.99</c:v>
                </c:pt>
              </c:numCache>
            </c:numRef>
          </c:cat>
          <c:val>
            <c:numRef>
              <c:f>'Pivot Table w 24h dry'!$AB$3:$AB$25</c:f>
              <c:numCache>
                <c:formatCode>General</c:formatCode>
                <c:ptCount val="23"/>
                <c:pt idx="6">
                  <c:v>1</c:v>
                </c:pt>
                <c:pt idx="11">
                  <c:v>1</c:v>
                </c:pt>
                <c:pt idx="13">
                  <c:v>1</c:v>
                </c:pt>
                <c:pt idx="16">
                  <c:v>4</c:v>
                </c:pt>
                <c:pt idx="17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297-46ED-B67B-0C3BB5A296CE}"/>
            </c:ext>
          </c:extLst>
        </c:ser>
        <c:ser>
          <c:idx val="2"/>
          <c:order val="2"/>
          <c:tx>
            <c:strRef>
              <c:f>'Pivot Table w 24h dry'!$D$2</c:f>
              <c:strCache>
                <c:ptCount val="1"/>
                <c:pt idx="0">
                  <c:v>AUF117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 24h dry'!$A$3:$A$25</c:f>
              <c:numCache>
                <c:formatCode>0.00%</c:formatCode>
                <c:ptCount val="23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0.17</c:v>
                </c:pt>
                <c:pt idx="6">
                  <c:v>0.2</c:v>
                </c:pt>
                <c:pt idx="7">
                  <c:v>0.21</c:v>
                </c:pt>
                <c:pt idx="8">
                  <c:v>0.25</c:v>
                </c:pt>
                <c:pt idx="9">
                  <c:v>0.3</c:v>
                </c:pt>
                <c:pt idx="10">
                  <c:v>0.35</c:v>
                </c:pt>
                <c:pt idx="11">
                  <c:v>0.4</c:v>
                </c:pt>
                <c:pt idx="12">
                  <c:v>0.45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  <c:pt idx="17">
                  <c:v>0.75</c:v>
                </c:pt>
                <c:pt idx="18">
                  <c:v>0.8</c:v>
                </c:pt>
                <c:pt idx="19">
                  <c:v>0.9</c:v>
                </c:pt>
                <c:pt idx="20">
                  <c:v>0.95</c:v>
                </c:pt>
                <c:pt idx="21">
                  <c:v>0.98</c:v>
                </c:pt>
                <c:pt idx="22">
                  <c:v>0.99</c:v>
                </c:pt>
              </c:numCache>
            </c:numRef>
          </c:cat>
          <c:val>
            <c:numRef>
              <c:f>'Pivot Table w 24h dry'!$D$3:$D$25</c:f>
              <c:numCache>
                <c:formatCode>General</c:formatCode>
                <c:ptCount val="23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0297-46ED-B67B-0C3BB5A296CE}"/>
            </c:ext>
          </c:extLst>
        </c:ser>
        <c:ser>
          <c:idx val="3"/>
          <c:order val="3"/>
          <c:tx>
            <c:strRef>
              <c:f>'Pivot Table w 24h dry'!$I$2</c:f>
              <c:strCache>
                <c:ptCount val="1"/>
                <c:pt idx="0">
                  <c:v>AUF138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 24h dry'!$A$3:$A$25</c:f>
              <c:numCache>
                <c:formatCode>0.00%</c:formatCode>
                <c:ptCount val="23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0.17</c:v>
                </c:pt>
                <c:pt idx="6">
                  <c:v>0.2</c:v>
                </c:pt>
                <c:pt idx="7">
                  <c:v>0.21</c:v>
                </c:pt>
                <c:pt idx="8">
                  <c:v>0.25</c:v>
                </c:pt>
                <c:pt idx="9">
                  <c:v>0.3</c:v>
                </c:pt>
                <c:pt idx="10">
                  <c:v>0.35</c:v>
                </c:pt>
                <c:pt idx="11">
                  <c:v>0.4</c:v>
                </c:pt>
                <c:pt idx="12">
                  <c:v>0.45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  <c:pt idx="17">
                  <c:v>0.75</c:v>
                </c:pt>
                <c:pt idx="18">
                  <c:v>0.8</c:v>
                </c:pt>
                <c:pt idx="19">
                  <c:v>0.9</c:v>
                </c:pt>
                <c:pt idx="20">
                  <c:v>0.95</c:v>
                </c:pt>
                <c:pt idx="21">
                  <c:v>0.98</c:v>
                </c:pt>
                <c:pt idx="22">
                  <c:v>0.99</c:v>
                </c:pt>
              </c:numCache>
            </c:numRef>
          </c:cat>
          <c:val>
            <c:numRef>
              <c:f>'Pivot Table w 24h dry'!$I$3:$I$25</c:f>
              <c:numCache>
                <c:formatCode>General</c:formatCode>
                <c:ptCount val="23"/>
                <c:pt idx="13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0297-46ED-B67B-0C3BB5A296CE}"/>
            </c:ext>
          </c:extLst>
        </c:ser>
        <c:ser>
          <c:idx val="4"/>
          <c:order val="4"/>
          <c:tx>
            <c:strRef>
              <c:f>'Pivot Table w 24h dry'!$C$2</c:f>
              <c:strCache>
                <c:ptCount val="1"/>
                <c:pt idx="0">
                  <c:v>AUF113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 24h dry'!$A$3:$A$25</c:f>
              <c:numCache>
                <c:formatCode>0.00%</c:formatCode>
                <c:ptCount val="23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0.17</c:v>
                </c:pt>
                <c:pt idx="6">
                  <c:v>0.2</c:v>
                </c:pt>
                <c:pt idx="7">
                  <c:v>0.21</c:v>
                </c:pt>
                <c:pt idx="8">
                  <c:v>0.25</c:v>
                </c:pt>
                <c:pt idx="9">
                  <c:v>0.3</c:v>
                </c:pt>
                <c:pt idx="10">
                  <c:v>0.35</c:v>
                </c:pt>
                <c:pt idx="11">
                  <c:v>0.4</c:v>
                </c:pt>
                <c:pt idx="12">
                  <c:v>0.45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  <c:pt idx="17">
                  <c:v>0.75</c:v>
                </c:pt>
                <c:pt idx="18">
                  <c:v>0.8</c:v>
                </c:pt>
                <c:pt idx="19">
                  <c:v>0.9</c:v>
                </c:pt>
                <c:pt idx="20">
                  <c:v>0.95</c:v>
                </c:pt>
                <c:pt idx="21">
                  <c:v>0.98</c:v>
                </c:pt>
                <c:pt idx="22">
                  <c:v>0.99</c:v>
                </c:pt>
              </c:numCache>
            </c:numRef>
          </c:cat>
          <c:val>
            <c:numRef>
              <c:f>'Pivot Table w 24h dry'!$C$3:$C$25</c:f>
              <c:numCache>
                <c:formatCode>General</c:formatCode>
                <c:ptCount val="23"/>
                <c:pt idx="13">
                  <c:v>1</c:v>
                </c:pt>
                <c:pt idx="2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0297-46ED-B67B-0C3BB5A296CE}"/>
            </c:ext>
          </c:extLst>
        </c:ser>
        <c:ser>
          <c:idx val="5"/>
          <c:order val="5"/>
          <c:tx>
            <c:strRef>
              <c:f>'Pivot Table w 24h dry'!$U$2</c:f>
              <c:strCache>
                <c:ptCount val="1"/>
                <c:pt idx="0">
                  <c:v>AUF194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 24h dry'!$A$3:$A$25</c:f>
              <c:numCache>
                <c:formatCode>0.00%</c:formatCode>
                <c:ptCount val="23"/>
                <c:pt idx="0">
                  <c:v>0.02</c:v>
                </c:pt>
                <c:pt idx="1">
                  <c:v>0.05</c:v>
                </c:pt>
                <c:pt idx="2">
                  <c:v>0.1</c:v>
                </c:pt>
                <c:pt idx="3">
                  <c:v>0.12</c:v>
                </c:pt>
                <c:pt idx="4">
                  <c:v>0.15</c:v>
                </c:pt>
                <c:pt idx="5">
                  <c:v>0.17</c:v>
                </c:pt>
                <c:pt idx="6">
                  <c:v>0.2</c:v>
                </c:pt>
                <c:pt idx="7">
                  <c:v>0.21</c:v>
                </c:pt>
                <c:pt idx="8">
                  <c:v>0.25</c:v>
                </c:pt>
                <c:pt idx="9">
                  <c:v>0.3</c:v>
                </c:pt>
                <c:pt idx="10">
                  <c:v>0.35</c:v>
                </c:pt>
                <c:pt idx="11">
                  <c:v>0.4</c:v>
                </c:pt>
                <c:pt idx="12">
                  <c:v>0.45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</c:v>
                </c:pt>
                <c:pt idx="17">
                  <c:v>0.75</c:v>
                </c:pt>
                <c:pt idx="18">
                  <c:v>0.8</c:v>
                </c:pt>
                <c:pt idx="19">
                  <c:v>0.9</c:v>
                </c:pt>
                <c:pt idx="20">
                  <c:v>0.95</c:v>
                </c:pt>
                <c:pt idx="21">
                  <c:v>0.98</c:v>
                </c:pt>
                <c:pt idx="22">
                  <c:v>0.99</c:v>
                </c:pt>
              </c:numCache>
            </c:numRef>
          </c:cat>
          <c:val>
            <c:numRef>
              <c:f>'Pivot Table w 24h dry'!$U$3:$U$25</c:f>
              <c:numCache>
                <c:formatCode>General</c:formatCode>
                <c:ptCount val="23"/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0297-46ED-B67B-0C3BB5A29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3119518"/>
        <c:axId val="617686568"/>
      </c:barChart>
      <c:catAx>
        <c:axId val="14431195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dry after 24h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17686568"/>
        <c:crosses val="autoZero"/>
        <c:auto val="1"/>
        <c:lblAlgn val="ctr"/>
        <c:lblOffset val="100"/>
        <c:noMultiLvlLbl val="1"/>
      </c:catAx>
      <c:valAx>
        <c:axId val="617686568"/>
        <c:scaling>
          <c:orientation val="minMax"/>
          <c:max val="1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of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311951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Formulation effect on 48h dry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'Pivot Table w48h dry'!$AA$1:$AA$2</c:f>
              <c:strCache>
                <c:ptCount val="2"/>
                <c:pt idx="0">
                  <c:v>UV formulation</c:v>
                </c:pt>
                <c:pt idx="1">
                  <c:v>AUF90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w48h dry'!$A$3:$A$22</c:f>
              <c:numCache>
                <c:formatCode>General</c:formatCode>
                <c:ptCount val="20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  <c:pt idx="4">
                  <c:v>0.18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</c:numCache>
            </c:numRef>
          </c:cat>
          <c:val>
            <c:numRef>
              <c:f>'Pivot Table w48h dry'!$AA$3:$AA$22</c:f>
              <c:numCache>
                <c:formatCode>General</c:formatCode>
                <c:ptCount val="2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706-465E-B116-233E1CC68962}"/>
            </c:ext>
          </c:extLst>
        </c:ser>
        <c:ser>
          <c:idx val="1"/>
          <c:order val="1"/>
          <c:tx>
            <c:strRef>
              <c:f>'Pivot Table w48h dry'!$D$1:$D$2</c:f>
              <c:strCache>
                <c:ptCount val="2"/>
                <c:pt idx="0">
                  <c:v>UV formulation</c:v>
                </c:pt>
                <c:pt idx="1">
                  <c:v>AUF117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w48h dry'!$A$3:$A$22</c:f>
              <c:numCache>
                <c:formatCode>General</c:formatCode>
                <c:ptCount val="20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  <c:pt idx="4">
                  <c:v>0.18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</c:numCache>
            </c:numRef>
          </c:cat>
          <c:val>
            <c:numRef>
              <c:f>'Pivot Table w48h dry'!$D$3:$D$22</c:f>
              <c:numCache>
                <c:formatCode>General</c:formatCode>
                <c:ptCount val="2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706-465E-B116-233E1CC68962}"/>
            </c:ext>
          </c:extLst>
        </c:ser>
        <c:ser>
          <c:idx val="2"/>
          <c:order val="2"/>
          <c:tx>
            <c:strRef>
              <c:f>'Pivot Table w48h dry'!$M$1:$M$2</c:f>
              <c:strCache>
                <c:ptCount val="2"/>
                <c:pt idx="0">
                  <c:v>UV formulation</c:v>
                </c:pt>
                <c:pt idx="1">
                  <c:v>AUF143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w48h dry'!$A$3:$A$22</c:f>
              <c:numCache>
                <c:formatCode>General</c:formatCode>
                <c:ptCount val="20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  <c:pt idx="4">
                  <c:v>0.18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</c:numCache>
            </c:numRef>
          </c:cat>
          <c:val>
            <c:numRef>
              <c:f>'Pivot Table w48h dry'!$M$3:$M$22</c:f>
              <c:numCache>
                <c:formatCode>General</c:formatCode>
                <c:ptCount val="2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706-465E-B116-233E1CC68962}"/>
            </c:ext>
          </c:extLst>
        </c:ser>
        <c:ser>
          <c:idx val="3"/>
          <c:order val="3"/>
          <c:tx>
            <c:strRef>
              <c:f>'Pivot Table w48h dry'!$C$1:$C$2</c:f>
              <c:strCache>
                <c:ptCount val="2"/>
                <c:pt idx="0">
                  <c:v>UV formulation</c:v>
                </c:pt>
                <c:pt idx="1">
                  <c:v>AUF113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w48h dry'!$A$3:$A$22</c:f>
              <c:numCache>
                <c:formatCode>General</c:formatCode>
                <c:ptCount val="20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  <c:pt idx="4">
                  <c:v>0.18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</c:numCache>
            </c:numRef>
          </c:cat>
          <c:val>
            <c:numRef>
              <c:f>'Pivot Table w48h dry'!$C$3:$C$22</c:f>
              <c:numCache>
                <c:formatCode>General</c:formatCode>
                <c:ptCount val="20"/>
                <c:pt idx="17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706-465E-B116-233E1CC68962}"/>
            </c:ext>
          </c:extLst>
        </c:ser>
        <c:ser>
          <c:idx val="4"/>
          <c:order val="4"/>
          <c:tx>
            <c:strRef>
              <c:f>'Pivot Table w48h dry'!$U$1:$U$2</c:f>
              <c:strCache>
                <c:ptCount val="2"/>
                <c:pt idx="0">
                  <c:v>UV formulation</c:v>
                </c:pt>
                <c:pt idx="1">
                  <c:v>AUF194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'Pivot Table w48h dry'!$A$3:$A$22</c:f>
              <c:numCache>
                <c:formatCode>General</c:formatCode>
                <c:ptCount val="20"/>
                <c:pt idx="0">
                  <c:v>0.05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  <c:pt idx="4">
                  <c:v>0.18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</c:numCache>
            </c:numRef>
          </c:cat>
          <c:val>
            <c:numRef>
              <c:f>'Pivot Table w48h dry'!$U$3:$U$22</c:f>
              <c:numCache>
                <c:formatCode>General</c:formatCode>
                <c:ptCount val="20"/>
                <c:pt idx="11">
                  <c:v>1</c:v>
                </c:pt>
                <c:pt idx="13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706-465E-B116-233E1CC68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4415917"/>
        <c:axId val="765447894"/>
      </c:barChart>
      <c:catAx>
        <c:axId val="954415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dry after 48h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65447894"/>
        <c:crosses val="autoZero"/>
        <c:auto val="1"/>
        <c:lblAlgn val="ctr"/>
        <c:lblOffset val="100"/>
        <c:noMultiLvlLbl val="1"/>
      </c:catAx>
      <c:valAx>
        <c:axId val="765447894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Frequency of events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441591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Transmission Summary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Data'!$AG$1</c:f>
              <c:strCache>
                <c:ptCount val="1"/>
                <c:pt idx="0">
                  <c:v>% dry after 1h in outer phase (Quick Durability test)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'Raw Data'!$A$2:$A$203</c:f>
              <c:strCache>
                <c:ptCount val="202"/>
                <c:pt idx="0">
                  <c:v>AXF0002</c:v>
                </c:pt>
                <c:pt idx="1">
                  <c:v>AXF0003</c:v>
                </c:pt>
                <c:pt idx="2">
                  <c:v>AXF0004</c:v>
                </c:pt>
                <c:pt idx="3">
                  <c:v>AXF0005</c:v>
                </c:pt>
                <c:pt idx="4">
                  <c:v>AXF0006</c:v>
                </c:pt>
                <c:pt idx="5">
                  <c:v>AXF0007</c:v>
                </c:pt>
                <c:pt idx="6">
                  <c:v>AXF0008a</c:v>
                </c:pt>
                <c:pt idx="7">
                  <c:v>AXF0008b</c:v>
                </c:pt>
                <c:pt idx="8">
                  <c:v>AXF0010</c:v>
                </c:pt>
                <c:pt idx="9">
                  <c:v>AXF0011</c:v>
                </c:pt>
                <c:pt idx="10">
                  <c:v>AXF0012</c:v>
                </c:pt>
                <c:pt idx="11">
                  <c:v>AXF0013</c:v>
                </c:pt>
                <c:pt idx="12">
                  <c:v>AXF0014</c:v>
                </c:pt>
                <c:pt idx="13">
                  <c:v>AXF0015</c:v>
                </c:pt>
                <c:pt idx="14">
                  <c:v>AXF0017</c:v>
                </c:pt>
                <c:pt idx="15">
                  <c:v>AXF0017_2</c:v>
                </c:pt>
                <c:pt idx="16">
                  <c:v>AXF0018</c:v>
                </c:pt>
                <c:pt idx="17">
                  <c:v>AXF0019</c:v>
                </c:pt>
                <c:pt idx="18">
                  <c:v>AXF0020</c:v>
                </c:pt>
                <c:pt idx="19">
                  <c:v>AXF0021</c:v>
                </c:pt>
                <c:pt idx="20">
                  <c:v>AXF0022</c:v>
                </c:pt>
                <c:pt idx="21">
                  <c:v>AXF0023</c:v>
                </c:pt>
                <c:pt idx="22">
                  <c:v>AXF0024</c:v>
                </c:pt>
                <c:pt idx="23">
                  <c:v>AXF0025</c:v>
                </c:pt>
                <c:pt idx="24">
                  <c:v>AXF0026</c:v>
                </c:pt>
                <c:pt idx="25">
                  <c:v>AXF0027</c:v>
                </c:pt>
                <c:pt idx="26">
                  <c:v>AXF0028</c:v>
                </c:pt>
                <c:pt idx="27">
                  <c:v>AXF0029</c:v>
                </c:pt>
                <c:pt idx="28">
                  <c:v>AXF0030</c:v>
                </c:pt>
                <c:pt idx="29">
                  <c:v>AXF0031</c:v>
                </c:pt>
                <c:pt idx="30">
                  <c:v>AXF0032</c:v>
                </c:pt>
                <c:pt idx="31">
                  <c:v>AXF0032_3 UV</c:v>
                </c:pt>
                <c:pt idx="32">
                  <c:v>AXF0033</c:v>
                </c:pt>
                <c:pt idx="33">
                  <c:v>AXF0033_core</c:v>
                </c:pt>
                <c:pt idx="34">
                  <c:v>AXF0033_H2O</c:v>
                </c:pt>
                <c:pt idx="35">
                  <c:v>AXF0033_outer</c:v>
                </c:pt>
                <c:pt idx="36">
                  <c:v>AXF0033_0.9x outer</c:v>
                </c:pt>
                <c:pt idx="37">
                  <c:v>AXF0033_glycerol</c:v>
                </c:pt>
                <c:pt idx="38">
                  <c:v>AXF0034</c:v>
                </c:pt>
                <c:pt idx="39">
                  <c:v>AXF0035</c:v>
                </c:pt>
                <c:pt idx="40">
                  <c:v>AXF0036</c:v>
                </c:pt>
                <c:pt idx="41">
                  <c:v>AXF0037</c:v>
                </c:pt>
                <c:pt idx="42">
                  <c:v>AXF0038</c:v>
                </c:pt>
                <c:pt idx="43">
                  <c:v>AXF0039</c:v>
                </c:pt>
                <c:pt idx="44">
                  <c:v>AXF0040</c:v>
                </c:pt>
                <c:pt idx="45">
                  <c:v>AXF0041</c:v>
                </c:pt>
                <c:pt idx="46">
                  <c:v>AXF0042</c:v>
                </c:pt>
                <c:pt idx="47">
                  <c:v>AXF0043</c:v>
                </c:pt>
                <c:pt idx="48">
                  <c:v>AXF0044</c:v>
                </c:pt>
                <c:pt idx="49">
                  <c:v>AXF0045</c:v>
                </c:pt>
                <c:pt idx="50">
                  <c:v>AXF0046</c:v>
                </c:pt>
                <c:pt idx="51">
                  <c:v>AXF0047_large</c:v>
                </c:pt>
                <c:pt idx="52">
                  <c:v>AXF0047_small</c:v>
                </c:pt>
                <c:pt idx="53">
                  <c:v>AXF0048</c:v>
                </c:pt>
                <c:pt idx="54">
                  <c:v>AXF0049</c:v>
                </c:pt>
                <c:pt idx="55">
                  <c:v>AXF0050_large</c:v>
                </c:pt>
                <c:pt idx="56">
                  <c:v>AXF0050_small</c:v>
                </c:pt>
                <c:pt idx="57">
                  <c:v>AXF0051_large</c:v>
                </c:pt>
                <c:pt idx="58">
                  <c:v>AXF0051_small</c:v>
                </c:pt>
                <c:pt idx="59">
                  <c:v>AXF0052_large</c:v>
                </c:pt>
                <c:pt idx="60">
                  <c:v>AXF0053_large</c:v>
                </c:pt>
                <c:pt idx="61">
                  <c:v>AXF00053_small</c:v>
                </c:pt>
                <c:pt idx="62">
                  <c:v>AXF0054</c:v>
                </c:pt>
                <c:pt idx="63">
                  <c:v>AXF0055</c:v>
                </c:pt>
                <c:pt idx="64">
                  <c:v>AXF0056</c:v>
                </c:pt>
                <c:pt idx="65">
                  <c:v>AXF0057</c:v>
                </c:pt>
                <c:pt idx="66">
                  <c:v>AXF0057_half cure</c:v>
                </c:pt>
                <c:pt idx="67">
                  <c:v>AXF0058</c:v>
                </c:pt>
                <c:pt idx="68">
                  <c:v>AXF0059</c:v>
                </c:pt>
                <c:pt idx="69">
                  <c:v>AXF0060</c:v>
                </c:pt>
                <c:pt idx="70">
                  <c:v>AXF0061</c:v>
                </c:pt>
                <c:pt idx="71">
                  <c:v>AXF0062</c:v>
                </c:pt>
                <c:pt idx="72">
                  <c:v>AXF0063</c:v>
                </c:pt>
                <c:pt idx="73">
                  <c:v>AXF0064</c:v>
                </c:pt>
                <c:pt idx="74">
                  <c:v>AXF0065</c:v>
                </c:pt>
                <c:pt idx="75">
                  <c:v>AXF0066</c:v>
                </c:pt>
                <c:pt idx="76">
                  <c:v>AXF0067</c:v>
                </c:pt>
                <c:pt idx="77">
                  <c:v>AXF0068</c:v>
                </c:pt>
                <c:pt idx="78">
                  <c:v>AXF0069</c:v>
                </c:pt>
                <c:pt idx="79">
                  <c:v>AXF0070</c:v>
                </c:pt>
                <c:pt idx="80">
                  <c:v>AXF0071</c:v>
                </c:pt>
                <c:pt idx="81">
                  <c:v>AXF0072</c:v>
                </c:pt>
                <c:pt idx="82">
                  <c:v>AXF0073</c:v>
                </c:pt>
                <c:pt idx="83">
                  <c:v>AXF0074</c:v>
                </c:pt>
                <c:pt idx="84">
                  <c:v>AXF0075</c:v>
                </c:pt>
                <c:pt idx="85">
                  <c:v>AXF0076</c:v>
                </c:pt>
                <c:pt idx="86">
                  <c:v>AXF0077</c:v>
                </c:pt>
                <c:pt idx="87">
                  <c:v>AXF0078</c:v>
                </c:pt>
                <c:pt idx="88">
                  <c:v>AXF0079</c:v>
                </c:pt>
                <c:pt idx="89">
                  <c:v>AXF0080</c:v>
                </c:pt>
                <c:pt idx="90">
                  <c:v>AXF0081</c:v>
                </c:pt>
                <c:pt idx="91">
                  <c:v>AXF0082</c:v>
                </c:pt>
                <c:pt idx="92">
                  <c:v>AXF0083</c:v>
                </c:pt>
                <c:pt idx="93">
                  <c:v>AXF0084</c:v>
                </c:pt>
                <c:pt idx="94">
                  <c:v>AXF0085</c:v>
                </c:pt>
                <c:pt idx="95">
                  <c:v>AXF0086</c:v>
                </c:pt>
                <c:pt idx="96">
                  <c:v>AXF0087</c:v>
                </c:pt>
                <c:pt idx="97">
                  <c:v>AXF0087_full cure</c:v>
                </c:pt>
                <c:pt idx="98">
                  <c:v>AXF0088</c:v>
                </c:pt>
                <c:pt idx="99">
                  <c:v>AXF0089</c:v>
                </c:pt>
                <c:pt idx="100">
                  <c:v>AXF0089_full cure</c:v>
                </c:pt>
                <c:pt idx="101">
                  <c:v>AXF0090</c:v>
                </c:pt>
                <c:pt idx="102">
                  <c:v>AXF0090_full cure</c:v>
                </c:pt>
                <c:pt idx="103">
                  <c:v>AXF0091</c:v>
                </c:pt>
                <c:pt idx="104">
                  <c:v>AXF0091_full cure</c:v>
                </c:pt>
                <c:pt idx="105">
                  <c:v>AXF0092</c:v>
                </c:pt>
                <c:pt idx="106">
                  <c:v>AXF0093</c:v>
                </c:pt>
                <c:pt idx="107">
                  <c:v>AXF0094</c:v>
                </c:pt>
                <c:pt idx="108">
                  <c:v>AXF0095</c:v>
                </c:pt>
                <c:pt idx="109">
                  <c:v>AXF0096</c:v>
                </c:pt>
                <c:pt idx="110">
                  <c:v>AXF0097</c:v>
                </c:pt>
                <c:pt idx="111">
                  <c:v>AXF0098</c:v>
                </c:pt>
                <c:pt idx="112">
                  <c:v>AXF0099</c:v>
                </c:pt>
                <c:pt idx="113">
                  <c:v>AXF0100</c:v>
                </c:pt>
                <c:pt idx="114">
                  <c:v>AXF0101</c:v>
                </c:pt>
                <c:pt idx="115">
                  <c:v>AXF0102</c:v>
                </c:pt>
                <c:pt idx="116">
                  <c:v>AXF0103</c:v>
                </c:pt>
                <c:pt idx="117">
                  <c:v>AXF0104</c:v>
                </c:pt>
                <c:pt idx="118">
                  <c:v>AXF0104_full cure</c:v>
                </c:pt>
                <c:pt idx="119">
                  <c:v>AXF105</c:v>
                </c:pt>
                <c:pt idx="120">
                  <c:v>AXF106</c:v>
                </c:pt>
                <c:pt idx="121">
                  <c:v>AXF107</c:v>
                </c:pt>
                <c:pt idx="122">
                  <c:v>AXF108</c:v>
                </c:pt>
                <c:pt idx="123">
                  <c:v>AXF109</c:v>
                </c:pt>
                <c:pt idx="124">
                  <c:v>AXF110</c:v>
                </c:pt>
                <c:pt idx="125">
                  <c:v>AXF111</c:v>
                </c:pt>
                <c:pt idx="126">
                  <c:v>AXF112</c:v>
                </c:pt>
                <c:pt idx="127">
                  <c:v>AXF113</c:v>
                </c:pt>
                <c:pt idx="128">
                  <c:v>AXF114</c:v>
                </c:pt>
                <c:pt idx="129">
                  <c:v>AXF115</c:v>
                </c:pt>
                <c:pt idx="130">
                  <c:v>AXF116</c:v>
                </c:pt>
                <c:pt idx="131">
                  <c:v>AXF117</c:v>
                </c:pt>
                <c:pt idx="132">
                  <c:v>AXF118</c:v>
                </c:pt>
                <c:pt idx="133">
                  <c:v>AXF119</c:v>
                </c:pt>
                <c:pt idx="134">
                  <c:v>AXF120</c:v>
                </c:pt>
                <c:pt idx="135">
                  <c:v>AXF121</c:v>
                </c:pt>
                <c:pt idx="136">
                  <c:v>AXF122</c:v>
                </c:pt>
                <c:pt idx="137">
                  <c:v>AXF123</c:v>
                </c:pt>
                <c:pt idx="138">
                  <c:v>AXF124</c:v>
                </c:pt>
                <c:pt idx="139">
                  <c:v>AXF125</c:v>
                </c:pt>
                <c:pt idx="140">
                  <c:v>AXF126</c:v>
                </c:pt>
                <c:pt idx="141">
                  <c:v>AXF127</c:v>
                </c:pt>
                <c:pt idx="142">
                  <c:v>AXF128</c:v>
                </c:pt>
                <c:pt idx="143">
                  <c:v>AXF129</c:v>
                </c:pt>
                <c:pt idx="144">
                  <c:v>AXF130</c:v>
                </c:pt>
                <c:pt idx="145">
                  <c:v>AXF131</c:v>
                </c:pt>
                <c:pt idx="146">
                  <c:v>AXF132</c:v>
                </c:pt>
                <c:pt idx="147">
                  <c:v>AXF133</c:v>
                </c:pt>
                <c:pt idx="148">
                  <c:v>AXF134</c:v>
                </c:pt>
                <c:pt idx="149">
                  <c:v>AXF135</c:v>
                </c:pt>
                <c:pt idx="150">
                  <c:v>AXF136</c:v>
                </c:pt>
                <c:pt idx="151">
                  <c:v>AXF137</c:v>
                </c:pt>
                <c:pt idx="152">
                  <c:v>AXF138</c:v>
                </c:pt>
                <c:pt idx="153">
                  <c:v>AXF139</c:v>
                </c:pt>
                <c:pt idx="154">
                  <c:v>AXF140</c:v>
                </c:pt>
                <c:pt idx="155">
                  <c:v>AXF141</c:v>
                </c:pt>
                <c:pt idx="156">
                  <c:v>AXF142</c:v>
                </c:pt>
                <c:pt idx="157">
                  <c:v>AXF143</c:v>
                </c:pt>
                <c:pt idx="158">
                  <c:v>AXF144</c:v>
                </c:pt>
                <c:pt idx="159">
                  <c:v>AXF145</c:v>
                </c:pt>
                <c:pt idx="160">
                  <c:v>AXF146</c:v>
                </c:pt>
                <c:pt idx="161">
                  <c:v>AXF147</c:v>
                </c:pt>
                <c:pt idx="162">
                  <c:v>AXF148</c:v>
                </c:pt>
                <c:pt idx="163">
                  <c:v>AXF149</c:v>
                </c:pt>
                <c:pt idx="164">
                  <c:v>AXF150</c:v>
                </c:pt>
                <c:pt idx="165">
                  <c:v>AXF151</c:v>
                </c:pt>
                <c:pt idx="166">
                  <c:v>AXF152</c:v>
                </c:pt>
                <c:pt idx="167">
                  <c:v>AXF153</c:v>
                </c:pt>
                <c:pt idx="168">
                  <c:v>AXF154</c:v>
                </c:pt>
                <c:pt idx="169">
                  <c:v>AXF155</c:v>
                </c:pt>
                <c:pt idx="170">
                  <c:v>AXF156</c:v>
                </c:pt>
                <c:pt idx="171">
                  <c:v>AXF157</c:v>
                </c:pt>
                <c:pt idx="172">
                  <c:v>AXF158</c:v>
                </c:pt>
                <c:pt idx="173">
                  <c:v>AXF159</c:v>
                </c:pt>
                <c:pt idx="174">
                  <c:v>AXF160</c:v>
                </c:pt>
                <c:pt idx="175">
                  <c:v>AXF161</c:v>
                </c:pt>
                <c:pt idx="176">
                  <c:v>AXF162</c:v>
                </c:pt>
                <c:pt idx="177">
                  <c:v>AXF163</c:v>
                </c:pt>
                <c:pt idx="178">
                  <c:v>AXF164</c:v>
                </c:pt>
                <c:pt idx="179">
                  <c:v>AXF165</c:v>
                </c:pt>
                <c:pt idx="180">
                  <c:v>AXF166</c:v>
                </c:pt>
                <c:pt idx="181">
                  <c:v>AXF167</c:v>
                </c:pt>
                <c:pt idx="182">
                  <c:v>AXF168</c:v>
                </c:pt>
                <c:pt idx="183">
                  <c:v>AXF169</c:v>
                </c:pt>
                <c:pt idx="184">
                  <c:v>AXF170</c:v>
                </c:pt>
                <c:pt idx="185">
                  <c:v>AXF171</c:v>
                </c:pt>
                <c:pt idx="186">
                  <c:v>AXF172</c:v>
                </c:pt>
                <c:pt idx="187">
                  <c:v>AXF173</c:v>
                </c:pt>
                <c:pt idx="188">
                  <c:v>AXF174</c:v>
                </c:pt>
                <c:pt idx="189">
                  <c:v>AXF175</c:v>
                </c:pt>
                <c:pt idx="190">
                  <c:v>AXF176</c:v>
                </c:pt>
                <c:pt idx="191">
                  <c:v>AXF177</c:v>
                </c:pt>
                <c:pt idx="192">
                  <c:v>AXF178</c:v>
                </c:pt>
                <c:pt idx="193">
                  <c:v>AXF179</c:v>
                </c:pt>
                <c:pt idx="194">
                  <c:v>AXF180</c:v>
                </c:pt>
                <c:pt idx="195">
                  <c:v>AXF181</c:v>
                </c:pt>
                <c:pt idx="196">
                  <c:v>AXF182</c:v>
                </c:pt>
                <c:pt idx="197">
                  <c:v>AXF183</c:v>
                </c:pt>
                <c:pt idx="198">
                  <c:v>AXF184</c:v>
                </c:pt>
                <c:pt idx="199">
                  <c:v>AXF185</c:v>
                </c:pt>
                <c:pt idx="200">
                  <c:v>AXF186</c:v>
                </c:pt>
                <c:pt idx="201">
                  <c:v>AXF187</c:v>
                </c:pt>
              </c:strCache>
            </c:strRef>
          </c:xVal>
          <c:yVal>
            <c:numRef>
              <c:f>'Raw Data'!$AG$2:$AG$203</c:f>
              <c:numCache>
                <c:formatCode>0.00%</c:formatCode>
                <c:ptCount val="202"/>
                <c:pt idx="140">
                  <c:v>0.25</c:v>
                </c:pt>
                <c:pt idx="141">
                  <c:v>0.15</c:v>
                </c:pt>
                <c:pt idx="142">
                  <c:v>0.95</c:v>
                </c:pt>
                <c:pt idx="143">
                  <c:v>0.95</c:v>
                </c:pt>
                <c:pt idx="144">
                  <c:v>0.5</c:v>
                </c:pt>
                <c:pt idx="145">
                  <c:v>0.9</c:v>
                </c:pt>
                <c:pt idx="146">
                  <c:v>0.1</c:v>
                </c:pt>
                <c:pt idx="147">
                  <c:v>0.05</c:v>
                </c:pt>
                <c:pt idx="148">
                  <c:v>0.15</c:v>
                </c:pt>
                <c:pt idx="149">
                  <c:v>0.95</c:v>
                </c:pt>
                <c:pt idx="150">
                  <c:v>0.05</c:v>
                </c:pt>
                <c:pt idx="151">
                  <c:v>0.05</c:v>
                </c:pt>
                <c:pt idx="152">
                  <c:v>0.1</c:v>
                </c:pt>
                <c:pt idx="153">
                  <c:v>0.05</c:v>
                </c:pt>
                <c:pt idx="154">
                  <c:v>0.15</c:v>
                </c:pt>
                <c:pt idx="155">
                  <c:v>0.8</c:v>
                </c:pt>
                <c:pt idx="156">
                  <c:v>0.2</c:v>
                </c:pt>
                <c:pt idx="158">
                  <c:v>0.1</c:v>
                </c:pt>
                <c:pt idx="159">
                  <c:v>0.1</c:v>
                </c:pt>
                <c:pt idx="160">
                  <c:v>0.4</c:v>
                </c:pt>
                <c:pt idx="161">
                  <c:v>0.15</c:v>
                </c:pt>
                <c:pt idx="162">
                  <c:v>0.05</c:v>
                </c:pt>
                <c:pt idx="163">
                  <c:v>0.1</c:v>
                </c:pt>
                <c:pt idx="164">
                  <c:v>0.4</c:v>
                </c:pt>
                <c:pt idx="165">
                  <c:v>0.5</c:v>
                </c:pt>
                <c:pt idx="166">
                  <c:v>0.7</c:v>
                </c:pt>
                <c:pt idx="167">
                  <c:v>0.05</c:v>
                </c:pt>
                <c:pt idx="168">
                  <c:v>0.05</c:v>
                </c:pt>
                <c:pt idx="169">
                  <c:v>0.2</c:v>
                </c:pt>
                <c:pt idx="170">
                  <c:v>0.2</c:v>
                </c:pt>
                <c:pt idx="171">
                  <c:v>0.2</c:v>
                </c:pt>
                <c:pt idx="172">
                  <c:v>0.3</c:v>
                </c:pt>
                <c:pt idx="174">
                  <c:v>0.1</c:v>
                </c:pt>
                <c:pt idx="175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6E-4066-A180-2BD3D73DB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992071"/>
        <c:axId val="1729143727"/>
      </c:scatterChart>
      <c:valAx>
        <c:axId val="10319920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9143727"/>
        <c:crosses val="autoZero"/>
        <c:crossBetween val="midCat"/>
      </c:valAx>
      <c:valAx>
        <c:axId val="17291437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Transmission Window</a:t>
                </a:r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3199207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Summaries of Durability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'Raw Data'!$AE$1</c:f>
              <c:strCache>
                <c:ptCount val="1"/>
                <c:pt idx="0">
                  <c:v>Polydispersity Index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'Raw Data'!$A$2:$A$203</c:f>
              <c:strCache>
                <c:ptCount val="202"/>
                <c:pt idx="0">
                  <c:v>AXF0002</c:v>
                </c:pt>
                <c:pt idx="1">
                  <c:v>AXF0003</c:v>
                </c:pt>
                <c:pt idx="2">
                  <c:v>AXF0004</c:v>
                </c:pt>
                <c:pt idx="3">
                  <c:v>AXF0005</c:v>
                </c:pt>
                <c:pt idx="4">
                  <c:v>AXF0006</c:v>
                </c:pt>
                <c:pt idx="5">
                  <c:v>AXF0007</c:v>
                </c:pt>
                <c:pt idx="6">
                  <c:v>AXF0008a</c:v>
                </c:pt>
                <c:pt idx="7">
                  <c:v>AXF0008b</c:v>
                </c:pt>
                <c:pt idx="8">
                  <c:v>AXF0010</c:v>
                </c:pt>
                <c:pt idx="9">
                  <c:v>AXF0011</c:v>
                </c:pt>
                <c:pt idx="10">
                  <c:v>AXF0012</c:v>
                </c:pt>
                <c:pt idx="11">
                  <c:v>AXF0013</c:v>
                </c:pt>
                <c:pt idx="12">
                  <c:v>AXF0014</c:v>
                </c:pt>
                <c:pt idx="13">
                  <c:v>AXF0015</c:v>
                </c:pt>
                <c:pt idx="14">
                  <c:v>AXF0017</c:v>
                </c:pt>
                <c:pt idx="15">
                  <c:v>AXF0017_2</c:v>
                </c:pt>
                <c:pt idx="16">
                  <c:v>AXF0018</c:v>
                </c:pt>
                <c:pt idx="17">
                  <c:v>AXF0019</c:v>
                </c:pt>
                <c:pt idx="18">
                  <c:v>AXF0020</c:v>
                </c:pt>
                <c:pt idx="19">
                  <c:v>AXF0021</c:v>
                </c:pt>
                <c:pt idx="20">
                  <c:v>AXF0022</c:v>
                </c:pt>
                <c:pt idx="21">
                  <c:v>AXF0023</c:v>
                </c:pt>
                <c:pt idx="22">
                  <c:v>AXF0024</c:v>
                </c:pt>
                <c:pt idx="23">
                  <c:v>AXF0025</c:v>
                </c:pt>
                <c:pt idx="24">
                  <c:v>AXF0026</c:v>
                </c:pt>
                <c:pt idx="25">
                  <c:v>AXF0027</c:v>
                </c:pt>
                <c:pt idx="26">
                  <c:v>AXF0028</c:v>
                </c:pt>
                <c:pt idx="27">
                  <c:v>AXF0029</c:v>
                </c:pt>
                <c:pt idx="28">
                  <c:v>AXF0030</c:v>
                </c:pt>
                <c:pt idx="29">
                  <c:v>AXF0031</c:v>
                </c:pt>
                <c:pt idx="30">
                  <c:v>AXF0032</c:v>
                </c:pt>
                <c:pt idx="31">
                  <c:v>AXF0032_3 UV</c:v>
                </c:pt>
                <c:pt idx="32">
                  <c:v>AXF0033</c:v>
                </c:pt>
                <c:pt idx="33">
                  <c:v>AXF0033_core</c:v>
                </c:pt>
                <c:pt idx="34">
                  <c:v>AXF0033_H2O</c:v>
                </c:pt>
                <c:pt idx="35">
                  <c:v>AXF0033_outer</c:v>
                </c:pt>
                <c:pt idx="36">
                  <c:v>AXF0033_0.9x outer</c:v>
                </c:pt>
                <c:pt idx="37">
                  <c:v>AXF0033_glycerol</c:v>
                </c:pt>
                <c:pt idx="38">
                  <c:v>AXF0034</c:v>
                </c:pt>
                <c:pt idx="39">
                  <c:v>AXF0035</c:v>
                </c:pt>
                <c:pt idx="40">
                  <c:v>AXF0036</c:v>
                </c:pt>
                <c:pt idx="41">
                  <c:v>AXF0037</c:v>
                </c:pt>
                <c:pt idx="42">
                  <c:v>AXF0038</c:v>
                </c:pt>
                <c:pt idx="43">
                  <c:v>AXF0039</c:v>
                </c:pt>
                <c:pt idx="44">
                  <c:v>AXF0040</c:v>
                </c:pt>
                <c:pt idx="45">
                  <c:v>AXF0041</c:v>
                </c:pt>
                <c:pt idx="46">
                  <c:v>AXF0042</c:v>
                </c:pt>
                <c:pt idx="47">
                  <c:v>AXF0043</c:v>
                </c:pt>
                <c:pt idx="48">
                  <c:v>AXF0044</c:v>
                </c:pt>
                <c:pt idx="49">
                  <c:v>AXF0045</c:v>
                </c:pt>
                <c:pt idx="50">
                  <c:v>AXF0046</c:v>
                </c:pt>
                <c:pt idx="51">
                  <c:v>AXF0047_large</c:v>
                </c:pt>
                <c:pt idx="52">
                  <c:v>AXF0047_small</c:v>
                </c:pt>
                <c:pt idx="53">
                  <c:v>AXF0048</c:v>
                </c:pt>
                <c:pt idx="54">
                  <c:v>AXF0049</c:v>
                </c:pt>
                <c:pt idx="55">
                  <c:v>AXF0050_large</c:v>
                </c:pt>
                <c:pt idx="56">
                  <c:v>AXF0050_small</c:v>
                </c:pt>
                <c:pt idx="57">
                  <c:v>AXF0051_large</c:v>
                </c:pt>
                <c:pt idx="58">
                  <c:v>AXF0051_small</c:v>
                </c:pt>
                <c:pt idx="59">
                  <c:v>AXF0052_large</c:v>
                </c:pt>
                <c:pt idx="60">
                  <c:v>AXF0053_large</c:v>
                </c:pt>
                <c:pt idx="61">
                  <c:v>AXF00053_small</c:v>
                </c:pt>
                <c:pt idx="62">
                  <c:v>AXF0054</c:v>
                </c:pt>
                <c:pt idx="63">
                  <c:v>AXF0055</c:v>
                </c:pt>
                <c:pt idx="64">
                  <c:v>AXF0056</c:v>
                </c:pt>
                <c:pt idx="65">
                  <c:v>AXF0057</c:v>
                </c:pt>
                <c:pt idx="66">
                  <c:v>AXF0057_half cure</c:v>
                </c:pt>
                <c:pt idx="67">
                  <c:v>AXF0058</c:v>
                </c:pt>
                <c:pt idx="68">
                  <c:v>AXF0059</c:v>
                </c:pt>
                <c:pt idx="69">
                  <c:v>AXF0060</c:v>
                </c:pt>
                <c:pt idx="70">
                  <c:v>AXF0061</c:v>
                </c:pt>
                <c:pt idx="71">
                  <c:v>AXF0062</c:v>
                </c:pt>
                <c:pt idx="72">
                  <c:v>AXF0063</c:v>
                </c:pt>
                <c:pt idx="73">
                  <c:v>AXF0064</c:v>
                </c:pt>
                <c:pt idx="74">
                  <c:v>AXF0065</c:v>
                </c:pt>
                <c:pt idx="75">
                  <c:v>AXF0066</c:v>
                </c:pt>
                <c:pt idx="76">
                  <c:v>AXF0067</c:v>
                </c:pt>
                <c:pt idx="77">
                  <c:v>AXF0068</c:v>
                </c:pt>
                <c:pt idx="78">
                  <c:v>AXF0069</c:v>
                </c:pt>
                <c:pt idx="79">
                  <c:v>AXF0070</c:v>
                </c:pt>
                <c:pt idx="80">
                  <c:v>AXF0071</c:v>
                </c:pt>
                <c:pt idx="81">
                  <c:v>AXF0072</c:v>
                </c:pt>
                <c:pt idx="82">
                  <c:v>AXF0073</c:v>
                </c:pt>
                <c:pt idx="83">
                  <c:v>AXF0074</c:v>
                </c:pt>
                <c:pt idx="84">
                  <c:v>AXF0075</c:v>
                </c:pt>
                <c:pt idx="85">
                  <c:v>AXF0076</c:v>
                </c:pt>
                <c:pt idx="86">
                  <c:v>AXF0077</c:v>
                </c:pt>
                <c:pt idx="87">
                  <c:v>AXF0078</c:v>
                </c:pt>
                <c:pt idx="88">
                  <c:v>AXF0079</c:v>
                </c:pt>
                <c:pt idx="89">
                  <c:v>AXF0080</c:v>
                </c:pt>
                <c:pt idx="90">
                  <c:v>AXF0081</c:v>
                </c:pt>
                <c:pt idx="91">
                  <c:v>AXF0082</c:v>
                </c:pt>
                <c:pt idx="92">
                  <c:v>AXF0083</c:v>
                </c:pt>
                <c:pt idx="93">
                  <c:v>AXF0084</c:v>
                </c:pt>
                <c:pt idx="94">
                  <c:v>AXF0085</c:v>
                </c:pt>
                <c:pt idx="95">
                  <c:v>AXF0086</c:v>
                </c:pt>
                <c:pt idx="96">
                  <c:v>AXF0087</c:v>
                </c:pt>
                <c:pt idx="97">
                  <c:v>AXF0087_full cure</c:v>
                </c:pt>
                <c:pt idx="98">
                  <c:v>AXF0088</c:v>
                </c:pt>
                <c:pt idx="99">
                  <c:v>AXF0089</c:v>
                </c:pt>
                <c:pt idx="100">
                  <c:v>AXF0089_full cure</c:v>
                </c:pt>
                <c:pt idx="101">
                  <c:v>AXF0090</c:v>
                </c:pt>
                <c:pt idx="102">
                  <c:v>AXF0090_full cure</c:v>
                </c:pt>
                <c:pt idx="103">
                  <c:v>AXF0091</c:v>
                </c:pt>
                <c:pt idx="104">
                  <c:v>AXF0091_full cure</c:v>
                </c:pt>
                <c:pt idx="105">
                  <c:v>AXF0092</c:v>
                </c:pt>
                <c:pt idx="106">
                  <c:v>AXF0093</c:v>
                </c:pt>
                <c:pt idx="107">
                  <c:v>AXF0094</c:v>
                </c:pt>
                <c:pt idx="108">
                  <c:v>AXF0095</c:v>
                </c:pt>
                <c:pt idx="109">
                  <c:v>AXF0096</c:v>
                </c:pt>
                <c:pt idx="110">
                  <c:v>AXF0097</c:v>
                </c:pt>
                <c:pt idx="111">
                  <c:v>AXF0098</c:v>
                </c:pt>
                <c:pt idx="112">
                  <c:v>AXF0099</c:v>
                </c:pt>
                <c:pt idx="113">
                  <c:v>AXF0100</c:v>
                </c:pt>
                <c:pt idx="114">
                  <c:v>AXF0101</c:v>
                </c:pt>
                <c:pt idx="115">
                  <c:v>AXF0102</c:v>
                </c:pt>
                <c:pt idx="116">
                  <c:v>AXF0103</c:v>
                </c:pt>
                <c:pt idx="117">
                  <c:v>AXF0104</c:v>
                </c:pt>
                <c:pt idx="118">
                  <c:v>AXF0104_full cure</c:v>
                </c:pt>
                <c:pt idx="119">
                  <c:v>AXF105</c:v>
                </c:pt>
                <c:pt idx="120">
                  <c:v>AXF106</c:v>
                </c:pt>
                <c:pt idx="121">
                  <c:v>AXF107</c:v>
                </c:pt>
                <c:pt idx="122">
                  <c:v>AXF108</c:v>
                </c:pt>
                <c:pt idx="123">
                  <c:v>AXF109</c:v>
                </c:pt>
                <c:pt idx="124">
                  <c:v>AXF110</c:v>
                </c:pt>
                <c:pt idx="125">
                  <c:v>AXF111</c:v>
                </c:pt>
                <c:pt idx="126">
                  <c:v>AXF112</c:v>
                </c:pt>
                <c:pt idx="127">
                  <c:v>AXF113</c:v>
                </c:pt>
                <c:pt idx="128">
                  <c:v>AXF114</c:v>
                </c:pt>
                <c:pt idx="129">
                  <c:v>AXF115</c:v>
                </c:pt>
                <c:pt idx="130">
                  <c:v>AXF116</c:v>
                </c:pt>
                <c:pt idx="131">
                  <c:v>AXF117</c:v>
                </c:pt>
                <c:pt idx="132">
                  <c:v>AXF118</c:v>
                </c:pt>
                <c:pt idx="133">
                  <c:v>AXF119</c:v>
                </c:pt>
                <c:pt idx="134">
                  <c:v>AXF120</c:v>
                </c:pt>
                <c:pt idx="135">
                  <c:v>AXF121</c:v>
                </c:pt>
                <c:pt idx="136">
                  <c:v>AXF122</c:v>
                </c:pt>
                <c:pt idx="137">
                  <c:v>AXF123</c:v>
                </c:pt>
                <c:pt idx="138">
                  <c:v>AXF124</c:v>
                </c:pt>
                <c:pt idx="139">
                  <c:v>AXF125</c:v>
                </c:pt>
                <c:pt idx="140">
                  <c:v>AXF126</c:v>
                </c:pt>
                <c:pt idx="141">
                  <c:v>AXF127</c:v>
                </c:pt>
                <c:pt idx="142">
                  <c:v>AXF128</c:v>
                </c:pt>
                <c:pt idx="143">
                  <c:v>AXF129</c:v>
                </c:pt>
                <c:pt idx="144">
                  <c:v>AXF130</c:v>
                </c:pt>
                <c:pt idx="145">
                  <c:v>AXF131</c:v>
                </c:pt>
                <c:pt idx="146">
                  <c:v>AXF132</c:v>
                </c:pt>
                <c:pt idx="147">
                  <c:v>AXF133</c:v>
                </c:pt>
                <c:pt idx="148">
                  <c:v>AXF134</c:v>
                </c:pt>
                <c:pt idx="149">
                  <c:v>AXF135</c:v>
                </c:pt>
                <c:pt idx="150">
                  <c:v>AXF136</c:v>
                </c:pt>
                <c:pt idx="151">
                  <c:v>AXF137</c:v>
                </c:pt>
                <c:pt idx="152">
                  <c:v>AXF138</c:v>
                </c:pt>
                <c:pt idx="153">
                  <c:v>AXF139</c:v>
                </c:pt>
                <c:pt idx="154">
                  <c:v>AXF140</c:v>
                </c:pt>
                <c:pt idx="155">
                  <c:v>AXF141</c:v>
                </c:pt>
                <c:pt idx="156">
                  <c:v>AXF142</c:v>
                </c:pt>
                <c:pt idx="157">
                  <c:v>AXF143</c:v>
                </c:pt>
                <c:pt idx="158">
                  <c:v>AXF144</c:v>
                </c:pt>
                <c:pt idx="159">
                  <c:v>AXF145</c:v>
                </c:pt>
                <c:pt idx="160">
                  <c:v>AXF146</c:v>
                </c:pt>
                <c:pt idx="161">
                  <c:v>AXF147</c:v>
                </c:pt>
                <c:pt idx="162">
                  <c:v>AXF148</c:v>
                </c:pt>
                <c:pt idx="163">
                  <c:v>AXF149</c:v>
                </c:pt>
                <c:pt idx="164">
                  <c:v>AXF150</c:v>
                </c:pt>
                <c:pt idx="165">
                  <c:v>AXF151</c:v>
                </c:pt>
                <c:pt idx="166">
                  <c:v>AXF152</c:v>
                </c:pt>
                <c:pt idx="167">
                  <c:v>AXF153</c:v>
                </c:pt>
                <c:pt idx="168">
                  <c:v>AXF154</c:v>
                </c:pt>
                <c:pt idx="169">
                  <c:v>AXF155</c:v>
                </c:pt>
                <c:pt idx="170">
                  <c:v>AXF156</c:v>
                </c:pt>
                <c:pt idx="171">
                  <c:v>AXF157</c:v>
                </c:pt>
                <c:pt idx="172">
                  <c:v>AXF158</c:v>
                </c:pt>
                <c:pt idx="173">
                  <c:v>AXF159</c:v>
                </c:pt>
                <c:pt idx="174">
                  <c:v>AXF160</c:v>
                </c:pt>
                <c:pt idx="175">
                  <c:v>AXF161</c:v>
                </c:pt>
                <c:pt idx="176">
                  <c:v>AXF162</c:v>
                </c:pt>
                <c:pt idx="177">
                  <c:v>AXF163</c:v>
                </c:pt>
                <c:pt idx="178">
                  <c:v>AXF164</c:v>
                </c:pt>
                <c:pt idx="179">
                  <c:v>AXF165</c:v>
                </c:pt>
                <c:pt idx="180">
                  <c:v>AXF166</c:v>
                </c:pt>
                <c:pt idx="181">
                  <c:v>AXF167</c:v>
                </c:pt>
                <c:pt idx="182">
                  <c:v>AXF168</c:v>
                </c:pt>
                <c:pt idx="183">
                  <c:v>AXF169</c:v>
                </c:pt>
                <c:pt idx="184">
                  <c:v>AXF170</c:v>
                </c:pt>
                <c:pt idx="185">
                  <c:v>AXF171</c:v>
                </c:pt>
                <c:pt idx="186">
                  <c:v>AXF172</c:v>
                </c:pt>
                <c:pt idx="187">
                  <c:v>AXF173</c:v>
                </c:pt>
                <c:pt idx="188">
                  <c:v>AXF174</c:v>
                </c:pt>
                <c:pt idx="189">
                  <c:v>AXF175</c:v>
                </c:pt>
                <c:pt idx="190">
                  <c:v>AXF176</c:v>
                </c:pt>
                <c:pt idx="191">
                  <c:v>AXF177</c:v>
                </c:pt>
                <c:pt idx="192">
                  <c:v>AXF178</c:v>
                </c:pt>
                <c:pt idx="193">
                  <c:v>AXF179</c:v>
                </c:pt>
                <c:pt idx="194">
                  <c:v>AXF180</c:v>
                </c:pt>
                <c:pt idx="195">
                  <c:v>AXF181</c:v>
                </c:pt>
                <c:pt idx="196">
                  <c:v>AXF182</c:v>
                </c:pt>
                <c:pt idx="197">
                  <c:v>AXF183</c:v>
                </c:pt>
                <c:pt idx="198">
                  <c:v>AXF184</c:v>
                </c:pt>
                <c:pt idx="199">
                  <c:v>AXF185</c:v>
                </c:pt>
                <c:pt idx="200">
                  <c:v>AXF186</c:v>
                </c:pt>
                <c:pt idx="201">
                  <c:v>AXF187</c:v>
                </c:pt>
              </c:strCache>
            </c:strRef>
          </c:xVal>
          <c:yVal>
            <c:numRef>
              <c:f>'Raw Data'!$AE$2:$AE$203</c:f>
              <c:numCache>
                <c:formatCode>General</c:formatCode>
                <c:ptCount val="202"/>
                <c:pt idx="0">
                  <c:v>0.1641434424267296</c:v>
                </c:pt>
                <c:pt idx="1">
                  <c:v>0.23270069899962298</c:v>
                </c:pt>
                <c:pt idx="2">
                  <c:v>0.19285574312029347</c:v>
                </c:pt>
                <c:pt idx="3">
                  <c:v>0.24479180943504833</c:v>
                </c:pt>
                <c:pt idx="4">
                  <c:v>0.25519098944213003</c:v>
                </c:pt>
                <c:pt idx="5">
                  <c:v>0</c:v>
                </c:pt>
                <c:pt idx="6">
                  <c:v>0</c:v>
                </c:pt>
                <c:pt idx="7">
                  <c:v>0.4129338320582831</c:v>
                </c:pt>
                <c:pt idx="8">
                  <c:v>0.2111440475377365</c:v>
                </c:pt>
                <c:pt idx="9">
                  <c:v>0.27798283301571219</c:v>
                </c:pt>
                <c:pt idx="10">
                  <c:v>0.35319968085510567</c:v>
                </c:pt>
                <c:pt idx="11">
                  <c:v>0.33111701806026861</c:v>
                </c:pt>
                <c:pt idx="12">
                  <c:v>0.34128080679255079</c:v>
                </c:pt>
                <c:pt idx="13">
                  <c:v>0.38584025440016761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0.22402980173448672</c:v>
                </c:pt>
                <c:pt idx="19">
                  <c:v>0.1782011975120473</c:v>
                </c:pt>
                <c:pt idx="20">
                  <c:v>0.17315752251033556</c:v>
                </c:pt>
                <c:pt idx="21">
                  <c:v>0.12652583216972207</c:v>
                </c:pt>
                <c:pt idx="22">
                  <c:v>5.3185655910101555E-2</c:v>
                </c:pt>
                <c:pt idx="23">
                  <c:v>9.3097061194122394E-2</c:v>
                </c:pt>
                <c:pt idx="24">
                  <c:v>0.13144235805780857</c:v>
                </c:pt>
                <c:pt idx="25">
                  <c:v>0.13743512267056052</c:v>
                </c:pt>
                <c:pt idx="26">
                  <c:v>0.13544588936029078</c:v>
                </c:pt>
                <c:pt idx="27">
                  <c:v>0.16257024</c:v>
                </c:pt>
                <c:pt idx="28">
                  <c:v>0.1840599468598553</c:v>
                </c:pt>
                <c:pt idx="29">
                  <c:v>0.1024</c:v>
                </c:pt>
                <c:pt idx="30">
                  <c:v>0.14399841334723265</c:v>
                </c:pt>
                <c:pt idx="32">
                  <c:v>0.13748264108067165</c:v>
                </c:pt>
                <c:pt idx="38">
                  <c:v>0.28521373265157046</c:v>
                </c:pt>
                <c:pt idx="40">
                  <c:v>7.0601355685272135E-2</c:v>
                </c:pt>
                <c:pt idx="41">
                  <c:v>9.806442614877027E-2</c:v>
                </c:pt>
                <c:pt idx="50">
                  <c:v>6.5187867813490258E-2</c:v>
                </c:pt>
                <c:pt idx="65">
                  <c:v>0.17540716724885499</c:v>
                </c:pt>
                <c:pt idx="67">
                  <c:v>5.9566906384667329E-2</c:v>
                </c:pt>
                <c:pt idx="68">
                  <c:v>8.2478143569428342E-2</c:v>
                </c:pt>
                <c:pt idx="69">
                  <c:v>6.9592382099439215E-2</c:v>
                </c:pt>
                <c:pt idx="70">
                  <c:v>7.1513436255368629E-2</c:v>
                </c:pt>
                <c:pt idx="77">
                  <c:v>0.10004979137798604</c:v>
                </c:pt>
                <c:pt idx="78">
                  <c:v>0.15035401915868388</c:v>
                </c:pt>
                <c:pt idx="80">
                  <c:v>0.10288358846564613</c:v>
                </c:pt>
                <c:pt idx="84">
                  <c:v>0.15035401915868388</c:v>
                </c:pt>
                <c:pt idx="85">
                  <c:v>0.12851548593805623</c:v>
                </c:pt>
                <c:pt idx="86">
                  <c:v>0.12959999999999999</c:v>
                </c:pt>
                <c:pt idx="87">
                  <c:v>0.11933884297520661</c:v>
                </c:pt>
                <c:pt idx="88">
                  <c:v>0.20095124851367421</c:v>
                </c:pt>
                <c:pt idx="133">
                  <c:v>0.11375412146939168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F4-4E2F-A922-821B759FC054}"/>
            </c:ext>
          </c:extLst>
        </c:ser>
        <c:ser>
          <c:idx val="1"/>
          <c:order val="1"/>
          <c:tx>
            <c:strRef>
              <c:f>'Raw Data'!$AF$1</c:f>
              <c:strCache>
                <c:ptCount val="1"/>
                <c:pt idx="0">
                  <c:v>Yield (kg)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strRef>
              <c:f>'Raw Data'!$A$2:$A$203</c:f>
              <c:strCache>
                <c:ptCount val="202"/>
                <c:pt idx="0">
                  <c:v>AXF0002</c:v>
                </c:pt>
                <c:pt idx="1">
                  <c:v>AXF0003</c:v>
                </c:pt>
                <c:pt idx="2">
                  <c:v>AXF0004</c:v>
                </c:pt>
                <c:pt idx="3">
                  <c:v>AXF0005</c:v>
                </c:pt>
                <c:pt idx="4">
                  <c:v>AXF0006</c:v>
                </c:pt>
                <c:pt idx="5">
                  <c:v>AXF0007</c:v>
                </c:pt>
                <c:pt idx="6">
                  <c:v>AXF0008a</c:v>
                </c:pt>
                <c:pt idx="7">
                  <c:v>AXF0008b</c:v>
                </c:pt>
                <c:pt idx="8">
                  <c:v>AXF0010</c:v>
                </c:pt>
                <c:pt idx="9">
                  <c:v>AXF0011</c:v>
                </c:pt>
                <c:pt idx="10">
                  <c:v>AXF0012</c:v>
                </c:pt>
                <c:pt idx="11">
                  <c:v>AXF0013</c:v>
                </c:pt>
                <c:pt idx="12">
                  <c:v>AXF0014</c:v>
                </c:pt>
                <c:pt idx="13">
                  <c:v>AXF0015</c:v>
                </c:pt>
                <c:pt idx="14">
                  <c:v>AXF0017</c:v>
                </c:pt>
                <c:pt idx="15">
                  <c:v>AXF0017_2</c:v>
                </c:pt>
                <c:pt idx="16">
                  <c:v>AXF0018</c:v>
                </c:pt>
                <c:pt idx="17">
                  <c:v>AXF0019</c:v>
                </c:pt>
                <c:pt idx="18">
                  <c:v>AXF0020</c:v>
                </c:pt>
                <c:pt idx="19">
                  <c:v>AXF0021</c:v>
                </c:pt>
                <c:pt idx="20">
                  <c:v>AXF0022</c:v>
                </c:pt>
                <c:pt idx="21">
                  <c:v>AXF0023</c:v>
                </c:pt>
                <c:pt idx="22">
                  <c:v>AXF0024</c:v>
                </c:pt>
                <c:pt idx="23">
                  <c:v>AXF0025</c:v>
                </c:pt>
                <c:pt idx="24">
                  <c:v>AXF0026</c:v>
                </c:pt>
                <c:pt idx="25">
                  <c:v>AXF0027</c:v>
                </c:pt>
                <c:pt idx="26">
                  <c:v>AXF0028</c:v>
                </c:pt>
                <c:pt idx="27">
                  <c:v>AXF0029</c:v>
                </c:pt>
                <c:pt idx="28">
                  <c:v>AXF0030</c:v>
                </c:pt>
                <c:pt idx="29">
                  <c:v>AXF0031</c:v>
                </c:pt>
                <c:pt idx="30">
                  <c:v>AXF0032</c:v>
                </c:pt>
                <c:pt idx="31">
                  <c:v>AXF0032_3 UV</c:v>
                </c:pt>
                <c:pt idx="32">
                  <c:v>AXF0033</c:v>
                </c:pt>
                <c:pt idx="33">
                  <c:v>AXF0033_core</c:v>
                </c:pt>
                <c:pt idx="34">
                  <c:v>AXF0033_H2O</c:v>
                </c:pt>
                <c:pt idx="35">
                  <c:v>AXF0033_outer</c:v>
                </c:pt>
                <c:pt idx="36">
                  <c:v>AXF0033_0.9x outer</c:v>
                </c:pt>
                <c:pt idx="37">
                  <c:v>AXF0033_glycerol</c:v>
                </c:pt>
                <c:pt idx="38">
                  <c:v>AXF0034</c:v>
                </c:pt>
                <c:pt idx="39">
                  <c:v>AXF0035</c:v>
                </c:pt>
                <c:pt idx="40">
                  <c:v>AXF0036</c:v>
                </c:pt>
                <c:pt idx="41">
                  <c:v>AXF0037</c:v>
                </c:pt>
                <c:pt idx="42">
                  <c:v>AXF0038</c:v>
                </c:pt>
                <c:pt idx="43">
                  <c:v>AXF0039</c:v>
                </c:pt>
                <c:pt idx="44">
                  <c:v>AXF0040</c:v>
                </c:pt>
                <c:pt idx="45">
                  <c:v>AXF0041</c:v>
                </c:pt>
                <c:pt idx="46">
                  <c:v>AXF0042</c:v>
                </c:pt>
                <c:pt idx="47">
                  <c:v>AXF0043</c:v>
                </c:pt>
                <c:pt idx="48">
                  <c:v>AXF0044</c:v>
                </c:pt>
                <c:pt idx="49">
                  <c:v>AXF0045</c:v>
                </c:pt>
                <c:pt idx="50">
                  <c:v>AXF0046</c:v>
                </c:pt>
                <c:pt idx="51">
                  <c:v>AXF0047_large</c:v>
                </c:pt>
                <c:pt idx="52">
                  <c:v>AXF0047_small</c:v>
                </c:pt>
                <c:pt idx="53">
                  <c:v>AXF0048</c:v>
                </c:pt>
                <c:pt idx="54">
                  <c:v>AXF0049</c:v>
                </c:pt>
                <c:pt idx="55">
                  <c:v>AXF0050_large</c:v>
                </c:pt>
                <c:pt idx="56">
                  <c:v>AXF0050_small</c:v>
                </c:pt>
                <c:pt idx="57">
                  <c:v>AXF0051_large</c:v>
                </c:pt>
                <c:pt idx="58">
                  <c:v>AXF0051_small</c:v>
                </c:pt>
                <c:pt idx="59">
                  <c:v>AXF0052_large</c:v>
                </c:pt>
                <c:pt idx="60">
                  <c:v>AXF0053_large</c:v>
                </c:pt>
                <c:pt idx="61">
                  <c:v>AXF00053_small</c:v>
                </c:pt>
                <c:pt idx="62">
                  <c:v>AXF0054</c:v>
                </c:pt>
                <c:pt idx="63">
                  <c:v>AXF0055</c:v>
                </c:pt>
                <c:pt idx="64">
                  <c:v>AXF0056</c:v>
                </c:pt>
                <c:pt idx="65">
                  <c:v>AXF0057</c:v>
                </c:pt>
                <c:pt idx="66">
                  <c:v>AXF0057_half cure</c:v>
                </c:pt>
                <c:pt idx="67">
                  <c:v>AXF0058</c:v>
                </c:pt>
                <c:pt idx="68">
                  <c:v>AXF0059</c:v>
                </c:pt>
                <c:pt idx="69">
                  <c:v>AXF0060</c:v>
                </c:pt>
                <c:pt idx="70">
                  <c:v>AXF0061</c:v>
                </c:pt>
                <c:pt idx="71">
                  <c:v>AXF0062</c:v>
                </c:pt>
                <c:pt idx="72">
                  <c:v>AXF0063</c:v>
                </c:pt>
                <c:pt idx="73">
                  <c:v>AXF0064</c:v>
                </c:pt>
                <c:pt idx="74">
                  <c:v>AXF0065</c:v>
                </c:pt>
                <c:pt idx="75">
                  <c:v>AXF0066</c:v>
                </c:pt>
                <c:pt idx="76">
                  <c:v>AXF0067</c:v>
                </c:pt>
                <c:pt idx="77">
                  <c:v>AXF0068</c:v>
                </c:pt>
                <c:pt idx="78">
                  <c:v>AXF0069</c:v>
                </c:pt>
                <c:pt idx="79">
                  <c:v>AXF0070</c:v>
                </c:pt>
                <c:pt idx="80">
                  <c:v>AXF0071</c:v>
                </c:pt>
                <c:pt idx="81">
                  <c:v>AXF0072</c:v>
                </c:pt>
                <c:pt idx="82">
                  <c:v>AXF0073</c:v>
                </c:pt>
                <c:pt idx="83">
                  <c:v>AXF0074</c:v>
                </c:pt>
                <c:pt idx="84">
                  <c:v>AXF0075</c:v>
                </c:pt>
                <c:pt idx="85">
                  <c:v>AXF0076</c:v>
                </c:pt>
                <c:pt idx="86">
                  <c:v>AXF0077</c:v>
                </c:pt>
                <c:pt idx="87">
                  <c:v>AXF0078</c:v>
                </c:pt>
                <c:pt idx="88">
                  <c:v>AXF0079</c:v>
                </c:pt>
                <c:pt idx="89">
                  <c:v>AXF0080</c:v>
                </c:pt>
                <c:pt idx="90">
                  <c:v>AXF0081</c:v>
                </c:pt>
                <c:pt idx="91">
                  <c:v>AXF0082</c:v>
                </c:pt>
                <c:pt idx="92">
                  <c:v>AXF0083</c:v>
                </c:pt>
                <c:pt idx="93">
                  <c:v>AXF0084</c:v>
                </c:pt>
                <c:pt idx="94">
                  <c:v>AXF0085</c:v>
                </c:pt>
                <c:pt idx="95">
                  <c:v>AXF0086</c:v>
                </c:pt>
                <c:pt idx="96">
                  <c:v>AXF0087</c:v>
                </c:pt>
                <c:pt idx="97">
                  <c:v>AXF0087_full cure</c:v>
                </c:pt>
                <c:pt idx="98">
                  <c:v>AXF0088</c:v>
                </c:pt>
                <c:pt idx="99">
                  <c:v>AXF0089</c:v>
                </c:pt>
                <c:pt idx="100">
                  <c:v>AXF0089_full cure</c:v>
                </c:pt>
                <c:pt idx="101">
                  <c:v>AXF0090</c:v>
                </c:pt>
                <c:pt idx="102">
                  <c:v>AXF0090_full cure</c:v>
                </c:pt>
                <c:pt idx="103">
                  <c:v>AXF0091</c:v>
                </c:pt>
                <c:pt idx="104">
                  <c:v>AXF0091_full cure</c:v>
                </c:pt>
                <c:pt idx="105">
                  <c:v>AXF0092</c:v>
                </c:pt>
                <c:pt idx="106">
                  <c:v>AXF0093</c:v>
                </c:pt>
                <c:pt idx="107">
                  <c:v>AXF0094</c:v>
                </c:pt>
                <c:pt idx="108">
                  <c:v>AXF0095</c:v>
                </c:pt>
                <c:pt idx="109">
                  <c:v>AXF0096</c:v>
                </c:pt>
                <c:pt idx="110">
                  <c:v>AXF0097</c:v>
                </c:pt>
                <c:pt idx="111">
                  <c:v>AXF0098</c:v>
                </c:pt>
                <c:pt idx="112">
                  <c:v>AXF0099</c:v>
                </c:pt>
                <c:pt idx="113">
                  <c:v>AXF0100</c:v>
                </c:pt>
                <c:pt idx="114">
                  <c:v>AXF0101</c:v>
                </c:pt>
                <c:pt idx="115">
                  <c:v>AXF0102</c:v>
                </c:pt>
                <c:pt idx="116">
                  <c:v>AXF0103</c:v>
                </c:pt>
                <c:pt idx="117">
                  <c:v>AXF0104</c:v>
                </c:pt>
                <c:pt idx="118">
                  <c:v>AXF0104_full cure</c:v>
                </c:pt>
                <c:pt idx="119">
                  <c:v>AXF105</c:v>
                </c:pt>
                <c:pt idx="120">
                  <c:v>AXF106</c:v>
                </c:pt>
                <c:pt idx="121">
                  <c:v>AXF107</c:v>
                </c:pt>
                <c:pt idx="122">
                  <c:v>AXF108</c:v>
                </c:pt>
                <c:pt idx="123">
                  <c:v>AXF109</c:v>
                </c:pt>
                <c:pt idx="124">
                  <c:v>AXF110</c:v>
                </c:pt>
                <c:pt idx="125">
                  <c:v>AXF111</c:v>
                </c:pt>
                <c:pt idx="126">
                  <c:v>AXF112</c:v>
                </c:pt>
                <c:pt idx="127">
                  <c:v>AXF113</c:v>
                </c:pt>
                <c:pt idx="128">
                  <c:v>AXF114</c:v>
                </c:pt>
                <c:pt idx="129">
                  <c:v>AXF115</c:v>
                </c:pt>
                <c:pt idx="130">
                  <c:v>AXF116</c:v>
                </c:pt>
                <c:pt idx="131">
                  <c:v>AXF117</c:v>
                </c:pt>
                <c:pt idx="132">
                  <c:v>AXF118</c:v>
                </c:pt>
                <c:pt idx="133">
                  <c:v>AXF119</c:v>
                </c:pt>
                <c:pt idx="134">
                  <c:v>AXF120</c:v>
                </c:pt>
                <c:pt idx="135">
                  <c:v>AXF121</c:v>
                </c:pt>
                <c:pt idx="136">
                  <c:v>AXF122</c:v>
                </c:pt>
                <c:pt idx="137">
                  <c:v>AXF123</c:v>
                </c:pt>
                <c:pt idx="138">
                  <c:v>AXF124</c:v>
                </c:pt>
                <c:pt idx="139">
                  <c:v>AXF125</c:v>
                </c:pt>
                <c:pt idx="140">
                  <c:v>AXF126</c:v>
                </c:pt>
                <c:pt idx="141">
                  <c:v>AXF127</c:v>
                </c:pt>
                <c:pt idx="142">
                  <c:v>AXF128</c:v>
                </c:pt>
                <c:pt idx="143">
                  <c:v>AXF129</c:v>
                </c:pt>
                <c:pt idx="144">
                  <c:v>AXF130</c:v>
                </c:pt>
                <c:pt idx="145">
                  <c:v>AXF131</c:v>
                </c:pt>
                <c:pt idx="146">
                  <c:v>AXF132</c:v>
                </c:pt>
                <c:pt idx="147">
                  <c:v>AXF133</c:v>
                </c:pt>
                <c:pt idx="148">
                  <c:v>AXF134</c:v>
                </c:pt>
                <c:pt idx="149">
                  <c:v>AXF135</c:v>
                </c:pt>
                <c:pt idx="150">
                  <c:v>AXF136</c:v>
                </c:pt>
                <c:pt idx="151">
                  <c:v>AXF137</c:v>
                </c:pt>
                <c:pt idx="152">
                  <c:v>AXF138</c:v>
                </c:pt>
                <c:pt idx="153">
                  <c:v>AXF139</c:v>
                </c:pt>
                <c:pt idx="154">
                  <c:v>AXF140</c:v>
                </c:pt>
                <c:pt idx="155">
                  <c:v>AXF141</c:v>
                </c:pt>
                <c:pt idx="156">
                  <c:v>AXF142</c:v>
                </c:pt>
                <c:pt idx="157">
                  <c:v>AXF143</c:v>
                </c:pt>
                <c:pt idx="158">
                  <c:v>AXF144</c:v>
                </c:pt>
                <c:pt idx="159">
                  <c:v>AXF145</c:v>
                </c:pt>
                <c:pt idx="160">
                  <c:v>AXF146</c:v>
                </c:pt>
                <c:pt idx="161">
                  <c:v>AXF147</c:v>
                </c:pt>
                <c:pt idx="162">
                  <c:v>AXF148</c:v>
                </c:pt>
                <c:pt idx="163">
                  <c:v>AXF149</c:v>
                </c:pt>
                <c:pt idx="164">
                  <c:v>AXF150</c:v>
                </c:pt>
                <c:pt idx="165">
                  <c:v>AXF151</c:v>
                </c:pt>
                <c:pt idx="166">
                  <c:v>AXF152</c:v>
                </c:pt>
                <c:pt idx="167">
                  <c:v>AXF153</c:v>
                </c:pt>
                <c:pt idx="168">
                  <c:v>AXF154</c:v>
                </c:pt>
                <c:pt idx="169">
                  <c:v>AXF155</c:v>
                </c:pt>
                <c:pt idx="170">
                  <c:v>AXF156</c:v>
                </c:pt>
                <c:pt idx="171">
                  <c:v>AXF157</c:v>
                </c:pt>
                <c:pt idx="172">
                  <c:v>AXF158</c:v>
                </c:pt>
                <c:pt idx="173">
                  <c:v>AXF159</c:v>
                </c:pt>
                <c:pt idx="174">
                  <c:v>AXF160</c:v>
                </c:pt>
                <c:pt idx="175">
                  <c:v>AXF161</c:v>
                </c:pt>
                <c:pt idx="176">
                  <c:v>AXF162</c:v>
                </c:pt>
                <c:pt idx="177">
                  <c:v>AXF163</c:v>
                </c:pt>
                <c:pt idx="178">
                  <c:v>AXF164</c:v>
                </c:pt>
                <c:pt idx="179">
                  <c:v>AXF165</c:v>
                </c:pt>
                <c:pt idx="180">
                  <c:v>AXF166</c:v>
                </c:pt>
                <c:pt idx="181">
                  <c:v>AXF167</c:v>
                </c:pt>
                <c:pt idx="182">
                  <c:v>AXF168</c:v>
                </c:pt>
                <c:pt idx="183">
                  <c:v>AXF169</c:v>
                </c:pt>
                <c:pt idx="184">
                  <c:v>AXF170</c:v>
                </c:pt>
                <c:pt idx="185">
                  <c:v>AXF171</c:v>
                </c:pt>
                <c:pt idx="186">
                  <c:v>AXF172</c:v>
                </c:pt>
                <c:pt idx="187">
                  <c:v>AXF173</c:v>
                </c:pt>
                <c:pt idx="188">
                  <c:v>AXF174</c:v>
                </c:pt>
                <c:pt idx="189">
                  <c:v>AXF175</c:v>
                </c:pt>
                <c:pt idx="190">
                  <c:v>AXF176</c:v>
                </c:pt>
                <c:pt idx="191">
                  <c:v>AXF177</c:v>
                </c:pt>
                <c:pt idx="192">
                  <c:v>AXF178</c:v>
                </c:pt>
                <c:pt idx="193">
                  <c:v>AXF179</c:v>
                </c:pt>
                <c:pt idx="194">
                  <c:v>AXF180</c:v>
                </c:pt>
                <c:pt idx="195">
                  <c:v>AXF181</c:v>
                </c:pt>
                <c:pt idx="196">
                  <c:v>AXF182</c:v>
                </c:pt>
                <c:pt idx="197">
                  <c:v>AXF183</c:v>
                </c:pt>
                <c:pt idx="198">
                  <c:v>AXF184</c:v>
                </c:pt>
                <c:pt idx="199">
                  <c:v>AXF185</c:v>
                </c:pt>
                <c:pt idx="200">
                  <c:v>AXF186</c:v>
                </c:pt>
                <c:pt idx="201">
                  <c:v>AXF187</c:v>
                </c:pt>
              </c:strCache>
            </c:strRef>
          </c:xVal>
          <c:yVal>
            <c:numRef>
              <c:f>'Raw Data'!$AF$2:$AF$203</c:f>
              <c:numCache>
                <c:formatCode>General</c:formatCode>
                <c:ptCount val="202"/>
                <c:pt idx="0">
                  <c:v>2.2000000000000002</c:v>
                </c:pt>
                <c:pt idx="1">
                  <c:v>0.6</c:v>
                </c:pt>
                <c:pt idx="2">
                  <c:v>0.6</c:v>
                </c:pt>
                <c:pt idx="3">
                  <c:v>2.4</c:v>
                </c:pt>
                <c:pt idx="4">
                  <c:v>0.5</c:v>
                </c:pt>
                <c:pt idx="8">
                  <c:v>2.8</c:v>
                </c:pt>
                <c:pt idx="12">
                  <c:v>3.5</c:v>
                </c:pt>
                <c:pt idx="13">
                  <c:v>5</c:v>
                </c:pt>
                <c:pt idx="14">
                  <c:v>2</c:v>
                </c:pt>
                <c:pt idx="19">
                  <c:v>4.63</c:v>
                </c:pt>
                <c:pt idx="20">
                  <c:v>0.499</c:v>
                </c:pt>
                <c:pt idx="21">
                  <c:v>0.26600000000000001</c:v>
                </c:pt>
                <c:pt idx="22">
                  <c:v>0.18099999999999999</c:v>
                </c:pt>
                <c:pt idx="23">
                  <c:v>1.179</c:v>
                </c:pt>
                <c:pt idx="28">
                  <c:v>0.62</c:v>
                </c:pt>
                <c:pt idx="29">
                  <c:v>0.42599999999999999</c:v>
                </c:pt>
                <c:pt idx="30">
                  <c:v>0.17599999999999999</c:v>
                </c:pt>
                <c:pt idx="31">
                  <c:v>0.30399999999999999</c:v>
                </c:pt>
                <c:pt idx="32">
                  <c:v>0.2185</c:v>
                </c:pt>
                <c:pt idx="33">
                  <c:v>0.01</c:v>
                </c:pt>
                <c:pt idx="34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0.48299999999999998</c:v>
                </c:pt>
                <c:pt idx="40">
                  <c:v>0.63700000000000001</c:v>
                </c:pt>
                <c:pt idx="41">
                  <c:v>0.373</c:v>
                </c:pt>
                <c:pt idx="43">
                  <c:v>0.68499999999999994</c:v>
                </c:pt>
                <c:pt idx="133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F4-4E2F-A922-821B759FC0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0530392"/>
        <c:axId val="1565349580"/>
      </c:scatterChart>
      <c:valAx>
        <c:axId val="179053039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5349580"/>
        <c:crosses val="autoZero"/>
        <c:crossBetween val="midCat"/>
      </c:valAx>
      <c:valAx>
        <c:axId val="1565349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9053039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scatterChart>
        <c:scatterStyle val="lineMarker"/>
        <c:varyColors val="1"/>
        <c:ser>
          <c:idx val="0"/>
          <c:order val="0"/>
          <c:tx>
            <c:strRef>
              <c:f>'Raw Data'!$AE$1</c:f>
              <c:strCache>
                <c:ptCount val="1"/>
                <c:pt idx="0">
                  <c:v>Polydispersity Index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'Raw Data'!$T$2:$T$79</c:f>
              <c:numCache>
                <c:formatCode>General</c:formatCode>
                <c:ptCount val="78"/>
                <c:pt idx="0">
                  <c:v>10</c:v>
                </c:pt>
                <c:pt idx="4">
                  <c:v>40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26.630000000000003</c:v>
                </c:pt>
                <c:pt idx="9">
                  <c:v>26.630000000000003</c:v>
                </c:pt>
                <c:pt idx="12">
                  <c:v>16.8</c:v>
                </c:pt>
                <c:pt idx="13">
                  <c:v>25.035</c:v>
                </c:pt>
                <c:pt idx="15">
                  <c:v>25.035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30</c:v>
                </c:pt>
                <c:pt idx="23">
                  <c:v>30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7.5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5.2</c:v>
                </c:pt>
                <c:pt idx="39">
                  <c:v>2.3333333333333335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30</c:v>
                </c:pt>
                <c:pt idx="48">
                  <c:v>30</c:v>
                </c:pt>
                <c:pt idx="49">
                  <c:v>10</c:v>
                </c:pt>
                <c:pt idx="50">
                  <c:v>30</c:v>
                </c:pt>
                <c:pt idx="51">
                  <c:v>10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10</c:v>
                </c:pt>
                <c:pt idx="56">
                  <c:v>30</c:v>
                </c:pt>
                <c:pt idx="57">
                  <c:v>10</c:v>
                </c:pt>
                <c:pt idx="58">
                  <c:v>30</c:v>
                </c:pt>
                <c:pt idx="59">
                  <c:v>10</c:v>
                </c:pt>
                <c:pt idx="60">
                  <c:v>10</c:v>
                </c:pt>
                <c:pt idx="61">
                  <c:v>30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15</c:v>
                </c:pt>
                <c:pt idx="69">
                  <c:v>16.483516483516485</c:v>
                </c:pt>
                <c:pt idx="70">
                  <c:v>12</c:v>
                </c:pt>
                <c:pt idx="71">
                  <c:v>10</c:v>
                </c:pt>
                <c:pt idx="72">
                  <c:v>10</c:v>
                </c:pt>
                <c:pt idx="73">
                  <c:v>12</c:v>
                </c:pt>
                <c:pt idx="74">
                  <c:v>15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</c:numCache>
            </c:numRef>
          </c:xVal>
          <c:yVal>
            <c:numRef>
              <c:f>'Raw Data'!$AE$2:$AE$79</c:f>
              <c:numCache>
                <c:formatCode>General</c:formatCode>
                <c:ptCount val="78"/>
                <c:pt idx="0">
                  <c:v>0.1641434424267296</c:v>
                </c:pt>
                <c:pt idx="1">
                  <c:v>0.23270069899962298</c:v>
                </c:pt>
                <c:pt idx="2">
                  <c:v>0.19285574312029347</c:v>
                </c:pt>
                <c:pt idx="3">
                  <c:v>0.24479180943504833</c:v>
                </c:pt>
                <c:pt idx="4">
                  <c:v>0.25519098944213003</c:v>
                </c:pt>
                <c:pt idx="5">
                  <c:v>0</c:v>
                </c:pt>
                <c:pt idx="6">
                  <c:v>0</c:v>
                </c:pt>
                <c:pt idx="7">
                  <c:v>0.4129338320582831</c:v>
                </c:pt>
                <c:pt idx="8">
                  <c:v>0.2111440475377365</c:v>
                </c:pt>
                <c:pt idx="9">
                  <c:v>0.27798283301571219</c:v>
                </c:pt>
                <c:pt idx="10">
                  <c:v>0.35319968085510567</c:v>
                </c:pt>
                <c:pt idx="11">
                  <c:v>0.33111701806026861</c:v>
                </c:pt>
                <c:pt idx="12">
                  <c:v>0.34128080679255079</c:v>
                </c:pt>
                <c:pt idx="13">
                  <c:v>0.38584025440016761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0.22402980173448672</c:v>
                </c:pt>
                <c:pt idx="19">
                  <c:v>0.1782011975120473</c:v>
                </c:pt>
                <c:pt idx="20">
                  <c:v>0.17315752251033556</c:v>
                </c:pt>
                <c:pt idx="21">
                  <c:v>0.12652583216972207</c:v>
                </c:pt>
                <c:pt idx="22">
                  <c:v>5.3185655910101555E-2</c:v>
                </c:pt>
                <c:pt idx="23">
                  <c:v>9.3097061194122394E-2</c:v>
                </c:pt>
                <c:pt idx="24">
                  <c:v>0.13144235805780857</c:v>
                </c:pt>
                <c:pt idx="25">
                  <c:v>0.13743512267056052</c:v>
                </c:pt>
                <c:pt idx="26">
                  <c:v>0.13544588936029078</c:v>
                </c:pt>
                <c:pt idx="27">
                  <c:v>0.16257024</c:v>
                </c:pt>
                <c:pt idx="28">
                  <c:v>0.1840599468598553</c:v>
                </c:pt>
                <c:pt idx="29">
                  <c:v>0.1024</c:v>
                </c:pt>
                <c:pt idx="30">
                  <c:v>0.14399841334723265</c:v>
                </c:pt>
                <c:pt idx="32">
                  <c:v>0.13748264108067165</c:v>
                </c:pt>
                <c:pt idx="38">
                  <c:v>0.28521373265157046</c:v>
                </c:pt>
                <c:pt idx="40">
                  <c:v>7.0601355685272135E-2</c:v>
                </c:pt>
                <c:pt idx="41">
                  <c:v>9.806442614877027E-2</c:v>
                </c:pt>
                <c:pt idx="50">
                  <c:v>6.5187867813490258E-2</c:v>
                </c:pt>
                <c:pt idx="65">
                  <c:v>0.17540716724885499</c:v>
                </c:pt>
                <c:pt idx="67">
                  <c:v>5.9566906384667329E-2</c:v>
                </c:pt>
                <c:pt idx="68">
                  <c:v>8.2478143569428342E-2</c:v>
                </c:pt>
                <c:pt idx="69">
                  <c:v>6.9592382099439215E-2</c:v>
                </c:pt>
                <c:pt idx="70">
                  <c:v>7.1513436255368629E-2</c:v>
                </c:pt>
                <c:pt idx="77">
                  <c:v>0.10004979137798604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D6-42F3-948C-696EAAB74EE4}"/>
            </c:ext>
          </c:extLst>
        </c:ser>
        <c:ser>
          <c:idx val="1"/>
          <c:order val="1"/>
          <c:tx>
            <c:strRef>
              <c:f>'Raw Data'!$AF$1</c:f>
              <c:strCache>
                <c:ptCount val="1"/>
                <c:pt idx="0">
                  <c:v>Yield (kg)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'Raw Data'!$T$2:$T$79</c:f>
              <c:numCache>
                <c:formatCode>General</c:formatCode>
                <c:ptCount val="78"/>
                <c:pt idx="0">
                  <c:v>10</c:v>
                </c:pt>
                <c:pt idx="4">
                  <c:v>40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26.630000000000003</c:v>
                </c:pt>
                <c:pt idx="9">
                  <c:v>26.630000000000003</c:v>
                </c:pt>
                <c:pt idx="12">
                  <c:v>16.8</c:v>
                </c:pt>
                <c:pt idx="13">
                  <c:v>25.035</c:v>
                </c:pt>
                <c:pt idx="15">
                  <c:v>25.035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30</c:v>
                </c:pt>
                <c:pt idx="23">
                  <c:v>30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7.5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5.2</c:v>
                </c:pt>
                <c:pt idx="39">
                  <c:v>2.3333333333333335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30</c:v>
                </c:pt>
                <c:pt idx="48">
                  <c:v>30</c:v>
                </c:pt>
                <c:pt idx="49">
                  <c:v>10</c:v>
                </c:pt>
                <c:pt idx="50">
                  <c:v>30</c:v>
                </c:pt>
                <c:pt idx="51">
                  <c:v>10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10</c:v>
                </c:pt>
                <c:pt idx="56">
                  <c:v>30</c:v>
                </c:pt>
                <c:pt idx="57">
                  <c:v>10</c:v>
                </c:pt>
                <c:pt idx="58">
                  <c:v>30</c:v>
                </c:pt>
                <c:pt idx="59">
                  <c:v>10</c:v>
                </c:pt>
                <c:pt idx="60">
                  <c:v>10</c:v>
                </c:pt>
                <c:pt idx="61">
                  <c:v>30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15</c:v>
                </c:pt>
                <c:pt idx="69">
                  <c:v>16.483516483516485</c:v>
                </c:pt>
                <c:pt idx="70">
                  <c:v>12</c:v>
                </c:pt>
                <c:pt idx="71">
                  <c:v>10</c:v>
                </c:pt>
                <c:pt idx="72">
                  <c:v>10</c:v>
                </c:pt>
                <c:pt idx="73">
                  <c:v>12</c:v>
                </c:pt>
                <c:pt idx="74">
                  <c:v>15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</c:numCache>
            </c:numRef>
          </c:xVal>
          <c:yVal>
            <c:numRef>
              <c:f>'Raw Data'!$AF$2:$AF$79</c:f>
              <c:numCache>
                <c:formatCode>General</c:formatCode>
                <c:ptCount val="78"/>
                <c:pt idx="0">
                  <c:v>2.2000000000000002</c:v>
                </c:pt>
                <c:pt idx="1">
                  <c:v>0.6</c:v>
                </c:pt>
                <c:pt idx="2">
                  <c:v>0.6</c:v>
                </c:pt>
                <c:pt idx="3">
                  <c:v>2.4</c:v>
                </c:pt>
                <c:pt idx="4">
                  <c:v>0.5</c:v>
                </c:pt>
                <c:pt idx="8">
                  <c:v>2.8</c:v>
                </c:pt>
                <c:pt idx="12">
                  <c:v>3.5</c:v>
                </c:pt>
                <c:pt idx="13">
                  <c:v>5</c:v>
                </c:pt>
                <c:pt idx="14">
                  <c:v>2</c:v>
                </c:pt>
                <c:pt idx="19">
                  <c:v>4.63</c:v>
                </c:pt>
                <c:pt idx="20">
                  <c:v>0.499</c:v>
                </c:pt>
                <c:pt idx="21">
                  <c:v>0.26600000000000001</c:v>
                </c:pt>
                <c:pt idx="22">
                  <c:v>0.18099999999999999</c:v>
                </c:pt>
                <c:pt idx="23">
                  <c:v>1.179</c:v>
                </c:pt>
                <c:pt idx="28">
                  <c:v>0.62</c:v>
                </c:pt>
                <c:pt idx="29">
                  <c:v>0.42599999999999999</c:v>
                </c:pt>
                <c:pt idx="30">
                  <c:v>0.17599999999999999</c:v>
                </c:pt>
                <c:pt idx="31">
                  <c:v>0.30399999999999999</c:v>
                </c:pt>
                <c:pt idx="32">
                  <c:v>0.2185</c:v>
                </c:pt>
                <c:pt idx="33">
                  <c:v>0.01</c:v>
                </c:pt>
                <c:pt idx="34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0.48299999999999998</c:v>
                </c:pt>
                <c:pt idx="40">
                  <c:v>0.63700000000000001</c:v>
                </c:pt>
                <c:pt idx="41">
                  <c:v>0.373</c:v>
                </c:pt>
                <c:pt idx="43">
                  <c:v>0.68499999999999994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D6-42F3-948C-696EAAB74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708354"/>
        <c:axId val="1422659022"/>
      </c:scatterChart>
      <c:valAx>
        <c:axId val="10237083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Flow Rate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22659022"/>
        <c:crosses val="autoZero"/>
        <c:crossBetween val="midCat"/>
      </c:valAx>
      <c:valAx>
        <c:axId val="14226590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dry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3708354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'Flow Rate comparison'!$C$1</c:f>
              <c:strCache>
                <c:ptCount val="1"/>
                <c:pt idx="0">
                  <c:v>Target Flow Rate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'Flow Rate comparison'!$E$2:$E$70</c:f>
              <c:numCache>
                <c:formatCode>General</c:formatCode>
                <c:ptCount val="69"/>
                <c:pt idx="18">
                  <c:v>19.23076923076923</c:v>
                </c:pt>
                <c:pt idx="19">
                  <c:v>37.735849056603776</c:v>
                </c:pt>
                <c:pt idx="20">
                  <c:v>50</c:v>
                </c:pt>
                <c:pt idx="21">
                  <c:v>46.666666666666664</c:v>
                </c:pt>
                <c:pt idx="22">
                  <c:v>10</c:v>
                </c:pt>
                <c:pt idx="23">
                  <c:v>11.111111111111111</c:v>
                </c:pt>
                <c:pt idx="24">
                  <c:v>16.25</c:v>
                </c:pt>
                <c:pt idx="25">
                  <c:v>20</c:v>
                </c:pt>
                <c:pt idx="26">
                  <c:v>31.428571428571427</c:v>
                </c:pt>
                <c:pt idx="27">
                  <c:v>43.75</c:v>
                </c:pt>
                <c:pt idx="28">
                  <c:v>11.764705882352942</c:v>
                </c:pt>
                <c:pt idx="29">
                  <c:v>12.244897959183673</c:v>
                </c:pt>
                <c:pt idx="30">
                  <c:v>25</c:v>
                </c:pt>
                <c:pt idx="31">
                  <c:v>26.086956521739129</c:v>
                </c:pt>
                <c:pt idx="32">
                  <c:v>13.333333333333334</c:v>
                </c:pt>
                <c:pt idx="38">
                  <c:v>66.666666666666671</c:v>
                </c:pt>
                <c:pt idx="40">
                  <c:v>12.76595744680851</c:v>
                </c:pt>
                <c:pt idx="41">
                  <c:v>10.98974358974359</c:v>
                </c:pt>
                <c:pt idx="42">
                  <c:v>19.481818181818184</c:v>
                </c:pt>
                <c:pt idx="43">
                  <c:v>12.5</c:v>
                </c:pt>
                <c:pt idx="44">
                  <c:v>36.176470588235297</c:v>
                </c:pt>
                <c:pt idx="47">
                  <c:v>13.043478260869565</c:v>
                </c:pt>
                <c:pt idx="49">
                  <c:v>43.214285714285715</c:v>
                </c:pt>
                <c:pt idx="50">
                  <c:v>12.647058823529411</c:v>
                </c:pt>
                <c:pt idx="51">
                  <c:v>42.86</c:v>
                </c:pt>
                <c:pt idx="52">
                  <c:v>12.9</c:v>
                </c:pt>
                <c:pt idx="53">
                  <c:v>13.538461538461538</c:v>
                </c:pt>
                <c:pt idx="54">
                  <c:v>10.956521739130435</c:v>
                </c:pt>
                <c:pt idx="55">
                  <c:v>39.272727272727273</c:v>
                </c:pt>
                <c:pt idx="56" formatCode="h:mm">
                  <c:v>0</c:v>
                </c:pt>
                <c:pt idx="57">
                  <c:v>38.545454545454547</c:v>
                </c:pt>
                <c:pt idx="58">
                  <c:v>12.028571428571428</c:v>
                </c:pt>
                <c:pt idx="59" formatCode="h:mm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35.294117647058826</c:v>
                </c:pt>
                <c:pt idx="63">
                  <c:v>33.125</c:v>
                </c:pt>
                <c:pt idx="64">
                  <c:v>33.235294117647058</c:v>
                </c:pt>
                <c:pt idx="65">
                  <c:v>31.578947368421051</c:v>
                </c:pt>
                <c:pt idx="66">
                  <c:v>31.578947368421051</c:v>
                </c:pt>
                <c:pt idx="67">
                  <c:v>35.416666666666664</c:v>
                </c:pt>
                <c:pt idx="68">
                  <c:v>0</c:v>
                </c:pt>
              </c:numCache>
            </c:numRef>
          </c:xVal>
          <c:yVal>
            <c:numRef>
              <c:f>'Flow Rate comparison'!$C$2:$C$70</c:f>
              <c:numCache>
                <c:formatCode>General</c:formatCode>
                <c:ptCount val="69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0</c:v>
                </c:pt>
                <c:pt idx="11">
                  <c:v>0</c:v>
                </c:pt>
                <c:pt idx="12">
                  <c:v>25</c:v>
                </c:pt>
                <c:pt idx="13">
                  <c:v>20</c:v>
                </c:pt>
                <c:pt idx="14">
                  <c:v>0</c:v>
                </c:pt>
                <c:pt idx="15">
                  <c:v>20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10</c:v>
                </c:pt>
                <c:pt idx="23">
                  <c:v>10</c:v>
                </c:pt>
                <c:pt idx="24">
                  <c:v>15</c:v>
                </c:pt>
                <c:pt idx="25">
                  <c:v>20</c:v>
                </c:pt>
                <c:pt idx="26">
                  <c:v>30</c:v>
                </c:pt>
                <c:pt idx="27">
                  <c:v>40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50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30</c:v>
                </c:pt>
                <c:pt idx="45">
                  <c:v>30</c:v>
                </c:pt>
                <c:pt idx="46">
                  <c:v>9</c:v>
                </c:pt>
                <c:pt idx="47">
                  <c:v>10</c:v>
                </c:pt>
                <c:pt idx="48">
                  <c:v>10</c:v>
                </c:pt>
                <c:pt idx="49">
                  <c:v>30</c:v>
                </c:pt>
                <c:pt idx="50">
                  <c:v>10</c:v>
                </c:pt>
                <c:pt idx="51">
                  <c:v>30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30</c:v>
                </c:pt>
                <c:pt idx="56">
                  <c:v>10</c:v>
                </c:pt>
                <c:pt idx="57">
                  <c:v>30</c:v>
                </c:pt>
                <c:pt idx="58">
                  <c:v>10</c:v>
                </c:pt>
                <c:pt idx="59">
                  <c:v>30</c:v>
                </c:pt>
                <c:pt idx="60">
                  <c:v>30</c:v>
                </c:pt>
                <c:pt idx="61">
                  <c:v>10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A6-468A-AC04-9E454795D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558277"/>
        <c:axId val="480123887"/>
      </c:scatterChart>
      <c:valAx>
        <c:axId val="9515582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Actual Flow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80123887"/>
        <c:crosses val="autoZero"/>
        <c:crossBetween val="midCat"/>
      </c:valAx>
      <c:valAx>
        <c:axId val="480123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Target Flow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5155827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24h in incubator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'AXF0033 Summary'!$B$2</c:f>
              <c:strCache>
                <c:ptCount val="1"/>
                <c:pt idx="0">
                  <c:v>Regular Outer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'AXF0033 Summary'!$A$3:$A$6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Summary'!$B$3:$B$6</c:f>
              <c:numCache>
                <c:formatCode>0.00%</c:formatCode>
                <c:ptCount val="4"/>
                <c:pt idx="0">
                  <c:v>0.25</c:v>
                </c:pt>
                <c:pt idx="1">
                  <c:v>0.21</c:v>
                </c:pt>
                <c:pt idx="2">
                  <c:v>0.5</c:v>
                </c:pt>
                <c:pt idx="3">
                  <c:v>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9-449A-AF05-6626C02577F4}"/>
            </c:ext>
          </c:extLst>
        </c:ser>
        <c:ser>
          <c:idx val="1"/>
          <c:order val="1"/>
          <c:tx>
            <c:strRef>
              <c:f>'AXF0033 Summary'!$C$2</c:f>
              <c:strCache>
                <c:ptCount val="1"/>
                <c:pt idx="0">
                  <c:v>0.9x Outer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'AXF0033 Summary'!$A$3:$A$6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Summary'!$C$3:$C$6</c:f>
              <c:numCache>
                <c:formatCode>0.00%</c:formatCode>
                <c:ptCount val="4"/>
                <c:pt idx="1">
                  <c:v>0.17</c:v>
                </c:pt>
                <c:pt idx="2">
                  <c:v>0.4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9-449A-AF05-6626C02577F4}"/>
            </c:ext>
          </c:extLst>
        </c:ser>
        <c:ser>
          <c:idx val="2"/>
          <c:order val="2"/>
          <c:tx>
            <c:strRef>
              <c:f>'AXF0033 Summary'!$D$2</c:f>
              <c:strCache>
                <c:ptCount val="1"/>
                <c:pt idx="0">
                  <c:v>Core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'AXF0033 Summary'!$A$3:$A$6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Summary'!$D$3:$D$6</c:f>
              <c:numCache>
                <c:formatCode>0.00%</c:formatCode>
                <c:ptCount val="4"/>
                <c:pt idx="1">
                  <c:v>0.35</c:v>
                </c:pt>
                <c:pt idx="2">
                  <c:v>0.2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59-449A-AF05-6626C02577F4}"/>
            </c:ext>
          </c:extLst>
        </c:ser>
        <c:ser>
          <c:idx val="3"/>
          <c:order val="3"/>
          <c:tx>
            <c:strRef>
              <c:f>'AXF0033 Summary'!$E$2</c:f>
              <c:strCache>
                <c:ptCount val="1"/>
                <c:pt idx="0">
                  <c:v>Glycerol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'AXF0033 Summary'!$A$3:$A$6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Summary'!$E$3:$E$6</c:f>
              <c:numCache>
                <c:formatCode>0.00%</c:formatCode>
                <c:ptCount val="4"/>
                <c:pt idx="1">
                  <c:v>0.25</c:v>
                </c:pt>
                <c:pt idx="2">
                  <c:v>0.6</c:v>
                </c:pt>
                <c:pt idx="3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59-449A-AF05-6626C02577F4}"/>
            </c:ext>
          </c:extLst>
        </c:ser>
        <c:ser>
          <c:idx val="4"/>
          <c:order val="4"/>
          <c:tx>
            <c:strRef>
              <c:f>'AXF0033 Summary'!$F$2</c:f>
              <c:strCache>
                <c:ptCount val="1"/>
                <c:pt idx="0">
                  <c:v>Water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'AXF0033 Summary'!$A$3:$A$6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Summary'!$F$3:$F$6</c:f>
              <c:numCache>
                <c:formatCode>0.00%</c:formatCode>
                <c:ptCount val="4"/>
                <c:pt idx="1">
                  <c:v>0.2</c:v>
                </c:pt>
                <c:pt idx="2">
                  <c:v>0.9</c:v>
                </c:pt>
                <c:pt idx="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59-449A-AF05-6626C0257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979774"/>
        <c:axId val="1932349553"/>
      </c:lineChart>
      <c:catAx>
        <c:axId val="18069797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32349553"/>
        <c:crosses val="autoZero"/>
        <c:auto val="1"/>
        <c:lblAlgn val="ctr"/>
        <c:lblOffset val="100"/>
        <c:noMultiLvlLbl val="1"/>
      </c:catAx>
      <c:valAx>
        <c:axId val="19323495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069797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48h in humidity chamber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'AXF0033 Summary'!$B$8:$B$9</c:f>
              <c:strCache>
                <c:ptCount val="2"/>
                <c:pt idx="0">
                  <c:v>48h</c:v>
                </c:pt>
                <c:pt idx="1">
                  <c:v>Regular Outer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'AXF0033 Summary'!$A$10:$A$13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Summary'!$B$10:$B$13</c:f>
              <c:numCache>
                <c:formatCode>0.00%</c:formatCode>
                <c:ptCount val="4"/>
                <c:pt idx="0">
                  <c:v>0.9</c:v>
                </c:pt>
                <c:pt idx="1">
                  <c:v>0.9</c:v>
                </c:pt>
                <c:pt idx="2">
                  <c:v>0.85</c:v>
                </c:pt>
                <c:pt idx="3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4-4FA8-AEBF-1D8F602CE4E8}"/>
            </c:ext>
          </c:extLst>
        </c:ser>
        <c:ser>
          <c:idx val="1"/>
          <c:order val="1"/>
          <c:tx>
            <c:strRef>
              <c:f>'AXF0033 Summary'!$C$8:$C$9</c:f>
              <c:strCache>
                <c:ptCount val="2"/>
                <c:pt idx="0">
                  <c:v>48h</c:v>
                </c:pt>
                <c:pt idx="1">
                  <c:v>0.9x Outer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'AXF0033 Summary'!$A$10:$A$13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Summary'!$C$10:$C$13</c:f>
              <c:numCache>
                <c:formatCode>0.00%</c:formatCode>
                <c:ptCount val="4"/>
                <c:pt idx="1">
                  <c:v>0.9</c:v>
                </c:pt>
                <c:pt idx="2">
                  <c:v>0.8</c:v>
                </c:pt>
                <c:pt idx="3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4-4FA8-AEBF-1D8F602CE4E8}"/>
            </c:ext>
          </c:extLst>
        </c:ser>
        <c:ser>
          <c:idx val="2"/>
          <c:order val="2"/>
          <c:tx>
            <c:strRef>
              <c:f>'AXF0033 Summary'!$D$8:$D$9</c:f>
              <c:strCache>
                <c:ptCount val="2"/>
                <c:pt idx="0">
                  <c:v>48h</c:v>
                </c:pt>
                <c:pt idx="1">
                  <c:v>Core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'AXF0033 Summary'!$A$10:$A$13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Summary'!$D$10:$D$13</c:f>
              <c:numCache>
                <c:formatCode>0.00%</c:formatCode>
                <c:ptCount val="4"/>
                <c:pt idx="1">
                  <c:v>0.8</c:v>
                </c:pt>
                <c:pt idx="2">
                  <c:v>0.6</c:v>
                </c:pt>
                <c:pt idx="3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4-4FA8-AEBF-1D8F602CE4E8}"/>
            </c:ext>
          </c:extLst>
        </c:ser>
        <c:ser>
          <c:idx val="3"/>
          <c:order val="3"/>
          <c:tx>
            <c:strRef>
              <c:f>'AXF0033 Summary'!$E$8:$E$9</c:f>
              <c:strCache>
                <c:ptCount val="2"/>
                <c:pt idx="0">
                  <c:v>48h</c:v>
                </c:pt>
                <c:pt idx="1">
                  <c:v>Glycerol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'AXF0033 Summary'!$A$10:$A$13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Summary'!$E$10:$E$13</c:f>
              <c:numCache>
                <c:formatCode>0.00%</c:formatCode>
                <c:ptCount val="4"/>
                <c:pt idx="1">
                  <c:v>0.6</c:v>
                </c:pt>
                <c:pt idx="2">
                  <c:v>0.7</c:v>
                </c:pt>
                <c:pt idx="3">
                  <c:v>0.25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4-4FA8-AEBF-1D8F602CE4E8}"/>
            </c:ext>
          </c:extLst>
        </c:ser>
        <c:ser>
          <c:idx val="4"/>
          <c:order val="4"/>
          <c:tx>
            <c:strRef>
              <c:f>'AXF0033 Summary'!$F$8:$F$9</c:f>
              <c:strCache>
                <c:ptCount val="2"/>
                <c:pt idx="0">
                  <c:v>48h</c:v>
                </c:pt>
                <c:pt idx="1">
                  <c:v>Water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'AXF0033 Summary'!$A$10:$A$13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cat>
          <c:val>
            <c:numRef>
              <c:f>'AXF0033 Summary'!$F$10:$F$13</c:f>
              <c:numCache>
                <c:formatCode>0.00%</c:formatCode>
                <c:ptCount val="4"/>
                <c:pt idx="1">
                  <c:v>0.95</c:v>
                </c:pt>
                <c:pt idx="2">
                  <c:v>0.95</c:v>
                </c:pt>
                <c:pt idx="3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64-4FA8-AEBF-1D8F602CE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326054"/>
        <c:axId val="1491231439"/>
      </c:lineChart>
      <c:catAx>
        <c:axId val="315326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91231439"/>
        <c:crosses val="autoZero"/>
        <c:auto val="1"/>
        <c:lblAlgn val="ctr"/>
        <c:lblOffset val="100"/>
        <c:noMultiLvlLbl val="1"/>
      </c:catAx>
      <c:valAx>
        <c:axId val="1491231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%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1532605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Particle size vs Flow rate ratio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Data'!$V$1</c:f>
              <c:strCache>
                <c:ptCount val="1"/>
                <c:pt idx="0">
                  <c:v>Length of curing tubing (m)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'Raw Data'!$T$2:$T$75</c:f>
              <c:numCache>
                <c:formatCode>General</c:formatCode>
                <c:ptCount val="74"/>
                <c:pt idx="0">
                  <c:v>10</c:v>
                </c:pt>
                <c:pt idx="4">
                  <c:v>40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26.630000000000003</c:v>
                </c:pt>
                <c:pt idx="9">
                  <c:v>26.630000000000003</c:v>
                </c:pt>
                <c:pt idx="12">
                  <c:v>16.8</c:v>
                </c:pt>
                <c:pt idx="13">
                  <c:v>25.035</c:v>
                </c:pt>
                <c:pt idx="15">
                  <c:v>25.035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30</c:v>
                </c:pt>
                <c:pt idx="23">
                  <c:v>30</c:v>
                </c:pt>
                <c:pt idx="24">
                  <c:v>20</c:v>
                </c:pt>
                <c:pt idx="25">
                  <c:v>15</c:v>
                </c:pt>
                <c:pt idx="26">
                  <c:v>10</c:v>
                </c:pt>
                <c:pt idx="27">
                  <c:v>7.5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5.2</c:v>
                </c:pt>
                <c:pt idx="39">
                  <c:v>2.3333333333333335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30</c:v>
                </c:pt>
                <c:pt idx="48">
                  <c:v>30</c:v>
                </c:pt>
                <c:pt idx="49">
                  <c:v>10</c:v>
                </c:pt>
                <c:pt idx="50">
                  <c:v>30</c:v>
                </c:pt>
                <c:pt idx="51">
                  <c:v>10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10</c:v>
                </c:pt>
                <c:pt idx="56">
                  <c:v>30</c:v>
                </c:pt>
                <c:pt idx="57">
                  <c:v>10</c:v>
                </c:pt>
                <c:pt idx="58">
                  <c:v>30</c:v>
                </c:pt>
                <c:pt idx="59">
                  <c:v>10</c:v>
                </c:pt>
                <c:pt idx="60">
                  <c:v>10</c:v>
                </c:pt>
                <c:pt idx="61">
                  <c:v>30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15</c:v>
                </c:pt>
                <c:pt idx="69">
                  <c:v>16.483516483516485</c:v>
                </c:pt>
                <c:pt idx="70">
                  <c:v>12</c:v>
                </c:pt>
                <c:pt idx="71">
                  <c:v>10</c:v>
                </c:pt>
                <c:pt idx="72">
                  <c:v>10</c:v>
                </c:pt>
                <c:pt idx="73">
                  <c:v>12</c:v>
                </c:pt>
              </c:numCache>
            </c:numRef>
          </c:xVal>
          <c:yVal>
            <c:numRef>
              <c:f>'Raw Data'!$V$2:$V$75</c:f>
              <c:numCache>
                <c:formatCode>General</c:formatCode>
                <c:ptCount val="7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AA3-4BCD-AE5D-86C7C4C7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757620"/>
        <c:axId val="60560472"/>
      </c:scatterChart>
      <c:valAx>
        <c:axId val="16957576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Flow rate ratio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560472"/>
        <c:crosses val="autoZero"/>
        <c:crossBetween val="midCat"/>
      </c:valAx>
      <c:valAx>
        <c:axId val="60560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Particle size / µm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575762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Particle Size per experiment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'Raw Data'!$V$1</c:f>
              <c:strCache>
                <c:ptCount val="1"/>
                <c:pt idx="0">
                  <c:v>Length of curing tubing (m)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0-EB65-41AA-BE16-BD2CEF0B88D2}"/>
              </c:ext>
            </c:extLst>
          </c:dPt>
          <c:dPt>
            <c:idx val="3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1-EB65-41AA-BE16-BD2CEF0B88D2}"/>
              </c:ext>
            </c:extLst>
          </c:dPt>
          <c:dPt>
            <c:idx val="4"/>
            <c:invertIfNegative val="1"/>
            <c:bubble3D val="0"/>
            <c:extLst>
              <c:ext xmlns:c16="http://schemas.microsoft.com/office/drawing/2014/chart" uri="{C3380CC4-5D6E-409C-BE32-E72D297353CC}">
                <c16:uniqueId val="{00000002-EB65-41AA-BE16-BD2CEF0B8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'Raw Data'!$A$2:$A$1014</c:f>
              <c:strCache>
                <c:ptCount val="222"/>
                <c:pt idx="0">
                  <c:v>AXF0002</c:v>
                </c:pt>
                <c:pt idx="1">
                  <c:v>AXF0003</c:v>
                </c:pt>
                <c:pt idx="2">
                  <c:v>AXF0004</c:v>
                </c:pt>
                <c:pt idx="3">
                  <c:v>AXF0005</c:v>
                </c:pt>
                <c:pt idx="4">
                  <c:v>AXF0006</c:v>
                </c:pt>
                <c:pt idx="5">
                  <c:v>AXF0007</c:v>
                </c:pt>
                <c:pt idx="6">
                  <c:v>AXF0008a</c:v>
                </c:pt>
                <c:pt idx="7">
                  <c:v>AXF0008b</c:v>
                </c:pt>
                <c:pt idx="8">
                  <c:v>AXF0010</c:v>
                </c:pt>
                <c:pt idx="9">
                  <c:v>AXF0011</c:v>
                </c:pt>
                <c:pt idx="10">
                  <c:v>AXF0012</c:v>
                </c:pt>
                <c:pt idx="11">
                  <c:v>AXF0013</c:v>
                </c:pt>
                <c:pt idx="12">
                  <c:v>AXF0014</c:v>
                </c:pt>
                <c:pt idx="13">
                  <c:v>AXF0015</c:v>
                </c:pt>
                <c:pt idx="14">
                  <c:v>AXF0017</c:v>
                </c:pt>
                <c:pt idx="15">
                  <c:v>AXF0017_2</c:v>
                </c:pt>
                <c:pt idx="16">
                  <c:v>AXF0018</c:v>
                </c:pt>
                <c:pt idx="17">
                  <c:v>AXF0019</c:v>
                </c:pt>
                <c:pt idx="18">
                  <c:v>AXF0020</c:v>
                </c:pt>
                <c:pt idx="19">
                  <c:v>AXF0021</c:v>
                </c:pt>
                <c:pt idx="20">
                  <c:v>AXF0022</c:v>
                </c:pt>
                <c:pt idx="21">
                  <c:v>AXF0023</c:v>
                </c:pt>
                <c:pt idx="22">
                  <c:v>AXF0024</c:v>
                </c:pt>
                <c:pt idx="23">
                  <c:v>AXF0025</c:v>
                </c:pt>
                <c:pt idx="24">
                  <c:v>AXF0026</c:v>
                </c:pt>
                <c:pt idx="25">
                  <c:v>AXF0027</c:v>
                </c:pt>
                <c:pt idx="26">
                  <c:v>AXF0028</c:v>
                </c:pt>
                <c:pt idx="27">
                  <c:v>AXF0029</c:v>
                </c:pt>
                <c:pt idx="28">
                  <c:v>AXF0030</c:v>
                </c:pt>
                <c:pt idx="29">
                  <c:v>AXF0031</c:v>
                </c:pt>
                <c:pt idx="30">
                  <c:v>AXF0032</c:v>
                </c:pt>
                <c:pt idx="31">
                  <c:v>AXF0032_3 UV</c:v>
                </c:pt>
                <c:pt idx="32">
                  <c:v>AXF0033</c:v>
                </c:pt>
                <c:pt idx="33">
                  <c:v>AXF0033_core</c:v>
                </c:pt>
                <c:pt idx="34">
                  <c:v>AXF0033_H2O</c:v>
                </c:pt>
                <c:pt idx="35">
                  <c:v>AXF0033_outer</c:v>
                </c:pt>
                <c:pt idx="36">
                  <c:v>AXF0033_0.9x outer</c:v>
                </c:pt>
                <c:pt idx="37">
                  <c:v>AXF0033_glycerol</c:v>
                </c:pt>
                <c:pt idx="38">
                  <c:v>AXF0034</c:v>
                </c:pt>
                <c:pt idx="39">
                  <c:v>AXF0035</c:v>
                </c:pt>
                <c:pt idx="40">
                  <c:v>AXF0036</c:v>
                </c:pt>
                <c:pt idx="41">
                  <c:v>AXF0037</c:v>
                </c:pt>
                <c:pt idx="42">
                  <c:v>AXF0038</c:v>
                </c:pt>
                <c:pt idx="43">
                  <c:v>AXF0039</c:v>
                </c:pt>
                <c:pt idx="44">
                  <c:v>AXF0040</c:v>
                </c:pt>
                <c:pt idx="45">
                  <c:v>AXF0041</c:v>
                </c:pt>
                <c:pt idx="46">
                  <c:v>AXF0042</c:v>
                </c:pt>
                <c:pt idx="47">
                  <c:v>AXF0043</c:v>
                </c:pt>
                <c:pt idx="48">
                  <c:v>AXF0044</c:v>
                </c:pt>
                <c:pt idx="49">
                  <c:v>AXF0045</c:v>
                </c:pt>
                <c:pt idx="50">
                  <c:v>AXF0046</c:v>
                </c:pt>
                <c:pt idx="51">
                  <c:v>AXF0047_large</c:v>
                </c:pt>
                <c:pt idx="52">
                  <c:v>AXF0047_small</c:v>
                </c:pt>
                <c:pt idx="53">
                  <c:v>AXF0048</c:v>
                </c:pt>
                <c:pt idx="54">
                  <c:v>AXF0049</c:v>
                </c:pt>
                <c:pt idx="55">
                  <c:v>AXF0050_large</c:v>
                </c:pt>
                <c:pt idx="56">
                  <c:v>AXF0050_small</c:v>
                </c:pt>
                <c:pt idx="57">
                  <c:v>AXF0051_large</c:v>
                </c:pt>
                <c:pt idx="58">
                  <c:v>AXF0051_small</c:v>
                </c:pt>
                <c:pt idx="59">
                  <c:v>AXF0052_large</c:v>
                </c:pt>
                <c:pt idx="60">
                  <c:v>AXF0053_large</c:v>
                </c:pt>
                <c:pt idx="61">
                  <c:v>AXF00053_small</c:v>
                </c:pt>
                <c:pt idx="62">
                  <c:v>AXF0054</c:v>
                </c:pt>
                <c:pt idx="63">
                  <c:v>AXF0055</c:v>
                </c:pt>
                <c:pt idx="64">
                  <c:v>AXF0056</c:v>
                </c:pt>
                <c:pt idx="65">
                  <c:v>AXF0057</c:v>
                </c:pt>
                <c:pt idx="66">
                  <c:v>AXF0057_half cure</c:v>
                </c:pt>
                <c:pt idx="67">
                  <c:v>AXF0058</c:v>
                </c:pt>
                <c:pt idx="68">
                  <c:v>AXF0059</c:v>
                </c:pt>
                <c:pt idx="69">
                  <c:v>AXF0060</c:v>
                </c:pt>
                <c:pt idx="70">
                  <c:v>AXF0061</c:v>
                </c:pt>
                <c:pt idx="71">
                  <c:v>AXF0062</c:v>
                </c:pt>
                <c:pt idx="72">
                  <c:v>AXF0063</c:v>
                </c:pt>
                <c:pt idx="73">
                  <c:v>AXF0064</c:v>
                </c:pt>
                <c:pt idx="74">
                  <c:v>AXF0065</c:v>
                </c:pt>
                <c:pt idx="75">
                  <c:v>AXF0066</c:v>
                </c:pt>
                <c:pt idx="76">
                  <c:v>AXF0067</c:v>
                </c:pt>
                <c:pt idx="77">
                  <c:v>AXF0068</c:v>
                </c:pt>
                <c:pt idx="78">
                  <c:v>AXF0069</c:v>
                </c:pt>
                <c:pt idx="79">
                  <c:v>AXF0070</c:v>
                </c:pt>
                <c:pt idx="80">
                  <c:v>AXF0071</c:v>
                </c:pt>
                <c:pt idx="81">
                  <c:v>AXF0072</c:v>
                </c:pt>
                <c:pt idx="82">
                  <c:v>AXF0073</c:v>
                </c:pt>
                <c:pt idx="83">
                  <c:v>AXF0074</c:v>
                </c:pt>
                <c:pt idx="84">
                  <c:v>AXF0075</c:v>
                </c:pt>
                <c:pt idx="85">
                  <c:v>AXF0076</c:v>
                </c:pt>
                <c:pt idx="86">
                  <c:v>AXF0077</c:v>
                </c:pt>
                <c:pt idx="87">
                  <c:v>AXF0078</c:v>
                </c:pt>
                <c:pt idx="88">
                  <c:v>AXF0079</c:v>
                </c:pt>
                <c:pt idx="89">
                  <c:v>AXF0080</c:v>
                </c:pt>
                <c:pt idx="90">
                  <c:v>AXF0081</c:v>
                </c:pt>
                <c:pt idx="91">
                  <c:v>AXF0082</c:v>
                </c:pt>
                <c:pt idx="92">
                  <c:v>AXF0083</c:v>
                </c:pt>
                <c:pt idx="93">
                  <c:v>AXF0084</c:v>
                </c:pt>
                <c:pt idx="94">
                  <c:v>AXF0085</c:v>
                </c:pt>
                <c:pt idx="95">
                  <c:v>AXF0086</c:v>
                </c:pt>
                <c:pt idx="96">
                  <c:v>AXF0087</c:v>
                </c:pt>
                <c:pt idx="97">
                  <c:v>AXF0087_full cure</c:v>
                </c:pt>
                <c:pt idx="98">
                  <c:v>AXF0088</c:v>
                </c:pt>
                <c:pt idx="99">
                  <c:v>AXF0089</c:v>
                </c:pt>
                <c:pt idx="100">
                  <c:v>AXF0089_full cure</c:v>
                </c:pt>
                <c:pt idx="101">
                  <c:v>AXF0090</c:v>
                </c:pt>
                <c:pt idx="102">
                  <c:v>AXF0090_full cure</c:v>
                </c:pt>
                <c:pt idx="103">
                  <c:v>AXF0091</c:v>
                </c:pt>
                <c:pt idx="104">
                  <c:v>AXF0091_full cure</c:v>
                </c:pt>
                <c:pt idx="105">
                  <c:v>AXF0092</c:v>
                </c:pt>
                <c:pt idx="106">
                  <c:v>AXF0093</c:v>
                </c:pt>
                <c:pt idx="107">
                  <c:v>AXF0094</c:v>
                </c:pt>
                <c:pt idx="108">
                  <c:v>AXF0095</c:v>
                </c:pt>
                <c:pt idx="109">
                  <c:v>AXF0096</c:v>
                </c:pt>
                <c:pt idx="110">
                  <c:v>AXF0097</c:v>
                </c:pt>
                <c:pt idx="111">
                  <c:v>AXF0098</c:v>
                </c:pt>
                <c:pt idx="112">
                  <c:v>AXF0099</c:v>
                </c:pt>
                <c:pt idx="113">
                  <c:v>AXF0100</c:v>
                </c:pt>
                <c:pt idx="114">
                  <c:v>AXF0101</c:v>
                </c:pt>
                <c:pt idx="115">
                  <c:v>AXF0102</c:v>
                </c:pt>
                <c:pt idx="116">
                  <c:v>AXF0103</c:v>
                </c:pt>
                <c:pt idx="117">
                  <c:v>AXF0104</c:v>
                </c:pt>
                <c:pt idx="118">
                  <c:v>AXF0104_full cure</c:v>
                </c:pt>
                <c:pt idx="119">
                  <c:v>AXF105</c:v>
                </c:pt>
                <c:pt idx="120">
                  <c:v>AXF106</c:v>
                </c:pt>
                <c:pt idx="121">
                  <c:v>AXF107</c:v>
                </c:pt>
                <c:pt idx="122">
                  <c:v>AXF108</c:v>
                </c:pt>
                <c:pt idx="123">
                  <c:v>AXF109</c:v>
                </c:pt>
                <c:pt idx="124">
                  <c:v>AXF110</c:v>
                </c:pt>
                <c:pt idx="125">
                  <c:v>AXF111</c:v>
                </c:pt>
                <c:pt idx="126">
                  <c:v>AXF112</c:v>
                </c:pt>
                <c:pt idx="127">
                  <c:v>AXF113</c:v>
                </c:pt>
                <c:pt idx="128">
                  <c:v>AXF114</c:v>
                </c:pt>
                <c:pt idx="129">
                  <c:v>AXF115</c:v>
                </c:pt>
                <c:pt idx="130">
                  <c:v>AXF116</c:v>
                </c:pt>
                <c:pt idx="131">
                  <c:v>AXF117</c:v>
                </c:pt>
                <c:pt idx="132">
                  <c:v>AXF118</c:v>
                </c:pt>
                <c:pt idx="133">
                  <c:v>AXF119</c:v>
                </c:pt>
                <c:pt idx="134">
                  <c:v>AXF120</c:v>
                </c:pt>
                <c:pt idx="135">
                  <c:v>AXF121</c:v>
                </c:pt>
                <c:pt idx="136">
                  <c:v>AXF122</c:v>
                </c:pt>
                <c:pt idx="137">
                  <c:v>AXF123</c:v>
                </c:pt>
                <c:pt idx="138">
                  <c:v>AXF124</c:v>
                </c:pt>
                <c:pt idx="139">
                  <c:v>AXF125</c:v>
                </c:pt>
                <c:pt idx="140">
                  <c:v>AXF126</c:v>
                </c:pt>
                <c:pt idx="141">
                  <c:v>AXF127</c:v>
                </c:pt>
                <c:pt idx="142">
                  <c:v>AXF128</c:v>
                </c:pt>
                <c:pt idx="143">
                  <c:v>AXF129</c:v>
                </c:pt>
                <c:pt idx="144">
                  <c:v>AXF130</c:v>
                </c:pt>
                <c:pt idx="145">
                  <c:v>AXF131</c:v>
                </c:pt>
                <c:pt idx="146">
                  <c:v>AXF132</c:v>
                </c:pt>
                <c:pt idx="147">
                  <c:v>AXF133</c:v>
                </c:pt>
                <c:pt idx="148">
                  <c:v>AXF134</c:v>
                </c:pt>
                <c:pt idx="149">
                  <c:v>AXF135</c:v>
                </c:pt>
                <c:pt idx="150">
                  <c:v>AXF136</c:v>
                </c:pt>
                <c:pt idx="151">
                  <c:v>AXF137</c:v>
                </c:pt>
                <c:pt idx="152">
                  <c:v>AXF138</c:v>
                </c:pt>
                <c:pt idx="153">
                  <c:v>AXF139</c:v>
                </c:pt>
                <c:pt idx="154">
                  <c:v>AXF140</c:v>
                </c:pt>
                <c:pt idx="155">
                  <c:v>AXF141</c:v>
                </c:pt>
                <c:pt idx="156">
                  <c:v>AXF142</c:v>
                </c:pt>
                <c:pt idx="157">
                  <c:v>AXF143</c:v>
                </c:pt>
                <c:pt idx="158">
                  <c:v>AXF144</c:v>
                </c:pt>
                <c:pt idx="159">
                  <c:v>AXF145</c:v>
                </c:pt>
                <c:pt idx="160">
                  <c:v>AXF146</c:v>
                </c:pt>
                <c:pt idx="161">
                  <c:v>AXF147</c:v>
                </c:pt>
                <c:pt idx="162">
                  <c:v>AXF148</c:v>
                </c:pt>
                <c:pt idx="163">
                  <c:v>AXF149</c:v>
                </c:pt>
                <c:pt idx="164">
                  <c:v>AXF150</c:v>
                </c:pt>
                <c:pt idx="165">
                  <c:v>AXF151</c:v>
                </c:pt>
                <c:pt idx="166">
                  <c:v>AXF152</c:v>
                </c:pt>
                <c:pt idx="167">
                  <c:v>AXF153</c:v>
                </c:pt>
                <c:pt idx="168">
                  <c:v>AXF154</c:v>
                </c:pt>
                <c:pt idx="169">
                  <c:v>AXF155</c:v>
                </c:pt>
                <c:pt idx="170">
                  <c:v>AXF156</c:v>
                </c:pt>
                <c:pt idx="171">
                  <c:v>AXF157</c:v>
                </c:pt>
                <c:pt idx="172">
                  <c:v>AXF158</c:v>
                </c:pt>
                <c:pt idx="173">
                  <c:v>AXF159</c:v>
                </c:pt>
                <c:pt idx="174">
                  <c:v>AXF160</c:v>
                </c:pt>
                <c:pt idx="175">
                  <c:v>AXF161</c:v>
                </c:pt>
                <c:pt idx="176">
                  <c:v>AXF162</c:v>
                </c:pt>
                <c:pt idx="177">
                  <c:v>AXF163</c:v>
                </c:pt>
                <c:pt idx="178">
                  <c:v>AXF164</c:v>
                </c:pt>
                <c:pt idx="179">
                  <c:v>AXF165</c:v>
                </c:pt>
                <c:pt idx="180">
                  <c:v>AXF166</c:v>
                </c:pt>
                <c:pt idx="181">
                  <c:v>AXF167</c:v>
                </c:pt>
                <c:pt idx="182">
                  <c:v>AXF168</c:v>
                </c:pt>
                <c:pt idx="183">
                  <c:v>AXF169</c:v>
                </c:pt>
                <c:pt idx="184">
                  <c:v>AXF170</c:v>
                </c:pt>
                <c:pt idx="185">
                  <c:v>AXF171</c:v>
                </c:pt>
                <c:pt idx="186">
                  <c:v>AXF172</c:v>
                </c:pt>
                <c:pt idx="187">
                  <c:v>AXF173</c:v>
                </c:pt>
                <c:pt idx="188">
                  <c:v>AXF174</c:v>
                </c:pt>
                <c:pt idx="189">
                  <c:v>AXF175</c:v>
                </c:pt>
                <c:pt idx="190">
                  <c:v>AXF176</c:v>
                </c:pt>
                <c:pt idx="191">
                  <c:v>AXF177</c:v>
                </c:pt>
                <c:pt idx="192">
                  <c:v>AXF178</c:v>
                </c:pt>
                <c:pt idx="193">
                  <c:v>AXF179</c:v>
                </c:pt>
                <c:pt idx="194">
                  <c:v>AXF180</c:v>
                </c:pt>
                <c:pt idx="195">
                  <c:v>AXF181</c:v>
                </c:pt>
                <c:pt idx="196">
                  <c:v>AXF182</c:v>
                </c:pt>
                <c:pt idx="197">
                  <c:v>AXF183</c:v>
                </c:pt>
                <c:pt idx="198">
                  <c:v>AXF184</c:v>
                </c:pt>
                <c:pt idx="199">
                  <c:v>AXF185</c:v>
                </c:pt>
                <c:pt idx="200">
                  <c:v>AXF186</c:v>
                </c:pt>
                <c:pt idx="201">
                  <c:v>AXF187</c:v>
                </c:pt>
                <c:pt idx="202">
                  <c:v>AXF188</c:v>
                </c:pt>
                <c:pt idx="203">
                  <c:v>AXF189</c:v>
                </c:pt>
                <c:pt idx="204">
                  <c:v>AXF190</c:v>
                </c:pt>
                <c:pt idx="205">
                  <c:v>AXF191</c:v>
                </c:pt>
                <c:pt idx="206">
                  <c:v>AXF192</c:v>
                </c:pt>
                <c:pt idx="207">
                  <c:v>AXF193</c:v>
                </c:pt>
                <c:pt idx="208">
                  <c:v>AXF194</c:v>
                </c:pt>
                <c:pt idx="209">
                  <c:v>AXF195</c:v>
                </c:pt>
                <c:pt idx="210">
                  <c:v>AXF196</c:v>
                </c:pt>
                <c:pt idx="211">
                  <c:v>AXF197</c:v>
                </c:pt>
                <c:pt idx="212">
                  <c:v>AXF198</c:v>
                </c:pt>
                <c:pt idx="213">
                  <c:v>AXF199</c:v>
                </c:pt>
                <c:pt idx="214">
                  <c:v>AXF200</c:v>
                </c:pt>
                <c:pt idx="215">
                  <c:v>AXF201</c:v>
                </c:pt>
                <c:pt idx="216">
                  <c:v>AXF202</c:v>
                </c:pt>
                <c:pt idx="217">
                  <c:v>AXF203</c:v>
                </c:pt>
                <c:pt idx="218">
                  <c:v>AXF204</c:v>
                </c:pt>
                <c:pt idx="219">
                  <c:v>AXF205</c:v>
                </c:pt>
                <c:pt idx="220">
                  <c:v>AXF206</c:v>
                </c:pt>
                <c:pt idx="221">
                  <c:v>AXF207</c:v>
                </c:pt>
              </c:strCache>
            </c:strRef>
          </c:cat>
          <c:val>
            <c:numRef>
              <c:f>'Raw Data'!$V$2:$V$1014</c:f>
              <c:numCache>
                <c:formatCode>General</c:formatCode>
                <c:ptCount val="1013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  <c:pt idx="51">
                  <c:v>50</c:v>
                </c:pt>
                <c:pt idx="52">
                  <c:v>50</c:v>
                </c:pt>
                <c:pt idx="53">
                  <c:v>50</c:v>
                </c:pt>
                <c:pt idx="54">
                  <c:v>50</c:v>
                </c:pt>
                <c:pt idx="55">
                  <c:v>50</c:v>
                </c:pt>
                <c:pt idx="56">
                  <c:v>50</c:v>
                </c:pt>
                <c:pt idx="57">
                  <c:v>50</c:v>
                </c:pt>
                <c:pt idx="58">
                  <c:v>50</c:v>
                </c:pt>
                <c:pt idx="59">
                  <c:v>50</c:v>
                </c:pt>
                <c:pt idx="60">
                  <c:v>50</c:v>
                </c:pt>
                <c:pt idx="61">
                  <c:v>50</c:v>
                </c:pt>
                <c:pt idx="62">
                  <c:v>50</c:v>
                </c:pt>
                <c:pt idx="63">
                  <c:v>50</c:v>
                </c:pt>
                <c:pt idx="64">
                  <c:v>50</c:v>
                </c:pt>
                <c:pt idx="65">
                  <c:v>50</c:v>
                </c:pt>
                <c:pt idx="66">
                  <c:v>50</c:v>
                </c:pt>
                <c:pt idx="67">
                  <c:v>50</c:v>
                </c:pt>
                <c:pt idx="68">
                  <c:v>50</c:v>
                </c:pt>
                <c:pt idx="69">
                  <c:v>50</c:v>
                </c:pt>
                <c:pt idx="70">
                  <c:v>50</c:v>
                </c:pt>
                <c:pt idx="71">
                  <c:v>50</c:v>
                </c:pt>
                <c:pt idx="72">
                  <c:v>50</c:v>
                </c:pt>
                <c:pt idx="73">
                  <c:v>50</c:v>
                </c:pt>
                <c:pt idx="74">
                  <c:v>50</c:v>
                </c:pt>
                <c:pt idx="75">
                  <c:v>50</c:v>
                </c:pt>
                <c:pt idx="76">
                  <c:v>50</c:v>
                </c:pt>
                <c:pt idx="77">
                  <c:v>50</c:v>
                </c:pt>
                <c:pt idx="78">
                  <c:v>50</c:v>
                </c:pt>
                <c:pt idx="79">
                  <c:v>50</c:v>
                </c:pt>
                <c:pt idx="80">
                  <c:v>50</c:v>
                </c:pt>
                <c:pt idx="81">
                  <c:v>50</c:v>
                </c:pt>
                <c:pt idx="82">
                  <c:v>50</c:v>
                </c:pt>
                <c:pt idx="83">
                  <c:v>50</c:v>
                </c:pt>
                <c:pt idx="84">
                  <c:v>50</c:v>
                </c:pt>
                <c:pt idx="85">
                  <c:v>50</c:v>
                </c:pt>
                <c:pt idx="86">
                  <c:v>50</c:v>
                </c:pt>
                <c:pt idx="87">
                  <c:v>50</c:v>
                </c:pt>
                <c:pt idx="88">
                  <c:v>50</c:v>
                </c:pt>
                <c:pt idx="89">
                  <c:v>50</c:v>
                </c:pt>
                <c:pt idx="90">
                  <c:v>50</c:v>
                </c:pt>
                <c:pt idx="91">
                  <c:v>50</c:v>
                </c:pt>
                <c:pt idx="92">
                  <c:v>50</c:v>
                </c:pt>
                <c:pt idx="93">
                  <c:v>50</c:v>
                </c:pt>
                <c:pt idx="94">
                  <c:v>50</c:v>
                </c:pt>
                <c:pt idx="95">
                  <c:v>50</c:v>
                </c:pt>
                <c:pt idx="96">
                  <c:v>50</c:v>
                </c:pt>
                <c:pt idx="97">
                  <c:v>50</c:v>
                </c:pt>
                <c:pt idx="98">
                  <c:v>50</c:v>
                </c:pt>
                <c:pt idx="99">
                  <c:v>50</c:v>
                </c:pt>
                <c:pt idx="100">
                  <c:v>50</c:v>
                </c:pt>
                <c:pt idx="101">
                  <c:v>50</c:v>
                </c:pt>
                <c:pt idx="102">
                  <c:v>50</c:v>
                </c:pt>
                <c:pt idx="103">
                  <c:v>50</c:v>
                </c:pt>
                <c:pt idx="104">
                  <c:v>50</c:v>
                </c:pt>
                <c:pt idx="105">
                  <c:v>50</c:v>
                </c:pt>
                <c:pt idx="106">
                  <c:v>50</c:v>
                </c:pt>
                <c:pt idx="107">
                  <c:v>50</c:v>
                </c:pt>
                <c:pt idx="108">
                  <c:v>50</c:v>
                </c:pt>
                <c:pt idx="109">
                  <c:v>50</c:v>
                </c:pt>
                <c:pt idx="110">
                  <c:v>50</c:v>
                </c:pt>
                <c:pt idx="111">
                  <c:v>50</c:v>
                </c:pt>
                <c:pt idx="112">
                  <c:v>50</c:v>
                </c:pt>
                <c:pt idx="113">
                  <c:v>50</c:v>
                </c:pt>
                <c:pt idx="114">
                  <c:v>50</c:v>
                </c:pt>
                <c:pt idx="115">
                  <c:v>50</c:v>
                </c:pt>
                <c:pt idx="116">
                  <c:v>50</c:v>
                </c:pt>
                <c:pt idx="117">
                  <c:v>50</c:v>
                </c:pt>
                <c:pt idx="118">
                  <c:v>50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50</c:v>
                </c:pt>
                <c:pt idx="123">
                  <c:v>50</c:v>
                </c:pt>
                <c:pt idx="124">
                  <c:v>50</c:v>
                </c:pt>
                <c:pt idx="125">
                  <c:v>50</c:v>
                </c:pt>
                <c:pt idx="126">
                  <c:v>50</c:v>
                </c:pt>
                <c:pt idx="127">
                  <c:v>50</c:v>
                </c:pt>
                <c:pt idx="128">
                  <c:v>50</c:v>
                </c:pt>
                <c:pt idx="129">
                  <c:v>50</c:v>
                </c:pt>
                <c:pt idx="130">
                  <c:v>50</c:v>
                </c:pt>
                <c:pt idx="131">
                  <c:v>50</c:v>
                </c:pt>
                <c:pt idx="132">
                  <c:v>50</c:v>
                </c:pt>
                <c:pt idx="133">
                  <c:v>50</c:v>
                </c:pt>
                <c:pt idx="134">
                  <c:v>50</c:v>
                </c:pt>
                <c:pt idx="135">
                  <c:v>50</c:v>
                </c:pt>
                <c:pt idx="136">
                  <c:v>50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50</c:v>
                </c:pt>
                <c:pt idx="141">
                  <c:v>50</c:v>
                </c:pt>
                <c:pt idx="142">
                  <c:v>50</c:v>
                </c:pt>
                <c:pt idx="143">
                  <c:v>50</c:v>
                </c:pt>
                <c:pt idx="144">
                  <c:v>50</c:v>
                </c:pt>
                <c:pt idx="145">
                  <c:v>50</c:v>
                </c:pt>
                <c:pt idx="146">
                  <c:v>50</c:v>
                </c:pt>
                <c:pt idx="147">
                  <c:v>50</c:v>
                </c:pt>
                <c:pt idx="148">
                  <c:v>50</c:v>
                </c:pt>
                <c:pt idx="149">
                  <c:v>50</c:v>
                </c:pt>
                <c:pt idx="150">
                  <c:v>50</c:v>
                </c:pt>
                <c:pt idx="151">
                  <c:v>50</c:v>
                </c:pt>
                <c:pt idx="152">
                  <c:v>50</c:v>
                </c:pt>
                <c:pt idx="153">
                  <c:v>50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50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50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50</c:v>
                </c:pt>
                <c:pt idx="174">
                  <c:v>50</c:v>
                </c:pt>
                <c:pt idx="175">
                  <c:v>50</c:v>
                </c:pt>
                <c:pt idx="176">
                  <c:v>50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50</c:v>
                </c:pt>
                <c:pt idx="182">
                  <c:v>50</c:v>
                </c:pt>
                <c:pt idx="183">
                  <c:v>50</c:v>
                </c:pt>
                <c:pt idx="184">
                  <c:v>50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50</c:v>
                </c:pt>
                <c:pt idx="189">
                  <c:v>50</c:v>
                </c:pt>
                <c:pt idx="190">
                  <c:v>50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50</c:v>
                </c:pt>
                <c:pt idx="195">
                  <c:v>50</c:v>
                </c:pt>
                <c:pt idx="196">
                  <c:v>50</c:v>
                </c:pt>
                <c:pt idx="197">
                  <c:v>5</c:v>
                </c:pt>
                <c:pt idx="198">
                  <c:v>50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B65-41AA-BE16-BD2CEF0B88D2}"/>
            </c:ext>
          </c:extLst>
        </c:ser>
        <c:ser>
          <c:idx val="1"/>
          <c:order val="1"/>
          <c:tx>
            <c:strRef>
              <c:f>'Raw Data'!$AA$1</c:f>
              <c:strCache>
                <c:ptCount val="1"/>
                <c:pt idx="0">
                  <c:v>Droplet/particle size range</c:v>
                </c:pt>
              </c:strCache>
            </c:strRef>
          </c:tx>
          <c:invertIfNegative val="1"/>
          <c:cat>
            <c:strRef>
              <c:f>'Raw Data'!$A$2:$A$1014</c:f>
              <c:strCache>
                <c:ptCount val="222"/>
                <c:pt idx="0">
                  <c:v>AXF0002</c:v>
                </c:pt>
                <c:pt idx="1">
                  <c:v>AXF0003</c:v>
                </c:pt>
                <c:pt idx="2">
                  <c:v>AXF0004</c:v>
                </c:pt>
                <c:pt idx="3">
                  <c:v>AXF0005</c:v>
                </c:pt>
                <c:pt idx="4">
                  <c:v>AXF0006</c:v>
                </c:pt>
                <c:pt idx="5">
                  <c:v>AXF0007</c:v>
                </c:pt>
                <c:pt idx="6">
                  <c:v>AXF0008a</c:v>
                </c:pt>
                <c:pt idx="7">
                  <c:v>AXF0008b</c:v>
                </c:pt>
                <c:pt idx="8">
                  <c:v>AXF0010</c:v>
                </c:pt>
                <c:pt idx="9">
                  <c:v>AXF0011</c:v>
                </c:pt>
                <c:pt idx="10">
                  <c:v>AXF0012</c:v>
                </c:pt>
                <c:pt idx="11">
                  <c:v>AXF0013</c:v>
                </c:pt>
                <c:pt idx="12">
                  <c:v>AXF0014</c:v>
                </c:pt>
                <c:pt idx="13">
                  <c:v>AXF0015</c:v>
                </c:pt>
                <c:pt idx="14">
                  <c:v>AXF0017</c:v>
                </c:pt>
                <c:pt idx="15">
                  <c:v>AXF0017_2</c:v>
                </c:pt>
                <c:pt idx="16">
                  <c:v>AXF0018</c:v>
                </c:pt>
                <c:pt idx="17">
                  <c:v>AXF0019</c:v>
                </c:pt>
                <c:pt idx="18">
                  <c:v>AXF0020</c:v>
                </c:pt>
                <c:pt idx="19">
                  <c:v>AXF0021</c:v>
                </c:pt>
                <c:pt idx="20">
                  <c:v>AXF0022</c:v>
                </c:pt>
                <c:pt idx="21">
                  <c:v>AXF0023</c:v>
                </c:pt>
                <c:pt idx="22">
                  <c:v>AXF0024</c:v>
                </c:pt>
                <c:pt idx="23">
                  <c:v>AXF0025</c:v>
                </c:pt>
                <c:pt idx="24">
                  <c:v>AXF0026</c:v>
                </c:pt>
                <c:pt idx="25">
                  <c:v>AXF0027</c:v>
                </c:pt>
                <c:pt idx="26">
                  <c:v>AXF0028</c:v>
                </c:pt>
                <c:pt idx="27">
                  <c:v>AXF0029</c:v>
                </c:pt>
                <c:pt idx="28">
                  <c:v>AXF0030</c:v>
                </c:pt>
                <c:pt idx="29">
                  <c:v>AXF0031</c:v>
                </c:pt>
                <c:pt idx="30">
                  <c:v>AXF0032</c:v>
                </c:pt>
                <c:pt idx="31">
                  <c:v>AXF0032_3 UV</c:v>
                </c:pt>
                <c:pt idx="32">
                  <c:v>AXF0033</c:v>
                </c:pt>
                <c:pt idx="33">
                  <c:v>AXF0033_core</c:v>
                </c:pt>
                <c:pt idx="34">
                  <c:v>AXF0033_H2O</c:v>
                </c:pt>
                <c:pt idx="35">
                  <c:v>AXF0033_outer</c:v>
                </c:pt>
                <c:pt idx="36">
                  <c:v>AXF0033_0.9x outer</c:v>
                </c:pt>
                <c:pt idx="37">
                  <c:v>AXF0033_glycerol</c:v>
                </c:pt>
                <c:pt idx="38">
                  <c:v>AXF0034</c:v>
                </c:pt>
                <c:pt idx="39">
                  <c:v>AXF0035</c:v>
                </c:pt>
                <c:pt idx="40">
                  <c:v>AXF0036</c:v>
                </c:pt>
                <c:pt idx="41">
                  <c:v>AXF0037</c:v>
                </c:pt>
                <c:pt idx="42">
                  <c:v>AXF0038</c:v>
                </c:pt>
                <c:pt idx="43">
                  <c:v>AXF0039</c:v>
                </c:pt>
                <c:pt idx="44">
                  <c:v>AXF0040</c:v>
                </c:pt>
                <c:pt idx="45">
                  <c:v>AXF0041</c:v>
                </c:pt>
                <c:pt idx="46">
                  <c:v>AXF0042</c:v>
                </c:pt>
                <c:pt idx="47">
                  <c:v>AXF0043</c:v>
                </c:pt>
                <c:pt idx="48">
                  <c:v>AXF0044</c:v>
                </c:pt>
                <c:pt idx="49">
                  <c:v>AXF0045</c:v>
                </c:pt>
                <c:pt idx="50">
                  <c:v>AXF0046</c:v>
                </c:pt>
                <c:pt idx="51">
                  <c:v>AXF0047_large</c:v>
                </c:pt>
                <c:pt idx="52">
                  <c:v>AXF0047_small</c:v>
                </c:pt>
                <c:pt idx="53">
                  <c:v>AXF0048</c:v>
                </c:pt>
                <c:pt idx="54">
                  <c:v>AXF0049</c:v>
                </c:pt>
                <c:pt idx="55">
                  <c:v>AXF0050_large</c:v>
                </c:pt>
                <c:pt idx="56">
                  <c:v>AXF0050_small</c:v>
                </c:pt>
                <c:pt idx="57">
                  <c:v>AXF0051_large</c:v>
                </c:pt>
                <c:pt idx="58">
                  <c:v>AXF0051_small</c:v>
                </c:pt>
                <c:pt idx="59">
                  <c:v>AXF0052_large</c:v>
                </c:pt>
                <c:pt idx="60">
                  <c:v>AXF0053_large</c:v>
                </c:pt>
                <c:pt idx="61">
                  <c:v>AXF00053_small</c:v>
                </c:pt>
                <c:pt idx="62">
                  <c:v>AXF0054</c:v>
                </c:pt>
                <c:pt idx="63">
                  <c:v>AXF0055</c:v>
                </c:pt>
                <c:pt idx="64">
                  <c:v>AXF0056</c:v>
                </c:pt>
                <c:pt idx="65">
                  <c:v>AXF0057</c:v>
                </c:pt>
                <c:pt idx="66">
                  <c:v>AXF0057_half cure</c:v>
                </c:pt>
                <c:pt idx="67">
                  <c:v>AXF0058</c:v>
                </c:pt>
                <c:pt idx="68">
                  <c:v>AXF0059</c:v>
                </c:pt>
                <c:pt idx="69">
                  <c:v>AXF0060</c:v>
                </c:pt>
                <c:pt idx="70">
                  <c:v>AXF0061</c:v>
                </c:pt>
                <c:pt idx="71">
                  <c:v>AXF0062</c:v>
                </c:pt>
                <c:pt idx="72">
                  <c:v>AXF0063</c:v>
                </c:pt>
                <c:pt idx="73">
                  <c:v>AXF0064</c:v>
                </c:pt>
                <c:pt idx="74">
                  <c:v>AXF0065</c:v>
                </c:pt>
                <c:pt idx="75">
                  <c:v>AXF0066</c:v>
                </c:pt>
                <c:pt idx="76">
                  <c:v>AXF0067</c:v>
                </c:pt>
                <c:pt idx="77">
                  <c:v>AXF0068</c:v>
                </c:pt>
                <c:pt idx="78">
                  <c:v>AXF0069</c:v>
                </c:pt>
                <c:pt idx="79">
                  <c:v>AXF0070</c:v>
                </c:pt>
                <c:pt idx="80">
                  <c:v>AXF0071</c:v>
                </c:pt>
                <c:pt idx="81">
                  <c:v>AXF0072</c:v>
                </c:pt>
                <c:pt idx="82">
                  <c:v>AXF0073</c:v>
                </c:pt>
                <c:pt idx="83">
                  <c:v>AXF0074</c:v>
                </c:pt>
                <c:pt idx="84">
                  <c:v>AXF0075</c:v>
                </c:pt>
                <c:pt idx="85">
                  <c:v>AXF0076</c:v>
                </c:pt>
                <c:pt idx="86">
                  <c:v>AXF0077</c:v>
                </c:pt>
                <c:pt idx="87">
                  <c:v>AXF0078</c:v>
                </c:pt>
                <c:pt idx="88">
                  <c:v>AXF0079</c:v>
                </c:pt>
                <c:pt idx="89">
                  <c:v>AXF0080</c:v>
                </c:pt>
                <c:pt idx="90">
                  <c:v>AXF0081</c:v>
                </c:pt>
                <c:pt idx="91">
                  <c:v>AXF0082</c:v>
                </c:pt>
                <c:pt idx="92">
                  <c:v>AXF0083</c:v>
                </c:pt>
                <c:pt idx="93">
                  <c:v>AXF0084</c:v>
                </c:pt>
                <c:pt idx="94">
                  <c:v>AXF0085</c:v>
                </c:pt>
                <c:pt idx="95">
                  <c:v>AXF0086</c:v>
                </c:pt>
                <c:pt idx="96">
                  <c:v>AXF0087</c:v>
                </c:pt>
                <c:pt idx="97">
                  <c:v>AXF0087_full cure</c:v>
                </c:pt>
                <c:pt idx="98">
                  <c:v>AXF0088</c:v>
                </c:pt>
                <c:pt idx="99">
                  <c:v>AXF0089</c:v>
                </c:pt>
                <c:pt idx="100">
                  <c:v>AXF0089_full cure</c:v>
                </c:pt>
                <c:pt idx="101">
                  <c:v>AXF0090</c:v>
                </c:pt>
                <c:pt idx="102">
                  <c:v>AXF0090_full cure</c:v>
                </c:pt>
                <c:pt idx="103">
                  <c:v>AXF0091</c:v>
                </c:pt>
                <c:pt idx="104">
                  <c:v>AXF0091_full cure</c:v>
                </c:pt>
                <c:pt idx="105">
                  <c:v>AXF0092</c:v>
                </c:pt>
                <c:pt idx="106">
                  <c:v>AXF0093</c:v>
                </c:pt>
                <c:pt idx="107">
                  <c:v>AXF0094</c:v>
                </c:pt>
                <c:pt idx="108">
                  <c:v>AXF0095</c:v>
                </c:pt>
                <c:pt idx="109">
                  <c:v>AXF0096</c:v>
                </c:pt>
                <c:pt idx="110">
                  <c:v>AXF0097</c:v>
                </c:pt>
                <c:pt idx="111">
                  <c:v>AXF0098</c:v>
                </c:pt>
                <c:pt idx="112">
                  <c:v>AXF0099</c:v>
                </c:pt>
                <c:pt idx="113">
                  <c:v>AXF0100</c:v>
                </c:pt>
                <c:pt idx="114">
                  <c:v>AXF0101</c:v>
                </c:pt>
                <c:pt idx="115">
                  <c:v>AXF0102</c:v>
                </c:pt>
                <c:pt idx="116">
                  <c:v>AXF0103</c:v>
                </c:pt>
                <c:pt idx="117">
                  <c:v>AXF0104</c:v>
                </c:pt>
                <c:pt idx="118">
                  <c:v>AXF0104_full cure</c:v>
                </c:pt>
                <c:pt idx="119">
                  <c:v>AXF105</c:v>
                </c:pt>
                <c:pt idx="120">
                  <c:v>AXF106</c:v>
                </c:pt>
                <c:pt idx="121">
                  <c:v>AXF107</c:v>
                </c:pt>
                <c:pt idx="122">
                  <c:v>AXF108</c:v>
                </c:pt>
                <c:pt idx="123">
                  <c:v>AXF109</c:v>
                </c:pt>
                <c:pt idx="124">
                  <c:v>AXF110</c:v>
                </c:pt>
                <c:pt idx="125">
                  <c:v>AXF111</c:v>
                </c:pt>
                <c:pt idx="126">
                  <c:v>AXF112</c:v>
                </c:pt>
                <c:pt idx="127">
                  <c:v>AXF113</c:v>
                </c:pt>
                <c:pt idx="128">
                  <c:v>AXF114</c:v>
                </c:pt>
                <c:pt idx="129">
                  <c:v>AXF115</c:v>
                </c:pt>
                <c:pt idx="130">
                  <c:v>AXF116</c:v>
                </c:pt>
                <c:pt idx="131">
                  <c:v>AXF117</c:v>
                </c:pt>
                <c:pt idx="132">
                  <c:v>AXF118</c:v>
                </c:pt>
                <c:pt idx="133">
                  <c:v>AXF119</c:v>
                </c:pt>
                <c:pt idx="134">
                  <c:v>AXF120</c:v>
                </c:pt>
                <c:pt idx="135">
                  <c:v>AXF121</c:v>
                </c:pt>
                <c:pt idx="136">
                  <c:v>AXF122</c:v>
                </c:pt>
                <c:pt idx="137">
                  <c:v>AXF123</c:v>
                </c:pt>
                <c:pt idx="138">
                  <c:v>AXF124</c:v>
                </c:pt>
                <c:pt idx="139">
                  <c:v>AXF125</c:v>
                </c:pt>
                <c:pt idx="140">
                  <c:v>AXF126</c:v>
                </c:pt>
                <c:pt idx="141">
                  <c:v>AXF127</c:v>
                </c:pt>
                <c:pt idx="142">
                  <c:v>AXF128</c:v>
                </c:pt>
                <c:pt idx="143">
                  <c:v>AXF129</c:v>
                </c:pt>
                <c:pt idx="144">
                  <c:v>AXF130</c:v>
                </c:pt>
                <c:pt idx="145">
                  <c:v>AXF131</c:v>
                </c:pt>
                <c:pt idx="146">
                  <c:v>AXF132</c:v>
                </c:pt>
                <c:pt idx="147">
                  <c:v>AXF133</c:v>
                </c:pt>
                <c:pt idx="148">
                  <c:v>AXF134</c:v>
                </c:pt>
                <c:pt idx="149">
                  <c:v>AXF135</c:v>
                </c:pt>
                <c:pt idx="150">
                  <c:v>AXF136</c:v>
                </c:pt>
                <c:pt idx="151">
                  <c:v>AXF137</c:v>
                </c:pt>
                <c:pt idx="152">
                  <c:v>AXF138</c:v>
                </c:pt>
                <c:pt idx="153">
                  <c:v>AXF139</c:v>
                </c:pt>
                <c:pt idx="154">
                  <c:v>AXF140</c:v>
                </c:pt>
                <c:pt idx="155">
                  <c:v>AXF141</c:v>
                </c:pt>
                <c:pt idx="156">
                  <c:v>AXF142</c:v>
                </c:pt>
                <c:pt idx="157">
                  <c:v>AXF143</c:v>
                </c:pt>
                <c:pt idx="158">
                  <c:v>AXF144</c:v>
                </c:pt>
                <c:pt idx="159">
                  <c:v>AXF145</c:v>
                </c:pt>
                <c:pt idx="160">
                  <c:v>AXF146</c:v>
                </c:pt>
                <c:pt idx="161">
                  <c:v>AXF147</c:v>
                </c:pt>
                <c:pt idx="162">
                  <c:v>AXF148</c:v>
                </c:pt>
                <c:pt idx="163">
                  <c:v>AXF149</c:v>
                </c:pt>
                <c:pt idx="164">
                  <c:v>AXF150</c:v>
                </c:pt>
                <c:pt idx="165">
                  <c:v>AXF151</c:v>
                </c:pt>
                <c:pt idx="166">
                  <c:v>AXF152</c:v>
                </c:pt>
                <c:pt idx="167">
                  <c:v>AXF153</c:v>
                </c:pt>
                <c:pt idx="168">
                  <c:v>AXF154</c:v>
                </c:pt>
                <c:pt idx="169">
                  <c:v>AXF155</c:v>
                </c:pt>
                <c:pt idx="170">
                  <c:v>AXF156</c:v>
                </c:pt>
                <c:pt idx="171">
                  <c:v>AXF157</c:v>
                </c:pt>
                <c:pt idx="172">
                  <c:v>AXF158</c:v>
                </c:pt>
                <c:pt idx="173">
                  <c:v>AXF159</c:v>
                </c:pt>
                <c:pt idx="174">
                  <c:v>AXF160</c:v>
                </c:pt>
                <c:pt idx="175">
                  <c:v>AXF161</c:v>
                </c:pt>
                <c:pt idx="176">
                  <c:v>AXF162</c:v>
                </c:pt>
                <c:pt idx="177">
                  <c:v>AXF163</c:v>
                </c:pt>
                <c:pt idx="178">
                  <c:v>AXF164</c:v>
                </c:pt>
                <c:pt idx="179">
                  <c:v>AXF165</c:v>
                </c:pt>
                <c:pt idx="180">
                  <c:v>AXF166</c:v>
                </c:pt>
                <c:pt idx="181">
                  <c:v>AXF167</c:v>
                </c:pt>
                <c:pt idx="182">
                  <c:v>AXF168</c:v>
                </c:pt>
                <c:pt idx="183">
                  <c:v>AXF169</c:v>
                </c:pt>
                <c:pt idx="184">
                  <c:v>AXF170</c:v>
                </c:pt>
                <c:pt idx="185">
                  <c:v>AXF171</c:v>
                </c:pt>
                <c:pt idx="186">
                  <c:v>AXF172</c:v>
                </c:pt>
                <c:pt idx="187">
                  <c:v>AXF173</c:v>
                </c:pt>
                <c:pt idx="188">
                  <c:v>AXF174</c:v>
                </c:pt>
                <c:pt idx="189">
                  <c:v>AXF175</c:v>
                </c:pt>
                <c:pt idx="190">
                  <c:v>AXF176</c:v>
                </c:pt>
                <c:pt idx="191">
                  <c:v>AXF177</c:v>
                </c:pt>
                <c:pt idx="192">
                  <c:v>AXF178</c:v>
                </c:pt>
                <c:pt idx="193">
                  <c:v>AXF179</c:v>
                </c:pt>
                <c:pt idx="194">
                  <c:v>AXF180</c:v>
                </c:pt>
                <c:pt idx="195">
                  <c:v>AXF181</c:v>
                </c:pt>
                <c:pt idx="196">
                  <c:v>AXF182</c:v>
                </c:pt>
                <c:pt idx="197">
                  <c:v>AXF183</c:v>
                </c:pt>
                <c:pt idx="198">
                  <c:v>AXF184</c:v>
                </c:pt>
                <c:pt idx="199">
                  <c:v>AXF185</c:v>
                </c:pt>
                <c:pt idx="200">
                  <c:v>AXF186</c:v>
                </c:pt>
                <c:pt idx="201">
                  <c:v>AXF187</c:v>
                </c:pt>
                <c:pt idx="202">
                  <c:v>AXF188</c:v>
                </c:pt>
                <c:pt idx="203">
                  <c:v>AXF189</c:v>
                </c:pt>
                <c:pt idx="204">
                  <c:v>AXF190</c:v>
                </c:pt>
                <c:pt idx="205">
                  <c:v>AXF191</c:v>
                </c:pt>
                <c:pt idx="206">
                  <c:v>AXF192</c:v>
                </c:pt>
                <c:pt idx="207">
                  <c:v>AXF193</c:v>
                </c:pt>
                <c:pt idx="208">
                  <c:v>AXF194</c:v>
                </c:pt>
                <c:pt idx="209">
                  <c:v>AXF195</c:v>
                </c:pt>
                <c:pt idx="210">
                  <c:v>AXF196</c:v>
                </c:pt>
                <c:pt idx="211">
                  <c:v>AXF197</c:v>
                </c:pt>
                <c:pt idx="212">
                  <c:v>AXF198</c:v>
                </c:pt>
                <c:pt idx="213">
                  <c:v>AXF199</c:v>
                </c:pt>
                <c:pt idx="214">
                  <c:v>AXF200</c:v>
                </c:pt>
                <c:pt idx="215">
                  <c:v>AXF201</c:v>
                </c:pt>
                <c:pt idx="216">
                  <c:v>AXF202</c:v>
                </c:pt>
                <c:pt idx="217">
                  <c:v>AXF203</c:v>
                </c:pt>
                <c:pt idx="218">
                  <c:v>AXF204</c:v>
                </c:pt>
                <c:pt idx="219">
                  <c:v>AXF205</c:v>
                </c:pt>
                <c:pt idx="220">
                  <c:v>AXF206</c:v>
                </c:pt>
                <c:pt idx="221">
                  <c:v>AXF207</c:v>
                </c:pt>
              </c:strCache>
            </c:strRef>
          </c:cat>
          <c:val>
            <c:numRef>
              <c:f>'Raw Data'!$AA$2:$AA$1014</c:f>
              <c:numCache>
                <c:formatCode>General</c:formatCode>
                <c:ptCount val="10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2">
                  <c:v>0</c:v>
                </c:pt>
                <c:pt idx="38">
                  <c:v>0</c:v>
                </c:pt>
                <c:pt idx="40">
                  <c:v>0</c:v>
                </c:pt>
                <c:pt idx="41">
                  <c:v>0</c:v>
                </c:pt>
                <c:pt idx="44">
                  <c:v>0</c:v>
                </c:pt>
                <c:pt idx="49">
                  <c:v>0</c:v>
                </c:pt>
                <c:pt idx="50">
                  <c:v>0</c:v>
                </c:pt>
                <c:pt idx="53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63">
                  <c:v>0</c:v>
                </c:pt>
                <c:pt idx="65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3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105">
                  <c:v>0</c:v>
                </c:pt>
                <c:pt idx="106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0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65-41AA-BE16-BD2CEF0B8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5690762"/>
        <c:axId val="573975042"/>
      </c:barChart>
      <c:catAx>
        <c:axId val="11956907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Experiment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3975042"/>
        <c:crosses val="autoZero"/>
        <c:auto val="1"/>
        <c:lblAlgn val="ctr"/>
        <c:lblOffset val="100"/>
        <c:noMultiLvlLbl val="1"/>
      </c:catAx>
      <c:valAx>
        <c:axId val="5739750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Size of particle (µm)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956907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single core vs dispersed flow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Data'!$Y$1</c:f>
              <c:strCache>
                <c:ptCount val="1"/>
                <c:pt idx="0">
                  <c:v>Curing Energy (kJ g-1)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'Raw Data'!$R$2:$R$1014</c:f>
              <c:numCache>
                <c:formatCode>General</c:formatCode>
                <c:ptCount val="1013"/>
                <c:pt idx="0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2">
                  <c:v>25</c:v>
                </c:pt>
                <c:pt idx="13">
                  <c:v>20</c:v>
                </c:pt>
                <c:pt idx="15">
                  <c:v>20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10</c:v>
                </c:pt>
                <c:pt idx="23">
                  <c:v>10</c:v>
                </c:pt>
                <c:pt idx="24">
                  <c:v>15</c:v>
                </c:pt>
                <c:pt idx="25">
                  <c:v>20</c:v>
                </c:pt>
                <c:pt idx="26">
                  <c:v>30</c:v>
                </c:pt>
                <c:pt idx="27">
                  <c:v>40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50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30</c:v>
                </c:pt>
                <c:pt idx="45">
                  <c:v>30</c:v>
                </c:pt>
                <c:pt idx="46">
                  <c:v>9</c:v>
                </c:pt>
                <c:pt idx="47">
                  <c:v>10</c:v>
                </c:pt>
                <c:pt idx="48">
                  <c:v>10</c:v>
                </c:pt>
                <c:pt idx="49">
                  <c:v>30</c:v>
                </c:pt>
                <c:pt idx="50">
                  <c:v>10</c:v>
                </c:pt>
                <c:pt idx="51">
                  <c:v>30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30</c:v>
                </c:pt>
                <c:pt idx="56">
                  <c:v>10</c:v>
                </c:pt>
                <c:pt idx="57">
                  <c:v>30</c:v>
                </c:pt>
                <c:pt idx="58">
                  <c:v>10</c:v>
                </c:pt>
                <c:pt idx="59">
                  <c:v>30</c:v>
                </c:pt>
                <c:pt idx="60">
                  <c:v>30</c:v>
                </c:pt>
                <c:pt idx="61">
                  <c:v>10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20</c:v>
                </c:pt>
                <c:pt idx="69">
                  <c:v>18.2</c:v>
                </c:pt>
                <c:pt idx="70">
                  <c:v>25</c:v>
                </c:pt>
                <c:pt idx="71">
                  <c:v>30</c:v>
                </c:pt>
                <c:pt idx="72">
                  <c:v>30</c:v>
                </c:pt>
                <c:pt idx="73">
                  <c:v>25</c:v>
                </c:pt>
                <c:pt idx="74">
                  <c:v>20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40</c:v>
                </c:pt>
                <c:pt idx="79">
                  <c:v>20</c:v>
                </c:pt>
                <c:pt idx="80">
                  <c:v>50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40</c:v>
                </c:pt>
                <c:pt idx="86">
                  <c:v>50</c:v>
                </c:pt>
                <c:pt idx="87">
                  <c:v>60</c:v>
                </c:pt>
                <c:pt idx="88">
                  <c:v>80</c:v>
                </c:pt>
                <c:pt idx="89">
                  <c:v>100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80</c:v>
                </c:pt>
                <c:pt idx="113">
                  <c:v>80</c:v>
                </c:pt>
                <c:pt idx="114">
                  <c:v>90</c:v>
                </c:pt>
                <c:pt idx="115">
                  <c:v>60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50</c:v>
                </c:pt>
                <c:pt idx="120">
                  <c:v>50</c:v>
                </c:pt>
                <c:pt idx="121">
                  <c:v>50</c:v>
                </c:pt>
                <c:pt idx="122">
                  <c:v>40</c:v>
                </c:pt>
                <c:pt idx="123">
                  <c:v>40</c:v>
                </c:pt>
                <c:pt idx="124">
                  <c:v>40</c:v>
                </c:pt>
                <c:pt idx="125">
                  <c:v>30</c:v>
                </c:pt>
                <c:pt idx="126">
                  <c:v>60</c:v>
                </c:pt>
                <c:pt idx="127">
                  <c:v>40</c:v>
                </c:pt>
                <c:pt idx="128">
                  <c:v>40</c:v>
                </c:pt>
                <c:pt idx="129">
                  <c:v>40</c:v>
                </c:pt>
                <c:pt idx="130">
                  <c:v>40</c:v>
                </c:pt>
                <c:pt idx="131">
                  <c:v>40</c:v>
                </c:pt>
                <c:pt idx="132">
                  <c:v>30</c:v>
                </c:pt>
                <c:pt idx="133">
                  <c:v>20</c:v>
                </c:pt>
                <c:pt idx="134">
                  <c:v>20</c:v>
                </c:pt>
                <c:pt idx="135">
                  <c:v>80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40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45</c:v>
                </c:pt>
                <c:pt idx="154">
                  <c:v>25</c:v>
                </c:pt>
                <c:pt idx="155">
                  <c:v>50</c:v>
                </c:pt>
                <c:pt idx="156">
                  <c:v>30</c:v>
                </c:pt>
                <c:pt idx="157">
                  <c:v>25</c:v>
                </c:pt>
                <c:pt idx="158">
                  <c:v>25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25</c:v>
                </c:pt>
                <c:pt idx="167">
                  <c:v>50</c:v>
                </c:pt>
                <c:pt idx="168">
                  <c:v>60</c:v>
                </c:pt>
                <c:pt idx="169">
                  <c:v>60</c:v>
                </c:pt>
                <c:pt idx="170">
                  <c:v>60</c:v>
                </c:pt>
                <c:pt idx="171">
                  <c:v>60</c:v>
                </c:pt>
                <c:pt idx="172">
                  <c:v>60</c:v>
                </c:pt>
                <c:pt idx="173">
                  <c:v>60</c:v>
                </c:pt>
                <c:pt idx="174">
                  <c:v>60</c:v>
                </c:pt>
                <c:pt idx="175">
                  <c:v>60</c:v>
                </c:pt>
                <c:pt idx="176">
                  <c:v>60</c:v>
                </c:pt>
                <c:pt idx="177">
                  <c:v>60</c:v>
                </c:pt>
                <c:pt idx="178">
                  <c:v>40</c:v>
                </c:pt>
                <c:pt idx="179">
                  <c:v>28</c:v>
                </c:pt>
                <c:pt idx="180">
                  <c:v>28</c:v>
                </c:pt>
                <c:pt idx="181">
                  <c:v>28</c:v>
                </c:pt>
                <c:pt idx="182">
                  <c:v>21.8</c:v>
                </c:pt>
                <c:pt idx="183">
                  <c:v>21.8</c:v>
                </c:pt>
                <c:pt idx="184">
                  <c:v>21.8</c:v>
                </c:pt>
                <c:pt idx="185">
                  <c:v>21.8</c:v>
                </c:pt>
                <c:pt idx="186">
                  <c:v>21.8</c:v>
                </c:pt>
                <c:pt idx="187">
                  <c:v>21.8</c:v>
                </c:pt>
                <c:pt idx="188">
                  <c:v>13.75</c:v>
                </c:pt>
                <c:pt idx="189">
                  <c:v>20</c:v>
                </c:pt>
                <c:pt idx="190">
                  <c:v>20</c:v>
                </c:pt>
                <c:pt idx="191">
                  <c:v>20</c:v>
                </c:pt>
                <c:pt idx="192">
                  <c:v>20</c:v>
                </c:pt>
                <c:pt idx="193">
                  <c:v>20</c:v>
                </c:pt>
                <c:pt idx="194">
                  <c:v>20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20</c:v>
                </c:pt>
                <c:pt idx="199">
                  <c:v>20</c:v>
                </c:pt>
                <c:pt idx="200">
                  <c:v>15</c:v>
                </c:pt>
                <c:pt idx="201">
                  <c:v>12</c:v>
                </c:pt>
                <c:pt idx="202">
                  <c:v>12</c:v>
                </c:pt>
                <c:pt idx="203">
                  <c:v>24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20</c:v>
                </c:pt>
                <c:pt idx="212">
                  <c:v>20</c:v>
                </c:pt>
                <c:pt idx="213">
                  <c:v>20</c:v>
                </c:pt>
                <c:pt idx="214">
                  <c:v>40</c:v>
                </c:pt>
                <c:pt idx="215">
                  <c:v>20</c:v>
                </c:pt>
                <c:pt idx="216">
                  <c:v>20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</c:numCache>
            </c:numRef>
          </c:xVal>
          <c:yVal>
            <c:numRef>
              <c:f>'Raw Data'!$Y$2:$Y$1014</c:f>
              <c:numCache>
                <c:formatCode>#,##0.00</c:formatCode>
                <c:ptCount val="1013"/>
                <c:pt idx="30">
                  <c:v>4.3896000000000006</c:v>
                </c:pt>
                <c:pt idx="31">
                  <c:v>4.3896000000000006</c:v>
                </c:pt>
                <c:pt idx="32">
                  <c:v>4.3896000000000006</c:v>
                </c:pt>
                <c:pt idx="33">
                  <c:v>4.3896000000000006</c:v>
                </c:pt>
                <c:pt idx="34">
                  <c:v>4.3896000000000006</c:v>
                </c:pt>
                <c:pt idx="35">
                  <c:v>4.3896000000000006</c:v>
                </c:pt>
                <c:pt idx="36">
                  <c:v>4.3896000000000006</c:v>
                </c:pt>
                <c:pt idx="37">
                  <c:v>4.3896000000000006</c:v>
                </c:pt>
                <c:pt idx="38">
                  <c:v>1.0129846153846156</c:v>
                </c:pt>
                <c:pt idx="40">
                  <c:v>4.3896000000000006</c:v>
                </c:pt>
                <c:pt idx="41">
                  <c:v>4.3896000000000006</c:v>
                </c:pt>
                <c:pt idx="42">
                  <c:v>4.3896000000000006</c:v>
                </c:pt>
                <c:pt idx="43">
                  <c:v>4.3896000000000006</c:v>
                </c:pt>
                <c:pt idx="44">
                  <c:v>1.5575999999999999</c:v>
                </c:pt>
                <c:pt idx="45">
                  <c:v>1.5575999999999999</c:v>
                </c:pt>
                <c:pt idx="47">
                  <c:v>4.3896000000000006</c:v>
                </c:pt>
                <c:pt idx="48">
                  <c:v>4.3896000000000006</c:v>
                </c:pt>
                <c:pt idx="49">
                  <c:v>1.5575999999999999</c:v>
                </c:pt>
                <c:pt idx="50">
                  <c:v>4.3896000000000006</c:v>
                </c:pt>
                <c:pt idx="51">
                  <c:v>1.5575999999999999</c:v>
                </c:pt>
                <c:pt idx="52">
                  <c:v>4.3896000000000006</c:v>
                </c:pt>
                <c:pt idx="53">
                  <c:v>4.3896000000000006</c:v>
                </c:pt>
                <c:pt idx="54">
                  <c:v>4.3896000000000006</c:v>
                </c:pt>
                <c:pt idx="55">
                  <c:v>1.5575999999999999</c:v>
                </c:pt>
                <c:pt idx="56">
                  <c:v>4.3896000000000006</c:v>
                </c:pt>
                <c:pt idx="57">
                  <c:v>1.5575999999999999</c:v>
                </c:pt>
                <c:pt idx="58">
                  <c:v>4.3896000000000006</c:v>
                </c:pt>
                <c:pt idx="59">
                  <c:v>1.5575999999999999</c:v>
                </c:pt>
                <c:pt idx="60">
                  <c:v>1.5575999999999999</c:v>
                </c:pt>
                <c:pt idx="61">
                  <c:v>4.3896000000000006</c:v>
                </c:pt>
                <c:pt idx="62">
                  <c:v>1.5575999999999999</c:v>
                </c:pt>
                <c:pt idx="63">
                  <c:v>1.5575999999999999</c:v>
                </c:pt>
                <c:pt idx="64">
                  <c:v>1.5575999999999999</c:v>
                </c:pt>
                <c:pt idx="65">
                  <c:v>1.5531999999999999</c:v>
                </c:pt>
                <c:pt idx="66">
                  <c:v>0.96799999999999986</c:v>
                </c:pt>
                <c:pt idx="67">
                  <c:v>1.5575999999999999</c:v>
                </c:pt>
                <c:pt idx="68">
                  <c:v>2.2656000000000001</c:v>
                </c:pt>
                <c:pt idx="69">
                  <c:v>2.4756659340659337</c:v>
                </c:pt>
                <c:pt idx="70">
                  <c:v>1.8408</c:v>
                </c:pt>
                <c:pt idx="71">
                  <c:v>0.48399999999999993</c:v>
                </c:pt>
                <c:pt idx="72">
                  <c:v>1.5575999999999999</c:v>
                </c:pt>
                <c:pt idx="73">
                  <c:v>1.8408</c:v>
                </c:pt>
                <c:pt idx="74">
                  <c:v>2.2656000000000001</c:v>
                </c:pt>
                <c:pt idx="75">
                  <c:v>1.4519999999999997</c:v>
                </c:pt>
                <c:pt idx="76">
                  <c:v>1.0735999999999999</c:v>
                </c:pt>
                <c:pt idx="77">
                  <c:v>1.5575999999999999</c:v>
                </c:pt>
                <c:pt idx="78">
                  <c:v>1.2036</c:v>
                </c:pt>
                <c:pt idx="79">
                  <c:v>2.2656000000000001</c:v>
                </c:pt>
                <c:pt idx="80">
                  <c:v>0.99120000000000019</c:v>
                </c:pt>
                <c:pt idx="81">
                  <c:v>0.96799999999999986</c:v>
                </c:pt>
                <c:pt idx="82">
                  <c:v>1.5575999999999999</c:v>
                </c:pt>
                <c:pt idx="83">
                  <c:v>1.5575999999999999</c:v>
                </c:pt>
                <c:pt idx="84">
                  <c:v>1.5575999999999999</c:v>
                </c:pt>
                <c:pt idx="85">
                  <c:v>1.2036</c:v>
                </c:pt>
                <c:pt idx="86">
                  <c:v>0.99120000000000019</c:v>
                </c:pt>
                <c:pt idx="87">
                  <c:v>0.84960000000000002</c:v>
                </c:pt>
                <c:pt idx="88">
                  <c:v>0.67259999999999998</c:v>
                </c:pt>
                <c:pt idx="89">
                  <c:v>0.56640000000000001</c:v>
                </c:pt>
                <c:pt idx="90">
                  <c:v>1.5575999999999999</c:v>
                </c:pt>
                <c:pt idx="91">
                  <c:v>1.5575999999999999</c:v>
                </c:pt>
                <c:pt idx="92">
                  <c:v>1.5575999999999999</c:v>
                </c:pt>
                <c:pt idx="93">
                  <c:v>1.5575999999999999</c:v>
                </c:pt>
                <c:pt idx="94">
                  <c:v>1.5575999999999999</c:v>
                </c:pt>
                <c:pt idx="95">
                  <c:v>0.96799999999999986</c:v>
                </c:pt>
                <c:pt idx="96">
                  <c:v>0.96799999999999986</c:v>
                </c:pt>
                <c:pt idx="97">
                  <c:v>1.5575999999999999</c:v>
                </c:pt>
                <c:pt idx="98">
                  <c:v>1.5575999999999999</c:v>
                </c:pt>
                <c:pt idx="99">
                  <c:v>0.96799999999999986</c:v>
                </c:pt>
                <c:pt idx="100">
                  <c:v>1.5575999999999999</c:v>
                </c:pt>
                <c:pt idx="101">
                  <c:v>0.96799999999999986</c:v>
                </c:pt>
                <c:pt idx="102">
                  <c:v>1.5575999999999999</c:v>
                </c:pt>
                <c:pt idx="103">
                  <c:v>0.96799999999999986</c:v>
                </c:pt>
                <c:pt idx="104">
                  <c:v>1.5575999999999999</c:v>
                </c:pt>
                <c:pt idx="105">
                  <c:v>1.5575999999999999</c:v>
                </c:pt>
                <c:pt idx="106">
                  <c:v>0.96799999999999986</c:v>
                </c:pt>
                <c:pt idx="107">
                  <c:v>1.5575999999999999</c:v>
                </c:pt>
                <c:pt idx="108">
                  <c:v>1.5575999999999999</c:v>
                </c:pt>
                <c:pt idx="109">
                  <c:v>0.84960000000000002</c:v>
                </c:pt>
                <c:pt idx="110">
                  <c:v>0.8024</c:v>
                </c:pt>
                <c:pt idx="111">
                  <c:v>0.77879999999999994</c:v>
                </c:pt>
                <c:pt idx="112">
                  <c:v>0.6018</c:v>
                </c:pt>
                <c:pt idx="113">
                  <c:v>0.58410000000000006</c:v>
                </c:pt>
                <c:pt idx="114">
                  <c:v>0.51919999999999988</c:v>
                </c:pt>
                <c:pt idx="115">
                  <c:v>0.77879999999999994</c:v>
                </c:pt>
                <c:pt idx="116">
                  <c:v>1.5575999999999999</c:v>
                </c:pt>
                <c:pt idx="117">
                  <c:v>1.5575999999999999</c:v>
                </c:pt>
                <c:pt idx="118">
                  <c:v>0.96799999999999986</c:v>
                </c:pt>
                <c:pt idx="119">
                  <c:v>0.93455999999999984</c:v>
                </c:pt>
                <c:pt idx="120">
                  <c:v>0.93455999999999984</c:v>
                </c:pt>
                <c:pt idx="121">
                  <c:v>0.93455999999999984</c:v>
                </c:pt>
                <c:pt idx="122">
                  <c:v>1.1682000000000001</c:v>
                </c:pt>
                <c:pt idx="123">
                  <c:v>1.1682000000000001</c:v>
                </c:pt>
                <c:pt idx="124">
                  <c:v>1.1682000000000001</c:v>
                </c:pt>
                <c:pt idx="125">
                  <c:v>1.5575999999999999</c:v>
                </c:pt>
                <c:pt idx="126">
                  <c:v>0.77879999999999994</c:v>
                </c:pt>
                <c:pt idx="127">
                  <c:v>1.1328</c:v>
                </c:pt>
                <c:pt idx="128">
                  <c:v>1.1151000000000002</c:v>
                </c:pt>
                <c:pt idx="129">
                  <c:v>1.1328</c:v>
                </c:pt>
                <c:pt idx="130">
                  <c:v>1.1328</c:v>
                </c:pt>
                <c:pt idx="131">
                  <c:v>1.1328</c:v>
                </c:pt>
                <c:pt idx="132">
                  <c:v>1.5575999999999999</c:v>
                </c:pt>
                <c:pt idx="133">
                  <c:v>2.5487999999999995</c:v>
                </c:pt>
                <c:pt idx="134">
                  <c:v>1.5840000000000001</c:v>
                </c:pt>
                <c:pt idx="135">
                  <c:v>0.58410000000000006</c:v>
                </c:pt>
                <c:pt idx="136">
                  <c:v>1.5575999999999999</c:v>
                </c:pt>
                <c:pt idx="137">
                  <c:v>1.5575999999999999</c:v>
                </c:pt>
                <c:pt idx="138">
                  <c:v>1.5575999999999999</c:v>
                </c:pt>
                <c:pt idx="139">
                  <c:v>1.5575999999999999</c:v>
                </c:pt>
                <c:pt idx="140">
                  <c:v>1.5575999999999999</c:v>
                </c:pt>
                <c:pt idx="141">
                  <c:v>1.5575999999999999</c:v>
                </c:pt>
                <c:pt idx="142">
                  <c:v>1.6992</c:v>
                </c:pt>
                <c:pt idx="143">
                  <c:v>1.1712</c:v>
                </c:pt>
                <c:pt idx="144">
                  <c:v>0.92720000000000002</c:v>
                </c:pt>
                <c:pt idx="145">
                  <c:v>0.51840000000000008</c:v>
                </c:pt>
                <c:pt idx="146">
                  <c:v>0.90240000000000009</c:v>
                </c:pt>
                <c:pt idx="147">
                  <c:v>1.056</c:v>
                </c:pt>
                <c:pt idx="148">
                  <c:v>1.5744</c:v>
                </c:pt>
                <c:pt idx="149">
                  <c:v>1.8048000000000002</c:v>
                </c:pt>
                <c:pt idx="150">
                  <c:v>2.2464</c:v>
                </c:pt>
                <c:pt idx="151">
                  <c:v>2.2464</c:v>
                </c:pt>
                <c:pt idx="152">
                  <c:v>0.90240000000000009</c:v>
                </c:pt>
                <c:pt idx="153">
                  <c:v>0.89506666666666657</c:v>
                </c:pt>
                <c:pt idx="154">
                  <c:v>0.91008</c:v>
                </c:pt>
                <c:pt idx="155">
                  <c:v>0.89399999999999991</c:v>
                </c:pt>
                <c:pt idx="156">
                  <c:v>0.51840000000000008</c:v>
                </c:pt>
                <c:pt idx="157">
                  <c:v>0.60480000000000012</c:v>
                </c:pt>
                <c:pt idx="158">
                  <c:v>0.58320000000000005</c:v>
                </c:pt>
                <c:pt idx="159">
                  <c:v>0.60720000000000007</c:v>
                </c:pt>
                <c:pt idx="160">
                  <c:v>0.49680000000000002</c:v>
                </c:pt>
                <c:pt idx="161">
                  <c:v>0.86480000000000001</c:v>
                </c:pt>
                <c:pt idx="162">
                  <c:v>1.012</c:v>
                </c:pt>
                <c:pt idx="163">
                  <c:v>1.5087999999999999</c:v>
                </c:pt>
                <c:pt idx="164">
                  <c:v>1.7296</c:v>
                </c:pt>
                <c:pt idx="165">
                  <c:v>2.1528</c:v>
                </c:pt>
                <c:pt idx="166">
                  <c:v>1.0152000000000001</c:v>
                </c:pt>
                <c:pt idx="167">
                  <c:v>0.49919999999999998</c:v>
                </c:pt>
                <c:pt idx="168">
                  <c:v>0.52640000000000009</c:v>
                </c:pt>
                <c:pt idx="169">
                  <c:v>0.52640000000000009</c:v>
                </c:pt>
                <c:pt idx="170">
                  <c:v>0.6160000000000001</c:v>
                </c:pt>
                <c:pt idx="171">
                  <c:v>0.83440000000000014</c:v>
                </c:pt>
                <c:pt idx="172">
                  <c:v>0.91840000000000011</c:v>
                </c:pt>
                <c:pt idx="173">
                  <c:v>1.1592</c:v>
                </c:pt>
                <c:pt idx="174">
                  <c:v>1.3104</c:v>
                </c:pt>
                <c:pt idx="175">
                  <c:v>1.4448000000000001</c:v>
                </c:pt>
                <c:pt idx="176">
                  <c:v>0.52640000000000009</c:v>
                </c:pt>
                <c:pt idx="177">
                  <c:v>1.4448000000000001</c:v>
                </c:pt>
                <c:pt idx="178">
                  <c:v>1.2672000000000001</c:v>
                </c:pt>
                <c:pt idx="179">
                  <c:v>1.7197714285714287</c:v>
                </c:pt>
                <c:pt idx="180">
                  <c:v>0.91851428571428573</c:v>
                </c:pt>
                <c:pt idx="181">
                  <c:v>1.1921142857142859</c:v>
                </c:pt>
                <c:pt idx="182">
                  <c:v>1.2604623853211008</c:v>
                </c:pt>
                <c:pt idx="183">
                  <c:v>1.6359192660550457</c:v>
                </c:pt>
                <c:pt idx="184">
                  <c:v>1.9979669724770641</c:v>
                </c:pt>
                <c:pt idx="185">
                  <c:v>2.3600146788990823</c:v>
                </c:pt>
                <c:pt idx="186">
                  <c:v>2.7756990825688068</c:v>
                </c:pt>
                <c:pt idx="187">
                  <c:v>3.4595669724770639</c:v>
                </c:pt>
                <c:pt idx="189">
                  <c:v>2.5344000000000002</c:v>
                </c:pt>
                <c:pt idx="190">
                  <c:v>1.7567999999999999</c:v>
                </c:pt>
                <c:pt idx="191">
                  <c:v>3.3024</c:v>
                </c:pt>
                <c:pt idx="192">
                  <c:v>3.6120000000000001</c:v>
                </c:pt>
                <c:pt idx="193">
                  <c:v>4.3344000000000005</c:v>
                </c:pt>
                <c:pt idx="194">
                  <c:v>2.464</c:v>
                </c:pt>
                <c:pt idx="195">
                  <c:v>1.708</c:v>
                </c:pt>
                <c:pt idx="196">
                  <c:v>3.6120000000000001</c:v>
                </c:pt>
                <c:pt idx="197">
                  <c:v>3.7151999999999998</c:v>
                </c:pt>
                <c:pt idx="199">
                  <c:v>3.3024</c:v>
                </c:pt>
                <c:pt idx="200">
                  <c:v>4.3344000000000005</c:v>
                </c:pt>
                <c:pt idx="201">
                  <c:v>5.3663999999999996</c:v>
                </c:pt>
                <c:pt idx="202">
                  <c:v>5.4695999999999998</c:v>
                </c:pt>
                <c:pt idx="204">
                  <c:v>2.3319999999999999</c:v>
                </c:pt>
                <c:pt idx="205">
                  <c:v>3.4767999999999999</c:v>
                </c:pt>
                <c:pt idx="206">
                  <c:v>4.960799999999999</c:v>
                </c:pt>
                <c:pt idx="207">
                  <c:v>5.4695999999999998</c:v>
                </c:pt>
                <c:pt idx="208">
                  <c:v>2.4768000000000003</c:v>
                </c:pt>
                <c:pt idx="209">
                  <c:v>0.52800000000000002</c:v>
                </c:pt>
                <c:pt idx="210">
                  <c:v>0.25920000000000004</c:v>
                </c:pt>
                <c:pt idx="211">
                  <c:v>0.32472000000000001</c:v>
                </c:pt>
                <c:pt idx="212">
                  <c:v>0.34440000000000004</c:v>
                </c:pt>
                <c:pt idx="213">
                  <c:v>0.34440000000000004</c:v>
                </c:pt>
                <c:pt idx="214">
                  <c:v>0.17220000000000002</c:v>
                </c:pt>
                <c:pt idx="215">
                  <c:v>0.35424</c:v>
                </c:pt>
                <c:pt idx="216">
                  <c:v>0.41328000000000009</c:v>
                </c:pt>
                <c:pt idx="217">
                  <c:v>0.24768000000000004</c:v>
                </c:pt>
                <c:pt idx="218">
                  <c:v>0.19872000000000004</c:v>
                </c:pt>
                <c:pt idx="219">
                  <c:v>0.13152000000000003</c:v>
                </c:pt>
                <c:pt idx="220">
                  <c:v>5.2800000000000007E-2</c:v>
                </c:pt>
                <c:pt idx="221">
                  <c:v>2.5920000000000006E-2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88-45D6-865D-BC88D2796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4792277"/>
        <c:axId val="1133095971"/>
      </c:scatterChart>
      <c:valAx>
        <c:axId val="17447922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Dispersed Flow Rate (mL/min)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3095971"/>
        <c:crosses val="autoZero"/>
        <c:crossBetween val="midCat"/>
      </c:valAx>
      <c:valAx>
        <c:axId val="11330959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Single Core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479227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Yield tracker (kg)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'Raw Data'!$AB$1</c:f>
              <c:strCache>
                <c:ptCount val="1"/>
                <c:pt idx="0">
                  <c:v>Droplet/particle size range STDEV</c:v>
                </c:pt>
              </c:strCache>
            </c:strRef>
          </c:tx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D036-4850-ADEB-44317FB32D02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D036-4850-ADEB-44317FB32D02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D036-4850-ADEB-44317FB32D02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D036-4850-ADEB-44317FB32D02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D036-4850-ADEB-44317FB32D02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D036-4850-ADEB-44317FB32D02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D036-4850-ADEB-44317FB32D02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D036-4850-ADEB-44317FB32D02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D036-4850-ADEB-44317FB32D02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D036-4850-ADEB-44317FB32D02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D036-4850-ADEB-44317FB32D02}"/>
              </c:ext>
            </c:extLst>
          </c:dPt>
          <c:dPt>
            <c:idx val="11"/>
            <c:bubble3D val="0"/>
            <c:spPr>
              <a:solidFill>
                <a:srgbClr val="7ED1D7"/>
              </a:solidFill>
            </c:spPr>
            <c:extLst>
              <c:ext xmlns:c16="http://schemas.microsoft.com/office/drawing/2014/chart" uri="{C3380CC4-5D6E-409C-BE32-E72D297353CC}">
                <c16:uniqueId val="{00000017-D036-4850-ADEB-44317FB32D02}"/>
              </c:ext>
            </c:extLst>
          </c:dPt>
          <c:dPt>
            <c:idx val="12"/>
            <c:bubble3D val="0"/>
            <c:spPr>
              <a:solidFill>
                <a:srgbClr val="B3CEFB"/>
              </a:solidFill>
            </c:spPr>
            <c:extLst>
              <c:ext xmlns:c16="http://schemas.microsoft.com/office/drawing/2014/chart" uri="{C3380CC4-5D6E-409C-BE32-E72D297353CC}">
                <c16:uniqueId val="{00000019-D036-4850-ADEB-44317FB32D02}"/>
              </c:ext>
            </c:extLst>
          </c:dPt>
          <c:dPt>
            <c:idx val="13"/>
            <c:bubble3D val="0"/>
            <c:spPr>
              <a:solidFill>
                <a:srgbClr val="F7B4AE"/>
              </a:solidFill>
            </c:spPr>
            <c:extLst>
              <c:ext xmlns:c16="http://schemas.microsoft.com/office/drawing/2014/chart" uri="{C3380CC4-5D6E-409C-BE32-E72D297353CC}">
                <c16:uniqueId val="{0000001B-D036-4850-ADEB-44317FB32D02}"/>
              </c:ext>
            </c:extLst>
          </c:dPt>
          <c:dPt>
            <c:idx val="14"/>
            <c:bubble3D val="0"/>
            <c:spPr>
              <a:solidFill>
                <a:srgbClr val="FDE49B"/>
              </a:solidFill>
            </c:spPr>
            <c:extLst>
              <c:ext xmlns:c16="http://schemas.microsoft.com/office/drawing/2014/chart" uri="{C3380CC4-5D6E-409C-BE32-E72D297353CC}">
                <c16:uniqueId val="{0000001D-D036-4850-ADEB-44317FB32D02}"/>
              </c:ext>
            </c:extLst>
          </c:dPt>
          <c:dPt>
            <c:idx val="15"/>
            <c:bubble3D val="0"/>
            <c:spPr>
              <a:solidFill>
                <a:srgbClr val="AEDCBA"/>
              </a:solidFill>
            </c:spPr>
            <c:extLst>
              <c:ext xmlns:c16="http://schemas.microsoft.com/office/drawing/2014/chart" uri="{C3380CC4-5D6E-409C-BE32-E72D297353CC}">
                <c16:uniqueId val="{0000001F-D036-4850-ADEB-44317FB32D02}"/>
              </c:ext>
            </c:extLst>
          </c:dPt>
          <c:dPt>
            <c:idx val="16"/>
            <c:bubble3D val="0"/>
            <c:spPr>
              <a:solidFill>
                <a:srgbClr val="FFC599"/>
              </a:solidFill>
            </c:spPr>
            <c:extLst>
              <c:ext xmlns:c16="http://schemas.microsoft.com/office/drawing/2014/chart" uri="{C3380CC4-5D6E-409C-BE32-E72D297353CC}">
                <c16:uniqueId val="{00000021-D036-4850-ADEB-44317FB32D02}"/>
              </c:ext>
            </c:extLst>
          </c:dPt>
          <c:dPt>
            <c:idx val="17"/>
            <c:bubble3D val="0"/>
            <c:spPr>
              <a:solidFill>
                <a:srgbClr val="B5E5E8"/>
              </a:solidFill>
            </c:spPr>
            <c:extLst>
              <c:ext xmlns:c16="http://schemas.microsoft.com/office/drawing/2014/chart" uri="{C3380CC4-5D6E-409C-BE32-E72D297353CC}">
                <c16:uniqueId val="{00000023-D036-4850-ADEB-44317FB32D02}"/>
              </c:ext>
            </c:extLst>
          </c:dPt>
          <c:dPt>
            <c:idx val="18"/>
            <c:bubble3D val="0"/>
            <c:spPr>
              <a:solidFill>
                <a:srgbClr val="ECF3FE"/>
              </a:solidFill>
            </c:spPr>
            <c:extLst>
              <c:ext xmlns:c16="http://schemas.microsoft.com/office/drawing/2014/chart" uri="{C3380CC4-5D6E-409C-BE32-E72D297353CC}">
                <c16:uniqueId val="{00000025-D036-4850-ADEB-44317FB32D02}"/>
              </c:ext>
            </c:extLst>
          </c:dPt>
          <c:dPt>
            <c:idx val="19"/>
            <c:bubble3D val="0"/>
            <c:spPr>
              <a:solidFill>
                <a:srgbClr val="FDECEB"/>
              </a:solidFill>
            </c:spPr>
            <c:extLst>
              <c:ext xmlns:c16="http://schemas.microsoft.com/office/drawing/2014/chart" uri="{C3380CC4-5D6E-409C-BE32-E72D297353CC}">
                <c16:uniqueId val="{00000027-D036-4850-ADEB-44317FB32D02}"/>
              </c:ext>
            </c:extLst>
          </c:dPt>
          <c:dPt>
            <c:idx val="20"/>
            <c:bubble3D val="0"/>
            <c:spPr>
              <a:solidFill>
                <a:srgbClr val="FFF8E6"/>
              </a:solidFill>
            </c:spPr>
            <c:extLst>
              <c:ext xmlns:c16="http://schemas.microsoft.com/office/drawing/2014/chart" uri="{C3380CC4-5D6E-409C-BE32-E72D297353CC}">
                <c16:uniqueId val="{00000029-D036-4850-ADEB-44317FB32D02}"/>
              </c:ext>
            </c:extLst>
          </c:dPt>
          <c:dPt>
            <c:idx val="21"/>
            <c:bubble3D val="0"/>
            <c:spPr>
              <a:solidFill>
                <a:srgbClr val="EBF6EE"/>
              </a:solidFill>
            </c:spPr>
            <c:extLst>
              <c:ext xmlns:c16="http://schemas.microsoft.com/office/drawing/2014/chart" uri="{C3380CC4-5D6E-409C-BE32-E72D297353CC}">
                <c16:uniqueId val="{0000002B-D036-4850-ADEB-44317FB32D02}"/>
              </c:ext>
            </c:extLst>
          </c:dPt>
          <c:dPt>
            <c:idx val="22"/>
            <c:bubble3D val="0"/>
            <c:spPr>
              <a:solidFill>
                <a:srgbClr val="FFF0E6"/>
              </a:solidFill>
            </c:spPr>
            <c:extLst>
              <c:ext xmlns:c16="http://schemas.microsoft.com/office/drawing/2014/chart" uri="{C3380CC4-5D6E-409C-BE32-E72D297353CC}">
                <c16:uniqueId val="{0000002D-D036-4850-ADEB-44317FB32D02}"/>
              </c:ext>
            </c:extLst>
          </c:dPt>
          <c:dPt>
            <c:idx val="23"/>
            <c:bubble3D val="0"/>
            <c:spPr>
              <a:solidFill>
                <a:srgbClr val="EDF8F9"/>
              </a:solidFill>
            </c:spPr>
            <c:extLst>
              <c:ext xmlns:c16="http://schemas.microsoft.com/office/drawing/2014/chart" uri="{C3380CC4-5D6E-409C-BE32-E72D297353CC}">
                <c16:uniqueId val="{0000002F-D036-4850-ADEB-44317FB32D02}"/>
              </c:ext>
            </c:extLst>
          </c:dPt>
          <c:dPt>
            <c:idx val="24"/>
            <c:bubble3D val="0"/>
            <c:spPr>
              <a:solidFill>
                <a:srgbClr val="251701"/>
              </a:solidFill>
            </c:spPr>
            <c:extLst>
              <c:ext xmlns:c16="http://schemas.microsoft.com/office/drawing/2014/chart" uri="{C3380CC4-5D6E-409C-BE32-E72D297353CC}">
                <c16:uniqueId val="{00000031-D036-4850-ADEB-44317FB32D02}"/>
              </c:ext>
            </c:extLst>
          </c:dPt>
          <c:dPt>
            <c:idx val="25"/>
            <c:bubble3D val="0"/>
            <c:spPr>
              <a:solidFill>
                <a:srgbClr val="032527"/>
              </a:solidFill>
            </c:spPr>
            <c:extLst>
              <c:ext xmlns:c16="http://schemas.microsoft.com/office/drawing/2014/chart" uri="{C3380CC4-5D6E-409C-BE32-E72D297353CC}">
                <c16:uniqueId val="{00000033-D036-4850-ADEB-44317FB32D02}"/>
              </c:ext>
            </c:extLst>
          </c:dPt>
          <c:dPt>
            <c:idx val="26"/>
            <c:bubble3D val="0"/>
            <c:spPr>
              <a:solidFill>
                <a:srgbClr val="000C31"/>
              </a:solidFill>
            </c:spPr>
            <c:extLst>
              <c:ext xmlns:c16="http://schemas.microsoft.com/office/drawing/2014/chart" uri="{C3380CC4-5D6E-409C-BE32-E72D297353CC}">
                <c16:uniqueId val="{00000035-D036-4850-ADEB-44317FB32D02}"/>
              </c:ext>
            </c:extLst>
          </c:dPt>
          <c:dPt>
            <c:idx val="27"/>
            <c:bubble3D val="0"/>
            <c:spPr>
              <a:solidFill>
                <a:srgbClr val="281021"/>
              </a:solidFill>
            </c:spPr>
            <c:extLst>
              <c:ext xmlns:c16="http://schemas.microsoft.com/office/drawing/2014/chart" uri="{C3380CC4-5D6E-409C-BE32-E72D297353CC}">
                <c16:uniqueId val="{00000037-D036-4850-ADEB-44317FB32D02}"/>
              </c:ext>
            </c:extLst>
          </c:dPt>
          <c:dPt>
            <c:idx val="28"/>
            <c:bubble3D val="0"/>
            <c:spPr>
              <a:solidFill>
                <a:srgbClr val="FF1C32"/>
              </a:solidFill>
            </c:spPr>
            <c:extLst>
              <c:ext xmlns:c16="http://schemas.microsoft.com/office/drawing/2014/chart" uri="{C3380CC4-5D6E-409C-BE32-E72D297353CC}">
                <c16:uniqueId val="{00000039-D036-4850-ADEB-44317FB32D02}"/>
              </c:ext>
            </c:extLst>
          </c:dPt>
          <c:dPt>
            <c:idx val="29"/>
            <c:bubble3D val="0"/>
            <c:spPr>
              <a:solidFill>
                <a:srgbClr val="240C0A"/>
              </a:solidFill>
            </c:spPr>
            <c:extLst>
              <c:ext xmlns:c16="http://schemas.microsoft.com/office/drawing/2014/chart" uri="{C3380CC4-5D6E-409C-BE32-E72D297353CC}">
                <c16:uniqueId val="{0000003B-D036-4850-ADEB-44317FB32D02}"/>
              </c:ext>
            </c:extLst>
          </c:dPt>
          <c:dPt>
            <c:idx val="30"/>
            <c:bubble3D val="0"/>
            <c:spPr>
              <a:solidFill>
                <a:srgbClr val="5E3C05"/>
              </a:solidFill>
            </c:spPr>
            <c:extLst>
              <c:ext xmlns:c16="http://schemas.microsoft.com/office/drawing/2014/chart" uri="{C3380CC4-5D6E-409C-BE32-E72D297353CC}">
                <c16:uniqueId val="{0000003D-D036-4850-ADEB-44317FB32D02}"/>
              </c:ext>
            </c:extLst>
          </c:dPt>
          <c:dPt>
            <c:idx val="31"/>
            <c:bubble3D val="0"/>
            <c:spPr>
              <a:solidFill>
                <a:srgbClr val="0A5D64"/>
              </a:solidFill>
            </c:spPr>
            <c:extLst>
              <c:ext xmlns:c16="http://schemas.microsoft.com/office/drawing/2014/chart" uri="{C3380CC4-5D6E-409C-BE32-E72D297353CC}">
                <c16:uniqueId val="{0000003F-D036-4850-ADEB-44317FB32D02}"/>
              </c:ext>
            </c:extLst>
          </c:dPt>
          <c:dPt>
            <c:idx val="32"/>
            <c:bubble3D val="0"/>
            <c:spPr>
              <a:solidFill>
                <a:srgbClr val="01217D"/>
              </a:solidFill>
            </c:spPr>
            <c:extLst>
              <c:ext xmlns:c16="http://schemas.microsoft.com/office/drawing/2014/chart" uri="{C3380CC4-5D6E-409C-BE32-E72D297353CC}">
                <c16:uniqueId val="{00000041-D036-4850-ADEB-44317FB32D02}"/>
              </c:ext>
            </c:extLst>
          </c:dPt>
          <c:dPt>
            <c:idx val="33"/>
            <c:bubble3D val="0"/>
            <c:spPr>
              <a:solidFill>
                <a:srgbClr val="652B55"/>
              </a:solidFill>
            </c:spPr>
            <c:extLst>
              <c:ext xmlns:c16="http://schemas.microsoft.com/office/drawing/2014/chart" uri="{C3380CC4-5D6E-409C-BE32-E72D297353CC}">
                <c16:uniqueId val="{00000043-D036-4850-ADEB-44317FB32D02}"/>
              </c:ext>
            </c:extLst>
          </c:dPt>
          <c:dPt>
            <c:idx val="34"/>
            <c:bubble3D val="0"/>
            <c:spPr>
              <a:solidFill>
                <a:srgbClr val="FF487E"/>
              </a:solidFill>
            </c:spPr>
            <c:extLst>
              <c:ext xmlns:c16="http://schemas.microsoft.com/office/drawing/2014/chart" uri="{C3380CC4-5D6E-409C-BE32-E72D297353CC}">
                <c16:uniqueId val="{00000045-D036-4850-ADEB-44317FB32D02}"/>
              </c:ext>
            </c:extLst>
          </c:dPt>
          <c:dPt>
            <c:idx val="35"/>
            <c:bubble3D val="0"/>
            <c:spPr>
              <a:solidFill>
                <a:srgbClr val="5C201C"/>
              </a:solidFill>
            </c:spPr>
            <c:extLst>
              <c:ext xmlns:c16="http://schemas.microsoft.com/office/drawing/2014/chart" uri="{C3380CC4-5D6E-409C-BE32-E72D297353CC}">
                <c16:uniqueId val="{00000047-D036-4850-ADEB-44317FB32D02}"/>
              </c:ext>
            </c:extLst>
          </c:dPt>
          <c:dPt>
            <c:idx val="36"/>
            <c:bubble3D val="0"/>
            <c:spPr>
              <a:solidFill>
                <a:srgbClr val="966108"/>
              </a:solidFill>
            </c:spPr>
            <c:extLst>
              <c:ext xmlns:c16="http://schemas.microsoft.com/office/drawing/2014/chart" uri="{C3380CC4-5D6E-409C-BE32-E72D297353CC}">
                <c16:uniqueId val="{00000049-D036-4850-ADEB-44317FB32D02}"/>
              </c:ext>
            </c:extLst>
          </c:dPt>
          <c:dPt>
            <c:idx val="37"/>
            <c:bubble3D val="0"/>
            <c:spPr>
              <a:solidFill>
                <a:srgbClr val="1095A1"/>
              </a:solidFill>
            </c:spPr>
            <c:extLst>
              <c:ext xmlns:c16="http://schemas.microsoft.com/office/drawing/2014/chart" uri="{C3380CC4-5D6E-409C-BE32-E72D297353CC}">
                <c16:uniqueId val="{0000004B-D036-4850-ADEB-44317FB32D02}"/>
              </c:ext>
            </c:extLst>
          </c:dPt>
          <c:dPt>
            <c:idx val="38"/>
            <c:bubble3D val="0"/>
            <c:spPr>
              <a:solidFill>
                <a:srgbClr val="0235C8"/>
              </a:solidFill>
            </c:spPr>
            <c:extLst>
              <c:ext xmlns:c16="http://schemas.microsoft.com/office/drawing/2014/chart" uri="{C3380CC4-5D6E-409C-BE32-E72D297353CC}">
                <c16:uniqueId val="{0000004D-D036-4850-ADEB-44317FB32D02}"/>
              </c:ext>
            </c:extLst>
          </c:dPt>
          <c:dPt>
            <c:idx val="39"/>
            <c:bubble3D val="0"/>
            <c:spPr>
              <a:solidFill>
                <a:srgbClr val="A14589"/>
              </a:solidFill>
            </c:spPr>
            <c:extLst>
              <c:ext xmlns:c16="http://schemas.microsoft.com/office/drawing/2014/chart" uri="{C3380CC4-5D6E-409C-BE32-E72D297353CC}">
                <c16:uniqueId val="{0000004F-D036-4850-ADEB-44317FB32D02}"/>
              </c:ext>
            </c:extLst>
          </c:dPt>
          <c:dPt>
            <c:idx val="40"/>
            <c:bubble3D val="0"/>
            <c:spPr>
              <a:solidFill>
                <a:srgbClr val="FF74CA"/>
              </a:solidFill>
            </c:spPr>
            <c:extLst>
              <c:ext xmlns:c16="http://schemas.microsoft.com/office/drawing/2014/chart" uri="{C3380CC4-5D6E-409C-BE32-E72D297353CC}">
                <c16:uniqueId val="{00000051-D036-4850-ADEB-44317FB32D02}"/>
              </c:ext>
            </c:extLst>
          </c:dPt>
          <c:dPt>
            <c:idx val="41"/>
            <c:bubble3D val="0"/>
            <c:spPr>
              <a:solidFill>
                <a:srgbClr val="93342D"/>
              </a:solidFill>
            </c:spPr>
            <c:extLst>
              <c:ext xmlns:c16="http://schemas.microsoft.com/office/drawing/2014/chart" uri="{C3380CC4-5D6E-409C-BE32-E72D297353CC}">
                <c16:uniqueId val="{00000053-D036-4850-ADEB-44317FB32D02}"/>
              </c:ext>
            </c:extLst>
          </c:dPt>
          <c:dPt>
            <c:idx val="42"/>
            <c:bubble3D val="0"/>
            <c:spPr>
              <a:solidFill>
                <a:srgbClr val="CF850B"/>
              </a:solidFill>
            </c:spPr>
            <c:extLst>
              <c:ext xmlns:c16="http://schemas.microsoft.com/office/drawing/2014/chart" uri="{C3380CC4-5D6E-409C-BE32-E72D297353CC}">
                <c16:uniqueId val="{00000055-D036-4850-ADEB-44317FB32D02}"/>
              </c:ext>
            </c:extLst>
          </c:dPt>
          <c:dPt>
            <c:idx val="43"/>
            <c:bubble3D val="0"/>
            <c:spPr>
              <a:solidFill>
                <a:srgbClr val="16CEDD"/>
              </a:solidFill>
            </c:spPr>
            <c:extLst>
              <c:ext xmlns:c16="http://schemas.microsoft.com/office/drawing/2014/chart" uri="{C3380CC4-5D6E-409C-BE32-E72D297353CC}">
                <c16:uniqueId val="{00000057-D036-4850-ADEB-44317FB32D02}"/>
              </c:ext>
            </c:extLst>
          </c:dPt>
          <c:dPt>
            <c:idx val="44"/>
            <c:bubble3D val="0"/>
            <c:spPr>
              <a:solidFill>
                <a:srgbClr val="034913"/>
              </a:solidFill>
            </c:spPr>
            <c:extLst>
              <c:ext xmlns:c16="http://schemas.microsoft.com/office/drawing/2014/chart" uri="{C3380CC4-5D6E-409C-BE32-E72D297353CC}">
                <c16:uniqueId val="{00000059-D036-4850-ADEB-44317FB32D02}"/>
              </c:ext>
            </c:extLst>
          </c:dPt>
          <c:dPt>
            <c:idx val="45"/>
            <c:bubble3D val="0"/>
            <c:spPr>
              <a:solidFill>
                <a:srgbClr val="DE5FBC"/>
              </a:solidFill>
            </c:spPr>
            <c:extLst>
              <c:ext xmlns:c16="http://schemas.microsoft.com/office/drawing/2014/chart" uri="{C3380CC4-5D6E-409C-BE32-E72D297353CC}">
                <c16:uniqueId val="{0000005B-D036-4850-ADEB-44317FB32D02}"/>
              </c:ext>
            </c:extLst>
          </c:dPt>
          <c:dPt>
            <c:idx val="46"/>
            <c:bubble3D val="0"/>
            <c:spPr>
              <a:solidFill>
                <a:srgbClr val="FFA016"/>
              </a:solidFill>
            </c:spPr>
            <c:extLst>
              <c:ext xmlns:c16="http://schemas.microsoft.com/office/drawing/2014/chart" uri="{C3380CC4-5D6E-409C-BE32-E72D297353CC}">
                <c16:uniqueId val="{0000005D-D036-4850-ADEB-44317FB32D02}"/>
              </c:ext>
            </c:extLst>
          </c:dPt>
          <c:dPt>
            <c:idx val="47"/>
            <c:bubble3D val="0"/>
            <c:spPr>
              <a:solidFill>
                <a:srgbClr val="CA483E"/>
              </a:solidFill>
            </c:spPr>
            <c:extLst>
              <c:ext xmlns:c16="http://schemas.microsoft.com/office/drawing/2014/chart" uri="{C3380CC4-5D6E-409C-BE32-E72D297353CC}">
                <c16:uniqueId val="{0000005F-D036-4850-ADEB-44317FB32D02}"/>
              </c:ext>
            </c:extLst>
          </c:dPt>
          <c:dPt>
            <c:idx val="48"/>
            <c:bubble3D val="0"/>
            <c:spPr>
              <a:solidFill>
                <a:srgbClr val="08AA0E"/>
              </a:solidFill>
            </c:spPr>
            <c:extLst>
              <c:ext xmlns:c16="http://schemas.microsoft.com/office/drawing/2014/chart" uri="{C3380CC4-5D6E-409C-BE32-E72D297353CC}">
                <c16:uniqueId val="{00000061-D036-4850-ADEB-44317FB32D02}"/>
              </c:ext>
            </c:extLst>
          </c:dPt>
          <c:dPt>
            <c:idx val="49"/>
            <c:bubble3D val="0"/>
            <c:spPr>
              <a:solidFill>
                <a:srgbClr val="1C061A"/>
              </a:solidFill>
            </c:spPr>
            <c:extLst>
              <c:ext xmlns:c16="http://schemas.microsoft.com/office/drawing/2014/chart" uri="{C3380CC4-5D6E-409C-BE32-E72D297353CC}">
                <c16:uniqueId val="{00000063-D036-4850-ADEB-44317FB32D02}"/>
              </c:ext>
            </c:extLst>
          </c:dPt>
          <c:dPt>
            <c:idx val="50"/>
            <c:bubble3D val="0"/>
            <c:spPr>
              <a:solidFill>
                <a:srgbClr val="055D5E"/>
              </a:solidFill>
            </c:spPr>
            <c:extLst>
              <c:ext xmlns:c16="http://schemas.microsoft.com/office/drawing/2014/chart" uri="{C3380CC4-5D6E-409C-BE32-E72D297353CC}">
                <c16:uniqueId val="{00000065-D036-4850-ADEB-44317FB32D02}"/>
              </c:ext>
            </c:extLst>
          </c:dPt>
          <c:dPt>
            <c:idx val="51"/>
            <c:bubble3D val="0"/>
            <c:spPr>
              <a:solidFill>
                <a:srgbClr val="1B79F0"/>
              </a:solidFill>
            </c:spPr>
            <c:extLst>
              <c:ext xmlns:c16="http://schemas.microsoft.com/office/drawing/2014/chart" uri="{C3380CC4-5D6E-409C-BE32-E72D297353CC}">
                <c16:uniqueId val="{00000067-D036-4850-ADEB-44317FB32D02}"/>
              </c:ext>
            </c:extLst>
          </c:dPt>
          <c:dPt>
            <c:idx val="52"/>
            <c:bubble3D val="0"/>
            <c:spPr>
              <a:solidFill>
                <a:srgbClr val="FFCB63"/>
              </a:solidFill>
            </c:spPr>
            <c:extLst>
              <c:ext xmlns:c16="http://schemas.microsoft.com/office/drawing/2014/chart" uri="{C3380CC4-5D6E-409C-BE32-E72D297353CC}">
                <c16:uniqueId val="{00000069-D036-4850-ADEB-44317FB32D02}"/>
              </c:ext>
            </c:extLst>
          </c:dPt>
          <c:dPt>
            <c:idx val="53"/>
            <c:bubble3D val="0"/>
            <c:spPr>
              <a:solidFill>
                <a:srgbClr val="025B4F"/>
              </a:solidFill>
            </c:spPr>
            <c:extLst>
              <c:ext xmlns:c16="http://schemas.microsoft.com/office/drawing/2014/chart" uri="{C3380CC4-5D6E-409C-BE32-E72D297353CC}">
                <c16:uniqueId val="{0000006B-D036-4850-ADEB-44317FB32D02}"/>
              </c:ext>
            </c:extLst>
          </c:dPt>
          <c:dPt>
            <c:idx val="54"/>
            <c:bubble3D val="0"/>
            <c:spPr>
              <a:solidFill>
                <a:srgbClr val="40CE12"/>
              </a:solidFill>
            </c:spPr>
            <c:extLst>
              <c:ext xmlns:c16="http://schemas.microsoft.com/office/drawing/2014/chart" uri="{C3380CC4-5D6E-409C-BE32-E72D297353CC}">
                <c16:uniqueId val="{0000006D-D036-4850-ADEB-44317FB32D02}"/>
              </c:ext>
            </c:extLst>
          </c:dPt>
          <c:dPt>
            <c:idx val="55"/>
            <c:bubble3D val="0"/>
            <c:spPr>
              <a:solidFill>
                <a:srgbClr val="233F56"/>
              </a:solidFill>
            </c:spPr>
            <c:extLst>
              <c:ext xmlns:c16="http://schemas.microsoft.com/office/drawing/2014/chart" uri="{C3380CC4-5D6E-409C-BE32-E72D297353CC}">
                <c16:uniqueId val="{0000006F-D036-4850-ADEB-44317FB32D02}"/>
              </c:ext>
            </c:extLst>
          </c:dPt>
          <c:dPt>
            <c:idx val="56"/>
            <c:bubble3D val="0"/>
            <c:spPr>
              <a:solidFill>
                <a:srgbClr val="0671AA"/>
              </a:solidFill>
            </c:spPr>
            <c:extLst>
              <c:ext xmlns:c16="http://schemas.microsoft.com/office/drawing/2014/chart" uri="{C3380CC4-5D6E-409C-BE32-E72D297353CC}">
                <c16:uniqueId val="{00000071-D036-4850-ADEB-44317FB32D02}"/>
              </c:ext>
            </c:extLst>
          </c:dPt>
          <c:dPt>
            <c:idx val="57"/>
            <c:bubble3D val="0"/>
            <c:spPr>
              <a:solidFill>
                <a:srgbClr val="589323"/>
              </a:solidFill>
            </c:spPr>
            <c:extLst>
              <c:ext xmlns:c16="http://schemas.microsoft.com/office/drawing/2014/chart" uri="{C3380CC4-5D6E-409C-BE32-E72D297353CC}">
                <c16:uniqueId val="{00000073-D036-4850-ADEB-44317FB32D02}"/>
              </c:ext>
            </c:extLst>
          </c:dPt>
          <c:dPt>
            <c:idx val="58"/>
            <c:bubble3D val="0"/>
            <c:spPr>
              <a:solidFill>
                <a:srgbClr val="FFF7AF"/>
              </a:solidFill>
            </c:spPr>
            <c:extLst>
              <c:ext xmlns:c16="http://schemas.microsoft.com/office/drawing/2014/chart" uri="{C3380CC4-5D6E-409C-BE32-E72D297353CC}">
                <c16:uniqueId val="{00000075-D036-4850-ADEB-44317FB32D02}"/>
              </c:ext>
            </c:extLst>
          </c:dPt>
          <c:dPt>
            <c:idx val="59"/>
            <c:bubble3D val="0"/>
            <c:spPr>
              <a:solidFill>
                <a:srgbClr val="3A6F60"/>
              </a:solidFill>
            </c:spPr>
            <c:extLst>
              <c:ext xmlns:c16="http://schemas.microsoft.com/office/drawing/2014/chart" uri="{C3380CC4-5D6E-409C-BE32-E72D297353CC}">
                <c16:uniqueId val="{00000077-D036-4850-ADEB-44317FB32D02}"/>
              </c:ext>
            </c:extLst>
          </c:dPt>
          <c:dPt>
            <c:idx val="60"/>
            <c:bubble3D val="0"/>
            <c:spPr>
              <a:solidFill>
                <a:srgbClr val="79F315"/>
              </a:solidFill>
            </c:spPr>
            <c:extLst>
              <c:ext xmlns:c16="http://schemas.microsoft.com/office/drawing/2014/chart" uri="{C3380CC4-5D6E-409C-BE32-E72D297353CC}">
                <c16:uniqueId val="{00000079-D036-4850-ADEB-44317FB32D02}"/>
              </c:ext>
            </c:extLst>
          </c:dPt>
          <c:dPt>
            <c:idx val="61"/>
            <c:bubble3D val="0"/>
            <c:spPr>
              <a:solidFill>
                <a:srgbClr val="297793"/>
              </a:solidFill>
            </c:spPr>
            <c:extLst>
              <c:ext xmlns:c16="http://schemas.microsoft.com/office/drawing/2014/chart" uri="{C3380CC4-5D6E-409C-BE32-E72D297353CC}">
                <c16:uniqueId val="{0000007B-D036-4850-ADEB-44317FB32D02}"/>
              </c:ext>
            </c:extLst>
          </c:dPt>
          <c:dPt>
            <c:idx val="62"/>
            <c:bubble3D val="0"/>
            <c:spPr>
              <a:solidFill>
                <a:srgbClr val="0785F5"/>
              </a:solidFill>
            </c:spPr>
            <c:extLst>
              <c:ext xmlns:c16="http://schemas.microsoft.com/office/drawing/2014/chart" uri="{C3380CC4-5D6E-409C-BE32-E72D297353CC}">
                <c16:uniqueId val="{0000007D-D036-4850-ADEB-44317FB32D02}"/>
              </c:ext>
            </c:extLst>
          </c:dPt>
          <c:dPt>
            <c:idx val="63"/>
            <c:bubble3D val="0"/>
            <c:spPr>
              <a:solidFill>
                <a:srgbClr val="95AD57"/>
              </a:solidFill>
            </c:spPr>
            <c:extLst>
              <c:ext xmlns:c16="http://schemas.microsoft.com/office/drawing/2014/chart" uri="{C3380CC4-5D6E-409C-BE32-E72D297353CC}">
                <c16:uniqueId val="{0000007F-D036-4850-ADEB-44317FB32D02}"/>
              </c:ext>
            </c:extLst>
          </c:dPt>
          <c:dPt>
            <c:idx val="64"/>
            <c:bubble3D val="0"/>
            <c:spPr>
              <a:solidFill>
                <a:srgbClr val="FF23FB"/>
              </a:solidFill>
            </c:spPr>
            <c:extLst>
              <c:ext xmlns:c16="http://schemas.microsoft.com/office/drawing/2014/chart" uri="{C3380CC4-5D6E-409C-BE32-E72D297353CC}">
                <c16:uniqueId val="{00000081-D036-4850-ADEB-44317FB32D02}"/>
              </c:ext>
            </c:extLst>
          </c:dPt>
          <c:dPt>
            <c:idx val="65"/>
            <c:bubble3D val="0"/>
            <c:spPr>
              <a:solidFill>
                <a:srgbClr val="718371"/>
              </a:solidFill>
            </c:spPr>
            <c:extLst>
              <c:ext xmlns:c16="http://schemas.microsoft.com/office/drawing/2014/chart" uri="{C3380CC4-5D6E-409C-BE32-E72D297353CC}">
                <c16:uniqueId val="{00000083-D036-4850-ADEB-44317FB32D02}"/>
              </c:ext>
            </c:extLst>
          </c:dPt>
          <c:dPt>
            <c:idx val="66"/>
            <c:bubble3D val="0"/>
            <c:spPr>
              <a:solidFill>
                <a:srgbClr val="B21818"/>
              </a:solidFill>
            </c:spPr>
            <c:extLst>
              <c:ext xmlns:c16="http://schemas.microsoft.com/office/drawing/2014/chart" uri="{C3380CC4-5D6E-409C-BE32-E72D297353CC}">
                <c16:uniqueId val="{00000085-D036-4850-ADEB-44317FB32D02}"/>
              </c:ext>
            </c:extLst>
          </c:dPt>
          <c:dPt>
            <c:idx val="67"/>
            <c:bubble3D val="0"/>
            <c:spPr>
              <a:solidFill>
                <a:srgbClr val="2FAFD0"/>
              </a:solidFill>
            </c:spPr>
            <c:extLst>
              <c:ext xmlns:c16="http://schemas.microsoft.com/office/drawing/2014/chart" uri="{C3380CC4-5D6E-409C-BE32-E72D297353CC}">
                <c16:uniqueId val="{00000087-D036-4850-ADEB-44317FB32D02}"/>
              </c:ext>
            </c:extLst>
          </c:dPt>
          <c:dPt>
            <c:idx val="68"/>
            <c:bubble3D val="0"/>
            <c:spPr>
              <a:solidFill>
                <a:srgbClr val="089940"/>
              </a:solidFill>
            </c:spPr>
            <c:extLst>
              <c:ext xmlns:c16="http://schemas.microsoft.com/office/drawing/2014/chart" uri="{C3380CC4-5D6E-409C-BE32-E72D297353CC}">
                <c16:uniqueId val="{00000089-D036-4850-ADEB-44317FB32D02}"/>
              </c:ext>
            </c:extLst>
          </c:dPt>
          <c:dPt>
            <c:idx val="69"/>
            <c:bubble3D val="0"/>
            <c:spPr>
              <a:solidFill>
                <a:srgbClr val="D2C78B"/>
              </a:solidFill>
            </c:spPr>
            <c:extLst>
              <c:ext xmlns:c16="http://schemas.microsoft.com/office/drawing/2014/chart" uri="{C3380CC4-5D6E-409C-BE32-E72D297353CC}">
                <c16:uniqueId val="{0000008B-D036-4850-ADEB-44317FB32D02}"/>
              </c:ext>
            </c:extLst>
          </c:dPt>
          <c:dPt>
            <c:idx val="70"/>
            <c:bubble3D val="0"/>
            <c:spPr>
              <a:solidFill>
                <a:srgbClr val="FF4F47"/>
              </a:solidFill>
            </c:spPr>
            <c:extLst>
              <c:ext xmlns:c16="http://schemas.microsoft.com/office/drawing/2014/chart" uri="{C3380CC4-5D6E-409C-BE32-E72D297353CC}">
                <c16:uniqueId val="{0000008D-D036-4850-ADEB-44317FB32D02}"/>
              </c:ext>
            </c:extLst>
          </c:dPt>
          <c:dPt>
            <c:idx val="71"/>
            <c:bubble3D val="0"/>
            <c:spPr>
              <a:solidFill>
                <a:srgbClr val="A99782"/>
              </a:solidFill>
            </c:spPr>
            <c:extLst>
              <c:ext xmlns:c16="http://schemas.microsoft.com/office/drawing/2014/chart" uri="{C3380CC4-5D6E-409C-BE32-E72D297353CC}">
                <c16:uniqueId val="{0000008F-D036-4850-ADEB-44317FB32D02}"/>
              </c:ext>
            </c:extLst>
          </c:dPt>
          <c:dPt>
            <c:idx val="72"/>
            <c:bubble3D val="0"/>
            <c:spPr>
              <a:solidFill>
                <a:srgbClr val="EA3C1C"/>
              </a:solidFill>
            </c:spPr>
            <c:extLst>
              <c:ext xmlns:c16="http://schemas.microsoft.com/office/drawing/2014/chart" uri="{C3380CC4-5D6E-409C-BE32-E72D297353CC}">
                <c16:uniqueId val="{00000091-D036-4850-ADEB-44317FB32D02}"/>
              </c:ext>
            </c:extLst>
          </c:dPt>
          <c:dPt>
            <c:idx val="73"/>
            <c:bubble3D val="0"/>
            <c:spPr>
              <a:solidFill>
                <a:srgbClr val="36E80C"/>
              </a:solidFill>
            </c:spPr>
            <c:extLst>
              <c:ext xmlns:c16="http://schemas.microsoft.com/office/drawing/2014/chart" uri="{C3380CC4-5D6E-409C-BE32-E72D297353CC}">
                <c16:uniqueId val="{00000093-D036-4850-ADEB-44317FB32D02}"/>
              </c:ext>
            </c:extLst>
          </c:dPt>
          <c:dPt>
            <c:idx val="74"/>
            <c:bubble3D val="0"/>
            <c:spPr>
              <a:solidFill>
                <a:srgbClr val="09AD8C"/>
              </a:solidFill>
            </c:spPr>
            <c:extLst>
              <c:ext xmlns:c16="http://schemas.microsoft.com/office/drawing/2014/chart" uri="{C3380CC4-5D6E-409C-BE32-E72D297353CC}">
                <c16:uniqueId val="{00000095-D036-4850-ADEB-44317FB32D02}"/>
              </c:ext>
            </c:extLst>
          </c:dPt>
          <c:dPt>
            <c:idx val="75"/>
            <c:bubble3D val="0"/>
            <c:spPr>
              <a:solidFill>
                <a:srgbClr val="0FE1BE"/>
              </a:solidFill>
            </c:spPr>
            <c:extLst>
              <c:ext xmlns:c16="http://schemas.microsoft.com/office/drawing/2014/chart" uri="{C3380CC4-5D6E-409C-BE32-E72D297353CC}">
                <c16:uniqueId val="{00000097-D036-4850-ADEB-44317FB32D02}"/>
              </c:ext>
            </c:extLst>
          </c:dPt>
          <c:dPt>
            <c:idx val="76"/>
            <c:bubble3D val="0"/>
            <c:spPr>
              <a:solidFill>
                <a:srgbClr val="FF7B93"/>
              </a:solidFill>
            </c:spPr>
            <c:extLst>
              <c:ext xmlns:c16="http://schemas.microsoft.com/office/drawing/2014/chart" uri="{C3380CC4-5D6E-409C-BE32-E72D297353CC}">
                <c16:uniqueId val="{00000099-D036-4850-ADEB-44317FB32D02}"/>
              </c:ext>
            </c:extLst>
          </c:dPt>
          <c:dPt>
            <c:idx val="77"/>
            <c:bubble3D val="0"/>
            <c:spPr>
              <a:solidFill>
                <a:srgbClr val="E0AB93"/>
              </a:solidFill>
            </c:spPr>
            <c:extLst>
              <c:ext xmlns:c16="http://schemas.microsoft.com/office/drawing/2014/chart" uri="{C3380CC4-5D6E-409C-BE32-E72D297353CC}">
                <c16:uniqueId val="{0000009B-D036-4850-ADEB-44317FB32D02}"/>
              </c:ext>
            </c:extLst>
          </c:dPt>
          <c:dPt>
            <c:idx val="78"/>
            <c:bubble3D val="0"/>
            <c:spPr>
              <a:solidFill>
                <a:srgbClr val="23611F"/>
              </a:solidFill>
            </c:spPr>
            <c:extLst>
              <c:ext xmlns:c16="http://schemas.microsoft.com/office/drawing/2014/chart" uri="{C3380CC4-5D6E-409C-BE32-E72D297353CC}">
                <c16:uniqueId val="{0000009D-D036-4850-ADEB-44317FB32D02}"/>
              </c:ext>
            </c:extLst>
          </c:dPt>
          <c:dPt>
            <c:idx val="79"/>
            <c:bubble3D val="0"/>
            <c:spPr>
              <a:solidFill>
                <a:srgbClr val="3C2049"/>
              </a:solidFill>
            </c:spPr>
            <c:extLst>
              <c:ext xmlns:c16="http://schemas.microsoft.com/office/drawing/2014/chart" uri="{C3380CC4-5D6E-409C-BE32-E72D297353CC}">
                <c16:uniqueId val="{0000009F-D036-4850-ADEB-44317FB32D02}"/>
              </c:ext>
            </c:extLst>
          </c:dPt>
          <c:dPt>
            <c:idx val="80"/>
            <c:bubble3D val="0"/>
            <c:spPr>
              <a:solidFill>
                <a:srgbClr val="0BC1D7"/>
              </a:solidFill>
            </c:spPr>
            <c:extLst>
              <c:ext xmlns:c16="http://schemas.microsoft.com/office/drawing/2014/chart" uri="{C3380CC4-5D6E-409C-BE32-E72D297353CC}">
                <c16:uniqueId val="{000000A1-D036-4850-ADEB-44317FB32D02}"/>
              </c:ext>
            </c:extLst>
          </c:dPt>
          <c:dPt>
            <c:idx val="81"/>
            <c:bubble3D val="0"/>
            <c:spPr>
              <a:solidFill>
                <a:srgbClr val="4CFBF2"/>
              </a:solidFill>
            </c:spPr>
            <c:extLst>
              <c:ext xmlns:c16="http://schemas.microsoft.com/office/drawing/2014/chart" uri="{C3380CC4-5D6E-409C-BE32-E72D297353CC}">
                <c16:uniqueId val="{000000A3-D036-4850-ADEB-44317FB32D02}"/>
              </c:ext>
            </c:extLst>
          </c:dPt>
          <c:dPt>
            <c:idx val="82"/>
            <c:bubble3D val="0"/>
            <c:spPr>
              <a:solidFill>
                <a:srgbClr val="FFA6E0"/>
              </a:solidFill>
            </c:spPr>
            <c:extLst>
              <c:ext xmlns:c16="http://schemas.microsoft.com/office/drawing/2014/chart" uri="{C3380CC4-5D6E-409C-BE32-E72D297353CC}">
                <c16:uniqueId val="{000000A5-D036-4850-ADEB-44317FB32D02}"/>
              </c:ext>
            </c:extLst>
          </c:dPt>
          <c:dPt>
            <c:idx val="83"/>
            <c:bubble3D val="0"/>
            <c:spPr>
              <a:solidFill>
                <a:srgbClr val="18BEA4"/>
              </a:solidFill>
            </c:spPr>
            <c:extLst>
              <c:ext xmlns:c16="http://schemas.microsoft.com/office/drawing/2014/chart" uri="{C3380CC4-5D6E-409C-BE32-E72D297353CC}">
                <c16:uniqueId val="{000000A7-D036-4850-ADEB-44317FB32D02}"/>
              </c:ext>
            </c:extLst>
          </c:dPt>
          <c:dPt>
            <c:idx val="84"/>
            <c:bubble3D val="0"/>
            <c:spPr>
              <a:solidFill>
                <a:srgbClr val="5C8522"/>
              </a:solidFill>
            </c:spPr>
            <c:extLst>
              <c:ext xmlns:c16="http://schemas.microsoft.com/office/drawing/2014/chart" uri="{C3380CC4-5D6E-409C-BE32-E72D297353CC}">
                <c16:uniqueId val="{000000A9-D036-4850-ADEB-44317FB32D02}"/>
              </c:ext>
            </c:extLst>
          </c:dPt>
          <c:dPt>
            <c:idx val="85"/>
            <c:bubble3D val="0"/>
            <c:spPr>
              <a:solidFill>
                <a:srgbClr val="425985"/>
              </a:solidFill>
            </c:spPr>
            <c:extLst>
              <c:ext xmlns:c16="http://schemas.microsoft.com/office/drawing/2014/chart" uri="{C3380CC4-5D6E-409C-BE32-E72D297353CC}">
                <c16:uniqueId val="{000000AB-D036-4850-ADEB-44317FB32D02}"/>
              </c:ext>
            </c:extLst>
          </c:dPt>
          <c:dPt>
            <c:idx val="86"/>
            <c:bubble3D val="0"/>
            <c:spPr>
              <a:solidFill>
                <a:srgbClr val="0CD522"/>
              </a:solidFill>
            </c:spPr>
            <c:extLst>
              <c:ext xmlns:c16="http://schemas.microsoft.com/office/drawing/2014/chart" uri="{C3380CC4-5D6E-409C-BE32-E72D297353CC}">
                <c16:uniqueId val="{000000AD-D036-4850-ADEB-44317FB32D02}"/>
              </c:ext>
            </c:extLst>
          </c:dPt>
          <c:dPt>
            <c:idx val="87"/>
            <c:bubble3D val="0"/>
            <c:spPr>
              <a:solidFill>
                <a:srgbClr val="891525"/>
              </a:solidFill>
            </c:spPr>
            <c:extLst>
              <c:ext xmlns:c16="http://schemas.microsoft.com/office/drawing/2014/chart" uri="{C3380CC4-5D6E-409C-BE32-E72D297353CC}">
                <c16:uniqueId val="{000000AF-D036-4850-ADEB-44317FB32D02}"/>
              </c:ext>
            </c:extLst>
          </c:dPt>
          <c:dPt>
            <c:idx val="88"/>
            <c:bubble3D val="0"/>
            <c:spPr>
              <a:solidFill>
                <a:srgbClr val="FFD22C"/>
              </a:solidFill>
            </c:spPr>
            <c:extLst>
              <c:ext xmlns:c16="http://schemas.microsoft.com/office/drawing/2014/chart" uri="{C3380CC4-5D6E-409C-BE32-E72D297353CC}">
                <c16:uniqueId val="{000000B1-D036-4850-ADEB-44317FB32D02}"/>
              </c:ext>
            </c:extLst>
          </c:dPt>
          <c:dPt>
            <c:idx val="89"/>
            <c:bubble3D val="0"/>
            <c:spPr>
              <a:solidFill>
                <a:srgbClr val="4FD2B5"/>
              </a:solidFill>
            </c:spPr>
            <c:extLst>
              <c:ext xmlns:c16="http://schemas.microsoft.com/office/drawing/2014/chart" uri="{C3380CC4-5D6E-409C-BE32-E72D297353CC}">
                <c16:uniqueId val="{000000B3-D036-4850-ADEB-44317FB32D02}"/>
              </c:ext>
            </c:extLst>
          </c:dPt>
          <c:dPt>
            <c:idx val="90"/>
            <c:bubble3D val="0"/>
            <c:spPr>
              <a:solidFill>
                <a:srgbClr val="95AA26"/>
              </a:solidFill>
            </c:spPr>
            <c:extLst>
              <c:ext xmlns:c16="http://schemas.microsoft.com/office/drawing/2014/chart" uri="{C3380CC4-5D6E-409C-BE32-E72D297353CC}">
                <c16:uniqueId val="{000000B5-D036-4850-ADEB-44317FB32D02}"/>
              </c:ext>
            </c:extLst>
          </c:dPt>
          <c:dPt>
            <c:idx val="91"/>
            <c:bubble3D val="0"/>
            <c:spPr>
              <a:solidFill>
                <a:srgbClr val="4991C2"/>
              </a:solidFill>
            </c:spPr>
            <c:extLst>
              <c:ext xmlns:c16="http://schemas.microsoft.com/office/drawing/2014/chart" uri="{C3380CC4-5D6E-409C-BE32-E72D297353CC}">
                <c16:uniqueId val="{000000B7-D036-4850-ADEB-44317FB32D02}"/>
              </c:ext>
            </c:extLst>
          </c:dPt>
          <c:dPt>
            <c:idx val="92"/>
            <c:bubble3D val="0"/>
            <c:spPr>
              <a:solidFill>
                <a:srgbClr val="0DEA6E"/>
              </a:solidFill>
            </c:spPr>
            <c:extLst>
              <c:ext xmlns:c16="http://schemas.microsoft.com/office/drawing/2014/chart" uri="{C3380CC4-5D6E-409C-BE32-E72D297353CC}">
                <c16:uniqueId val="{000000B9-D036-4850-ADEB-44317FB32D02}"/>
              </c:ext>
            </c:extLst>
          </c:dPt>
          <c:dPt>
            <c:idx val="93"/>
            <c:bubble3D val="0"/>
            <c:spPr>
              <a:solidFill>
                <a:srgbClr val="C63059"/>
              </a:solidFill>
            </c:spPr>
            <c:extLst>
              <c:ext xmlns:c16="http://schemas.microsoft.com/office/drawing/2014/chart" uri="{C3380CC4-5D6E-409C-BE32-E72D297353CC}">
                <c16:uniqueId val="{000000BB-D036-4850-ADEB-44317FB32D02}"/>
              </c:ext>
            </c:extLst>
          </c:dPt>
          <c:dPt>
            <c:idx val="94"/>
            <c:bubble3D val="0"/>
            <c:spPr>
              <a:solidFill>
                <a:srgbClr val="FFFE78"/>
              </a:solidFill>
            </c:spPr>
            <c:extLst>
              <c:ext xmlns:c16="http://schemas.microsoft.com/office/drawing/2014/chart" uri="{C3380CC4-5D6E-409C-BE32-E72D297353CC}">
                <c16:uniqueId val="{000000BD-D036-4850-ADEB-44317FB32D02}"/>
              </c:ext>
            </c:extLst>
          </c:dPt>
          <c:dPt>
            <c:idx val="95"/>
            <c:bubble3D val="0"/>
            <c:spPr>
              <a:solidFill>
                <a:srgbClr val="87E6C7"/>
              </a:solidFill>
            </c:spPr>
            <c:extLst>
              <c:ext xmlns:c16="http://schemas.microsoft.com/office/drawing/2014/chart" uri="{C3380CC4-5D6E-409C-BE32-E72D297353CC}">
                <c16:uniqueId val="{000000BF-D036-4850-ADEB-44317FB32D02}"/>
              </c:ext>
            </c:extLst>
          </c:dPt>
          <c:dPt>
            <c:idx val="96"/>
            <c:bubble3D val="0"/>
            <c:spPr>
              <a:solidFill>
                <a:srgbClr val="CDCF29"/>
              </a:solidFill>
            </c:spPr>
            <c:extLst>
              <c:ext xmlns:c16="http://schemas.microsoft.com/office/drawing/2014/chart" uri="{C3380CC4-5D6E-409C-BE32-E72D297353CC}">
                <c16:uniqueId val="{000000C1-D036-4850-ADEB-44317FB32D02}"/>
              </c:ext>
            </c:extLst>
          </c:dPt>
          <c:dPt>
            <c:idx val="97"/>
            <c:bubble3D val="0"/>
            <c:spPr>
              <a:solidFill>
                <a:srgbClr val="4FC9FF"/>
              </a:solidFill>
            </c:spPr>
            <c:extLst>
              <c:ext xmlns:c16="http://schemas.microsoft.com/office/drawing/2014/chart" uri="{C3380CC4-5D6E-409C-BE32-E72D297353CC}">
                <c16:uniqueId val="{000000C3-D036-4850-ADEB-44317FB32D02}"/>
              </c:ext>
            </c:extLst>
          </c:dPt>
          <c:dPt>
            <c:idx val="98"/>
            <c:bubble3D val="0"/>
            <c:spPr>
              <a:solidFill>
                <a:srgbClr val="0EFEB9"/>
              </a:solidFill>
            </c:spPr>
            <c:extLst>
              <c:ext xmlns:c16="http://schemas.microsoft.com/office/drawing/2014/chart" uri="{C3380CC4-5D6E-409C-BE32-E72D297353CC}">
                <c16:uniqueId val="{000000C5-D036-4850-ADEB-44317FB32D02}"/>
              </c:ext>
            </c:extLst>
          </c:dPt>
          <c:dPt>
            <c:idx val="99"/>
            <c:bubble3D val="0"/>
            <c:spPr>
              <a:solidFill>
                <a:srgbClr val="024A8D"/>
              </a:solidFill>
            </c:spPr>
            <c:extLst>
              <c:ext xmlns:c16="http://schemas.microsoft.com/office/drawing/2014/chart" uri="{C3380CC4-5D6E-409C-BE32-E72D297353CC}">
                <c16:uniqueId val="{000000C7-D036-4850-ADEB-44317FB32D02}"/>
              </c:ext>
            </c:extLst>
          </c:dPt>
          <c:dPt>
            <c:idx val="100"/>
            <c:bubble3D val="0"/>
            <c:spPr>
              <a:solidFill>
                <a:srgbClr val="FF2AC4"/>
              </a:solidFill>
            </c:spPr>
            <c:extLst>
              <c:ext xmlns:c16="http://schemas.microsoft.com/office/drawing/2014/chart" uri="{C3380CC4-5D6E-409C-BE32-E72D297353CC}">
                <c16:uniqueId val="{000000C9-D036-4850-ADEB-44317FB32D02}"/>
              </c:ext>
            </c:extLst>
          </c:dPt>
          <c:dPt>
            <c:idx val="101"/>
            <c:bubble3D val="0"/>
            <c:spPr>
              <a:solidFill>
                <a:srgbClr val="BEFAD8"/>
              </a:solidFill>
            </c:spPr>
            <c:extLst>
              <c:ext xmlns:c16="http://schemas.microsoft.com/office/drawing/2014/chart" uri="{C3380CC4-5D6E-409C-BE32-E72D297353CC}">
                <c16:uniqueId val="{000000CB-D036-4850-ADEB-44317FB32D02}"/>
              </c:ext>
            </c:extLst>
          </c:dPt>
          <c:dPt>
            <c:idx val="102"/>
            <c:bubble3D val="0"/>
            <c:spPr>
              <a:solidFill>
                <a:srgbClr val="06F32C"/>
              </a:solidFill>
            </c:spPr>
            <c:extLst>
              <c:ext xmlns:c16="http://schemas.microsoft.com/office/drawing/2014/chart" uri="{C3380CC4-5D6E-409C-BE32-E72D297353CC}">
                <c16:uniqueId val="{000000CD-D036-4850-ADEB-44317FB32D02}"/>
              </c:ext>
            </c:extLst>
          </c:dPt>
          <c:dPt>
            <c:idx val="103"/>
            <c:bubble3D val="0"/>
            <c:spPr>
              <a:solidFill>
                <a:srgbClr val="55023B"/>
              </a:solidFill>
            </c:spPr>
            <c:extLst>
              <c:ext xmlns:c16="http://schemas.microsoft.com/office/drawing/2014/chart" uri="{C3380CC4-5D6E-409C-BE32-E72D297353CC}">
                <c16:uniqueId val="{000000CF-D036-4850-ADEB-44317FB32D02}"/>
              </c:ext>
            </c:extLst>
          </c:dPt>
          <c:dPt>
            <c:idx val="104"/>
            <c:bubble3D val="0"/>
            <c:spPr>
              <a:solidFill>
                <a:srgbClr val="0F1204"/>
              </a:solidFill>
            </c:spPr>
            <c:extLst>
              <c:ext xmlns:c16="http://schemas.microsoft.com/office/drawing/2014/chart" uri="{C3380CC4-5D6E-409C-BE32-E72D297353CC}">
                <c16:uniqueId val="{000000D1-D036-4850-ADEB-44317FB32D02}"/>
              </c:ext>
            </c:extLst>
          </c:dPt>
          <c:dPt>
            <c:idx val="105"/>
            <c:bubble3D val="0"/>
            <c:spPr>
              <a:solidFill>
                <a:srgbClr val="3F64C0"/>
              </a:solidFill>
            </c:spPr>
            <c:extLst>
              <c:ext xmlns:c16="http://schemas.microsoft.com/office/drawing/2014/chart" uri="{C3380CC4-5D6E-409C-BE32-E72D297353CC}">
                <c16:uniqueId val="{000000D3-D036-4850-ADEB-44317FB32D02}"/>
              </c:ext>
            </c:extLst>
          </c:dPt>
          <c:dPt>
            <c:idx val="106"/>
            <c:bubble3D val="0"/>
            <c:spPr>
              <a:solidFill>
                <a:srgbClr val="FF5610"/>
              </a:solidFill>
            </c:spPr>
            <c:extLst>
              <c:ext xmlns:c16="http://schemas.microsoft.com/office/drawing/2014/chart" uri="{C3380CC4-5D6E-409C-BE32-E72D297353CC}">
                <c16:uniqueId val="{000000D5-D036-4850-ADEB-44317FB32D02}"/>
              </c:ext>
            </c:extLst>
          </c:dPt>
          <c:dPt>
            <c:idx val="107"/>
            <c:bubble3D val="0"/>
            <c:spPr>
              <a:solidFill>
                <a:srgbClr val="F60EE9"/>
              </a:solidFill>
            </c:spPr>
            <c:extLst>
              <c:ext xmlns:c16="http://schemas.microsoft.com/office/drawing/2014/chart" uri="{C3380CC4-5D6E-409C-BE32-E72D297353CC}">
                <c16:uniqueId val="{000000D7-D036-4850-ADEB-44317FB32D02}"/>
              </c:ext>
            </c:extLst>
          </c:dPt>
          <c:dPt>
            <c:idx val="108"/>
            <c:bubble3D val="0"/>
            <c:spPr>
              <a:solidFill>
                <a:srgbClr val="3F182F"/>
              </a:solidFill>
            </c:spPr>
            <c:extLst>
              <c:ext xmlns:c16="http://schemas.microsoft.com/office/drawing/2014/chart" uri="{C3380CC4-5D6E-409C-BE32-E72D297353CC}">
                <c16:uniqueId val="{000000D9-D036-4850-ADEB-44317FB32D02}"/>
              </c:ext>
            </c:extLst>
          </c:dPt>
          <c:dPt>
            <c:idx val="109"/>
            <c:bubble3D val="0"/>
            <c:spPr>
              <a:solidFill>
                <a:srgbClr val="5B3A78"/>
              </a:solidFill>
            </c:spPr>
            <c:extLst>
              <c:ext xmlns:c16="http://schemas.microsoft.com/office/drawing/2014/chart" uri="{C3380CC4-5D6E-409C-BE32-E72D297353CC}">
                <c16:uniqueId val="{000000DB-D036-4850-ADEB-44317FB32D02}"/>
              </c:ext>
            </c:extLst>
          </c:dPt>
          <c:dPt>
            <c:idx val="110"/>
            <c:bubble3D val="0"/>
            <c:spPr>
              <a:solidFill>
                <a:srgbClr val="11264F"/>
              </a:solidFill>
            </c:spPr>
            <c:extLst>
              <c:ext xmlns:c16="http://schemas.microsoft.com/office/drawing/2014/chart" uri="{C3380CC4-5D6E-409C-BE32-E72D297353CC}">
                <c16:uniqueId val="{000000DD-D036-4850-ADEB-44317FB32D02}"/>
              </c:ext>
            </c:extLst>
          </c:dPt>
          <c:dPt>
            <c:idx val="111"/>
            <c:bubble3D val="0"/>
            <c:spPr>
              <a:solidFill>
                <a:srgbClr val="7C7EF4"/>
              </a:solidFill>
            </c:spPr>
            <c:extLst>
              <c:ext xmlns:c16="http://schemas.microsoft.com/office/drawing/2014/chart" uri="{C3380CC4-5D6E-409C-BE32-E72D297353CC}">
                <c16:uniqueId val="{000000DF-D036-4850-ADEB-44317FB32D02}"/>
              </c:ext>
            </c:extLst>
          </c:dPt>
          <c:dPt>
            <c:idx val="112"/>
            <c:bubble3D val="0"/>
            <c:spPr>
              <a:solidFill>
                <a:srgbClr val="FF815D"/>
              </a:solidFill>
            </c:spPr>
            <c:extLst>
              <c:ext xmlns:c16="http://schemas.microsoft.com/office/drawing/2014/chart" uri="{C3380CC4-5D6E-409C-BE32-E72D297353CC}">
                <c16:uniqueId val="{000000E1-D036-4850-ADEB-44317FB32D02}"/>
              </c:ext>
            </c:extLst>
          </c:dPt>
          <c:dPt>
            <c:idx val="113"/>
            <c:bubble3D val="0"/>
            <c:spPr>
              <a:solidFill>
                <a:srgbClr val="2D21FA"/>
              </a:solidFill>
            </c:spPr>
            <c:extLst>
              <c:ext xmlns:c16="http://schemas.microsoft.com/office/drawing/2014/chart" uri="{C3380CC4-5D6E-409C-BE32-E72D297353CC}">
                <c16:uniqueId val="{000000E3-D036-4850-ADEB-44317FB32D02}"/>
              </c:ext>
            </c:extLst>
          </c:dPt>
          <c:dPt>
            <c:idx val="114"/>
            <c:bubble3D val="0"/>
            <c:spPr>
              <a:solidFill>
                <a:srgbClr val="773C33"/>
              </a:solidFill>
            </c:spPr>
            <c:extLst>
              <c:ext xmlns:c16="http://schemas.microsoft.com/office/drawing/2014/chart" uri="{C3380CC4-5D6E-409C-BE32-E72D297353CC}">
                <c16:uniqueId val="{000000E5-D036-4850-ADEB-44317FB32D02}"/>
              </c:ext>
            </c:extLst>
          </c:dPt>
          <c:dPt>
            <c:idx val="115"/>
            <c:bubble3D val="0"/>
            <c:spPr>
              <a:solidFill>
                <a:srgbClr val="6273B4"/>
              </a:solidFill>
            </c:spPr>
            <c:extLst>
              <c:ext xmlns:c16="http://schemas.microsoft.com/office/drawing/2014/chart" uri="{C3380CC4-5D6E-409C-BE32-E72D297353CC}">
                <c16:uniqueId val="{000000E7-D036-4850-ADEB-44317FB32D02}"/>
              </c:ext>
            </c:extLst>
          </c:dPt>
          <c:dPt>
            <c:idx val="116"/>
            <c:bubble3D val="0"/>
            <c:spPr>
              <a:solidFill>
                <a:srgbClr val="123A9B"/>
              </a:solidFill>
            </c:spPr>
            <c:extLst>
              <c:ext xmlns:c16="http://schemas.microsoft.com/office/drawing/2014/chart" uri="{C3380CC4-5D6E-409C-BE32-E72D297353CC}">
                <c16:uniqueId val="{000000E9-D036-4850-ADEB-44317FB32D02}"/>
              </c:ext>
            </c:extLst>
          </c:dPt>
          <c:dPt>
            <c:idx val="117"/>
            <c:bubble3D val="0"/>
            <c:spPr>
              <a:solidFill>
                <a:srgbClr val="B99827"/>
              </a:solidFill>
            </c:spPr>
            <c:extLst>
              <c:ext xmlns:c16="http://schemas.microsoft.com/office/drawing/2014/chart" uri="{C3380CC4-5D6E-409C-BE32-E72D297353CC}">
                <c16:uniqueId val="{000000EB-D036-4850-ADEB-44317FB32D02}"/>
              </c:ext>
            </c:extLst>
          </c:dPt>
          <c:dPt>
            <c:idx val="118"/>
            <c:bubble3D val="0"/>
            <c:spPr>
              <a:solidFill>
                <a:srgbClr val="FFADA9"/>
              </a:solidFill>
            </c:spPr>
            <c:extLst>
              <c:ext xmlns:c16="http://schemas.microsoft.com/office/drawing/2014/chart" uri="{C3380CC4-5D6E-409C-BE32-E72D297353CC}">
                <c16:uniqueId val="{000000ED-D036-4850-ADEB-44317FB32D02}"/>
              </c:ext>
            </c:extLst>
          </c:dPt>
          <c:dPt>
            <c:idx val="119"/>
            <c:bubble3D val="0"/>
            <c:spPr>
              <a:solidFill>
                <a:srgbClr val="65350B"/>
              </a:solidFill>
            </c:spPr>
            <c:extLst>
              <c:ext xmlns:c16="http://schemas.microsoft.com/office/drawing/2014/chart" uri="{C3380CC4-5D6E-409C-BE32-E72D297353CC}">
                <c16:uniqueId val="{000000EF-D036-4850-ADEB-44317FB32D02}"/>
              </c:ext>
            </c:extLst>
          </c:dPt>
          <c:dPt>
            <c:idx val="120"/>
            <c:bubble3D val="0"/>
            <c:spPr>
              <a:solidFill>
                <a:srgbClr val="B06136"/>
              </a:solidFill>
            </c:spPr>
            <c:extLst>
              <c:ext xmlns:c16="http://schemas.microsoft.com/office/drawing/2014/chart" uri="{C3380CC4-5D6E-409C-BE32-E72D297353CC}">
                <c16:uniqueId val="{000000F1-D036-4850-ADEB-44317FB32D02}"/>
              </c:ext>
            </c:extLst>
          </c:dPt>
          <c:dPt>
            <c:idx val="121"/>
            <c:bubble3D val="0"/>
            <c:spPr>
              <a:solidFill>
                <a:srgbClr val="68ABF1"/>
              </a:solidFill>
            </c:spPr>
            <c:extLst>
              <c:ext xmlns:c16="http://schemas.microsoft.com/office/drawing/2014/chart" uri="{C3380CC4-5D6E-409C-BE32-E72D297353CC}">
                <c16:uniqueId val="{000000F3-D036-4850-ADEB-44317FB32D02}"/>
              </c:ext>
            </c:extLst>
          </c:dPt>
          <c:dPt>
            <c:idx val="122"/>
            <c:bubble3D val="0"/>
            <c:spPr>
              <a:solidFill>
                <a:srgbClr val="134EE6"/>
              </a:solidFill>
            </c:spPr>
            <c:extLst>
              <c:ext xmlns:c16="http://schemas.microsoft.com/office/drawing/2014/chart" uri="{C3380CC4-5D6E-409C-BE32-E72D297353CC}">
                <c16:uniqueId val="{000000F5-D036-4850-ADEB-44317FB32D02}"/>
              </c:ext>
            </c:extLst>
          </c:dPt>
          <c:dPt>
            <c:idx val="123"/>
            <c:bubble3D val="0"/>
            <c:spPr>
              <a:solidFill>
                <a:srgbClr val="F6B25B"/>
              </a:solidFill>
            </c:spPr>
            <c:extLst>
              <c:ext xmlns:c16="http://schemas.microsoft.com/office/drawing/2014/chart" uri="{C3380CC4-5D6E-409C-BE32-E72D297353CC}">
                <c16:uniqueId val="{000000F7-D036-4850-ADEB-44317FB32D02}"/>
              </c:ext>
            </c:extLst>
          </c:dPt>
          <c:dPt>
            <c:idx val="124"/>
            <c:bubble3D val="0"/>
            <c:spPr>
              <a:solidFill>
                <a:srgbClr val="FFD9F5"/>
              </a:solidFill>
            </c:spPr>
            <c:extLst>
              <c:ext xmlns:c16="http://schemas.microsoft.com/office/drawing/2014/chart" uri="{C3380CC4-5D6E-409C-BE32-E72D297353CC}">
                <c16:uniqueId val="{000000F9-D036-4850-ADEB-44317FB32D02}"/>
              </c:ext>
            </c:extLst>
          </c:dPt>
          <c:dPt>
            <c:idx val="125"/>
            <c:bubble3D val="0"/>
            <c:spPr>
              <a:solidFill>
                <a:srgbClr val="9C491C"/>
              </a:solidFill>
            </c:spPr>
            <c:extLst>
              <c:ext xmlns:c16="http://schemas.microsoft.com/office/drawing/2014/chart" uri="{C3380CC4-5D6E-409C-BE32-E72D297353CC}">
                <c16:uniqueId val="{000000FB-D036-4850-ADEB-44317FB32D02}"/>
              </c:ext>
            </c:extLst>
          </c:dPt>
          <c:dPt>
            <c:idx val="126"/>
            <c:bubble3D val="0"/>
            <c:spPr>
              <a:solidFill>
                <a:srgbClr val="E98639"/>
              </a:solidFill>
            </c:spPr>
            <c:extLst>
              <c:ext xmlns:c16="http://schemas.microsoft.com/office/drawing/2014/chart" uri="{C3380CC4-5D6E-409C-BE32-E72D297353CC}">
                <c16:uniqueId val="{000000FD-D036-4850-ADEB-44317FB32D02}"/>
              </c:ext>
            </c:extLst>
          </c:dPt>
          <c:dPt>
            <c:idx val="127"/>
            <c:bubble3D val="0"/>
            <c:spPr>
              <a:solidFill>
                <a:srgbClr val="6EE32E"/>
              </a:solidFill>
            </c:spPr>
            <c:extLst>
              <c:ext xmlns:c16="http://schemas.microsoft.com/office/drawing/2014/chart" uri="{C3380CC4-5D6E-409C-BE32-E72D297353CC}">
                <c16:uniqueId val="{000000FF-D036-4850-ADEB-44317FB32D02}"/>
              </c:ext>
            </c:extLst>
          </c:dPt>
          <c:dPt>
            <c:idx val="128"/>
            <c:bubble3D val="0"/>
            <c:spPr>
              <a:solidFill>
                <a:srgbClr val="146231"/>
              </a:solidFill>
            </c:spPr>
            <c:extLst>
              <c:ext xmlns:c16="http://schemas.microsoft.com/office/drawing/2014/chart" uri="{C3380CC4-5D6E-409C-BE32-E72D297353CC}">
                <c16:uniqueId val="{00000101-D036-4850-ADEB-44317FB32D02}"/>
              </c:ext>
            </c:extLst>
          </c:dPt>
          <c:dPt>
            <c:idx val="129"/>
            <c:bubble3D val="0"/>
            <c:spPr>
              <a:solidFill>
                <a:srgbClr val="33CC8F"/>
              </a:solidFill>
            </c:spPr>
            <c:extLst>
              <c:ext xmlns:c16="http://schemas.microsoft.com/office/drawing/2014/chart" uri="{C3380CC4-5D6E-409C-BE32-E72D297353CC}">
                <c16:uniqueId val="{00000103-D036-4850-ADEB-44317FB32D02}"/>
              </c:ext>
            </c:extLst>
          </c:dPt>
          <c:dPt>
            <c:idx val="130"/>
            <c:bubble3D val="0"/>
            <c:spPr>
              <a:solidFill>
                <a:srgbClr val="FF0541"/>
              </a:solidFill>
            </c:spPr>
            <c:extLst>
              <c:ext xmlns:c16="http://schemas.microsoft.com/office/drawing/2014/chart" uri="{C3380CC4-5D6E-409C-BE32-E72D297353CC}">
                <c16:uniqueId val="{00000105-D036-4850-ADEB-44317FB32D02}"/>
              </c:ext>
            </c:extLst>
          </c:dPt>
          <c:dPt>
            <c:idx val="131"/>
            <c:bubble3D val="0"/>
            <c:spPr>
              <a:solidFill>
                <a:srgbClr val="D45D2D"/>
              </a:solidFill>
            </c:spPr>
            <c:extLst>
              <c:ext xmlns:c16="http://schemas.microsoft.com/office/drawing/2014/chart" uri="{C3380CC4-5D6E-409C-BE32-E72D297353CC}">
                <c16:uniqueId val="{00000107-D036-4850-ADEB-44317FB32D02}"/>
              </c:ext>
            </c:extLst>
          </c:dPt>
          <c:dPt>
            <c:idx val="132"/>
            <c:bubble3D val="0"/>
            <c:spPr>
              <a:solidFill>
                <a:srgbClr val="21AA3D"/>
              </a:solidFill>
            </c:spPr>
            <c:extLst>
              <c:ext xmlns:c16="http://schemas.microsoft.com/office/drawing/2014/chart" uri="{C3380CC4-5D6E-409C-BE32-E72D297353CC}">
                <c16:uniqueId val="{00000109-D036-4850-ADEB-44317FB32D02}"/>
              </c:ext>
            </c:extLst>
          </c:dPt>
          <c:dPt>
            <c:idx val="133"/>
            <c:bubble3D val="0"/>
            <c:spPr>
              <a:solidFill>
                <a:srgbClr val="751C6A"/>
              </a:solidFill>
            </c:spPr>
            <c:extLst>
              <c:ext xmlns:c16="http://schemas.microsoft.com/office/drawing/2014/chart" uri="{C3380CC4-5D6E-409C-BE32-E72D297353CC}">
                <c16:uniqueId val="{0000010B-D036-4850-ADEB-44317FB32D02}"/>
              </c:ext>
            </c:extLst>
          </c:dPt>
          <c:dPt>
            <c:idx val="134"/>
            <c:bubble3D val="0"/>
            <c:spPr>
              <a:solidFill>
                <a:srgbClr val="15767D"/>
              </a:solidFill>
            </c:spPr>
            <c:extLst>
              <c:ext xmlns:c16="http://schemas.microsoft.com/office/drawing/2014/chart" uri="{C3380CC4-5D6E-409C-BE32-E72D297353CC}">
                <c16:uniqueId val="{0000010D-D036-4850-ADEB-44317FB32D02}"/>
              </c:ext>
            </c:extLst>
          </c:dPt>
          <c:dPt>
            <c:idx val="135"/>
            <c:bubble3D val="0"/>
            <c:spPr>
              <a:solidFill>
                <a:srgbClr val="70E6C2"/>
              </a:solidFill>
            </c:spPr>
            <c:extLst>
              <c:ext xmlns:c16="http://schemas.microsoft.com/office/drawing/2014/chart" uri="{C3380CC4-5D6E-409C-BE32-E72D297353CC}">
                <c16:uniqueId val="{0000010F-D036-4850-ADEB-44317FB32D02}"/>
              </c:ext>
            </c:extLst>
          </c:dPt>
          <c:dPt>
            <c:idx val="136"/>
            <c:bubble3D val="0"/>
            <c:spPr>
              <a:solidFill>
                <a:srgbClr val="FF318D"/>
              </a:solidFill>
            </c:spPr>
            <c:extLst>
              <c:ext xmlns:c16="http://schemas.microsoft.com/office/drawing/2014/chart" uri="{C3380CC4-5D6E-409C-BE32-E72D297353CC}">
                <c16:uniqueId val="{00000111-D036-4850-ADEB-44317FB32D02}"/>
              </c:ext>
            </c:extLst>
          </c:dPt>
          <c:dPt>
            <c:idx val="137"/>
            <c:bubble3D val="0"/>
            <c:spPr>
              <a:solidFill>
                <a:srgbClr val="0B713E"/>
              </a:solidFill>
            </c:spPr>
            <c:extLst>
              <c:ext xmlns:c16="http://schemas.microsoft.com/office/drawing/2014/chart" uri="{C3380CC4-5D6E-409C-BE32-E72D297353CC}">
                <c16:uniqueId val="{00000113-D036-4850-ADEB-44317FB32D02}"/>
              </c:ext>
            </c:extLst>
          </c:dPt>
          <c:dPt>
            <c:idx val="138"/>
            <c:bubble3D val="0"/>
            <c:spPr>
              <a:solidFill>
                <a:srgbClr val="5ACF40"/>
              </a:solidFill>
            </c:spPr>
            <c:extLst>
              <c:ext xmlns:c16="http://schemas.microsoft.com/office/drawing/2014/chart" uri="{C3380CC4-5D6E-409C-BE32-E72D297353CC}">
                <c16:uniqueId val="{00000115-D036-4850-ADEB-44317FB32D02}"/>
              </c:ext>
            </c:extLst>
          </c:dPt>
          <c:dPt>
            <c:idx val="139"/>
            <c:bubble3D val="0"/>
            <c:spPr>
              <a:solidFill>
                <a:srgbClr val="7B54A7"/>
              </a:solidFill>
            </c:spPr>
            <c:extLst>
              <c:ext xmlns:c16="http://schemas.microsoft.com/office/drawing/2014/chart" uri="{C3380CC4-5D6E-409C-BE32-E72D297353CC}">
                <c16:uniqueId val="{00000117-D036-4850-ADEB-44317FB32D02}"/>
              </c:ext>
            </c:extLst>
          </c:dPt>
          <c:dPt>
            <c:idx val="140"/>
            <c:bubble3D val="0"/>
            <c:spPr>
              <a:solidFill>
                <a:srgbClr val="178AC8"/>
              </a:solidFill>
            </c:spPr>
            <c:extLst>
              <c:ext xmlns:c16="http://schemas.microsoft.com/office/drawing/2014/chart" uri="{C3380CC4-5D6E-409C-BE32-E72D297353CC}">
                <c16:uniqueId val="{00000119-D036-4850-ADEB-44317FB32D02}"/>
              </c:ext>
            </c:extLst>
          </c:dPt>
          <c:dPt>
            <c:idx val="141"/>
            <c:bubble3D val="0"/>
            <c:spPr>
              <a:solidFill>
                <a:srgbClr val="AD00F6"/>
              </a:solidFill>
            </c:spPr>
            <c:extLst>
              <c:ext xmlns:c16="http://schemas.microsoft.com/office/drawing/2014/chart" uri="{C3380CC4-5D6E-409C-BE32-E72D297353CC}">
                <c16:uniqueId val="{0000011B-D036-4850-ADEB-44317FB32D02}"/>
              </c:ext>
            </c:extLst>
          </c:dPt>
          <c:dPt>
            <c:idx val="142"/>
            <c:bubble3D val="0"/>
            <c:spPr>
              <a:solidFill>
                <a:srgbClr val="FF5CDA"/>
              </a:solidFill>
            </c:spPr>
            <c:extLst>
              <c:ext xmlns:c16="http://schemas.microsoft.com/office/drawing/2014/chart" uri="{C3380CC4-5D6E-409C-BE32-E72D297353CC}">
                <c16:uniqueId val="{0000011D-D036-4850-ADEB-44317FB32D02}"/>
              </c:ext>
            </c:extLst>
          </c:dPt>
          <c:dPt>
            <c:idx val="143"/>
            <c:bubble3D val="0"/>
            <c:spPr>
              <a:solidFill>
                <a:srgbClr val="43844F"/>
              </a:solidFill>
            </c:spPr>
            <c:extLst>
              <c:ext xmlns:c16="http://schemas.microsoft.com/office/drawing/2014/chart" uri="{C3380CC4-5D6E-409C-BE32-E72D297353CC}">
                <c16:uniqueId val="{0000011F-D036-4850-ADEB-44317FB32D02}"/>
              </c:ext>
            </c:extLst>
          </c:dPt>
          <c:dPt>
            <c:idx val="144"/>
            <c:bubble3D val="0"/>
            <c:spPr>
              <a:solidFill>
                <a:srgbClr val="93F343"/>
              </a:solidFill>
            </c:spPr>
            <c:extLst>
              <c:ext xmlns:c16="http://schemas.microsoft.com/office/drawing/2014/chart" uri="{C3380CC4-5D6E-409C-BE32-E72D297353CC}">
                <c16:uniqueId val="{00000121-D036-4850-ADEB-44317FB32D02}"/>
              </c:ext>
            </c:extLst>
          </c:dPt>
          <c:dPt>
            <c:idx val="145"/>
            <c:bubble3D val="0"/>
            <c:spPr>
              <a:solidFill>
                <a:srgbClr val="818DE3"/>
              </a:solidFill>
            </c:spPr>
            <c:extLst>
              <c:ext xmlns:c16="http://schemas.microsoft.com/office/drawing/2014/chart" uri="{C3380CC4-5D6E-409C-BE32-E72D297353CC}">
                <c16:uniqueId val="{00000123-D036-4850-ADEB-44317FB32D02}"/>
              </c:ext>
            </c:extLst>
          </c:dPt>
          <c:dPt>
            <c:idx val="146"/>
            <c:bubble3D val="0"/>
            <c:spPr>
              <a:solidFill>
                <a:srgbClr val="189E13"/>
              </a:solidFill>
            </c:spPr>
            <c:extLst>
              <c:ext xmlns:c16="http://schemas.microsoft.com/office/drawing/2014/chart" uri="{C3380CC4-5D6E-409C-BE32-E72D297353CC}">
                <c16:uniqueId val="{00000125-D036-4850-ADEB-44317FB32D02}"/>
              </c:ext>
            </c:extLst>
          </c:dPt>
          <c:dPt>
            <c:idx val="147"/>
            <c:bubble3D val="0"/>
            <c:spPr>
              <a:solidFill>
                <a:srgbClr val="EA1A29"/>
              </a:solidFill>
            </c:spPr>
            <c:extLst>
              <c:ext xmlns:c16="http://schemas.microsoft.com/office/drawing/2014/chart" uri="{C3380CC4-5D6E-409C-BE32-E72D297353CC}">
                <c16:uniqueId val="{00000127-D036-4850-ADEB-44317FB32D02}"/>
              </c:ext>
            </c:extLst>
          </c:dPt>
          <c:dPt>
            <c:idx val="148"/>
            <c:bubble3D val="0"/>
            <c:spPr>
              <a:solidFill>
                <a:srgbClr val="FF8826"/>
              </a:solidFill>
            </c:spPr>
            <c:extLst>
              <c:ext xmlns:c16="http://schemas.microsoft.com/office/drawing/2014/chart" uri="{C3380CC4-5D6E-409C-BE32-E72D297353CC}">
                <c16:uniqueId val="{00000129-D036-4850-ADEB-44317FB32D02}"/>
              </c:ext>
            </c:extLst>
          </c:dPt>
          <c:dPt>
            <c:idx val="149"/>
            <c:bubble3D val="0"/>
            <c:spPr>
              <a:solidFill>
                <a:srgbClr val="7A9860"/>
              </a:solidFill>
            </c:spPr>
            <c:extLst>
              <c:ext xmlns:c16="http://schemas.microsoft.com/office/drawing/2014/chart" uri="{C3380CC4-5D6E-409C-BE32-E72D297353CC}">
                <c16:uniqueId val="{0000012B-D036-4850-ADEB-44317FB32D02}"/>
              </c:ext>
            </c:extLst>
          </c:dPt>
          <c:dPt>
            <c:idx val="150"/>
            <c:bubble3D val="0"/>
            <c:spPr>
              <a:solidFill>
                <a:srgbClr val="CC1847"/>
              </a:solidFill>
            </c:spPr>
            <c:extLst>
              <c:ext xmlns:c16="http://schemas.microsoft.com/office/drawing/2014/chart" uri="{C3380CC4-5D6E-409C-BE32-E72D297353CC}">
                <c16:uniqueId val="{0000012D-D036-4850-ADEB-44317FB32D02}"/>
              </c:ext>
            </c:extLst>
          </c:dPt>
          <c:dPt>
            <c:idx val="151"/>
            <c:bubble3D val="0"/>
            <c:spPr>
              <a:solidFill>
                <a:srgbClr val="88C520"/>
              </a:solidFill>
            </c:spPr>
            <c:extLst>
              <c:ext xmlns:c16="http://schemas.microsoft.com/office/drawing/2014/chart" uri="{C3380CC4-5D6E-409C-BE32-E72D297353CC}">
                <c16:uniqueId val="{0000012F-D036-4850-ADEB-44317FB32D02}"/>
              </c:ext>
            </c:extLst>
          </c:dPt>
          <c:dPt>
            <c:idx val="152"/>
            <c:bubble3D val="0"/>
            <c:spPr>
              <a:solidFill>
                <a:srgbClr val="19B35F"/>
              </a:solidFill>
            </c:spPr>
            <c:extLst>
              <c:ext xmlns:c16="http://schemas.microsoft.com/office/drawing/2014/chart" uri="{C3380CC4-5D6E-409C-BE32-E72D297353CC}">
                <c16:uniqueId val="{00000131-D036-4850-ADEB-44317FB32D02}"/>
              </c:ext>
            </c:extLst>
          </c:dPt>
          <c:dPt>
            <c:idx val="153"/>
            <c:bubble3D val="0"/>
            <c:spPr>
              <a:solidFill>
                <a:srgbClr val="27355D"/>
              </a:solidFill>
            </c:spPr>
            <c:extLst>
              <c:ext xmlns:c16="http://schemas.microsoft.com/office/drawing/2014/chart" uri="{C3380CC4-5D6E-409C-BE32-E72D297353CC}">
                <c16:uniqueId val="{00000133-D036-4850-ADEB-44317FB32D02}"/>
              </c:ext>
            </c:extLst>
          </c:dPt>
          <c:dPt>
            <c:idx val="154"/>
            <c:bubble3D val="0"/>
            <c:spPr>
              <a:solidFill>
                <a:srgbClr val="FFB472"/>
              </a:solidFill>
            </c:spPr>
            <c:extLst>
              <c:ext xmlns:c16="http://schemas.microsoft.com/office/drawing/2014/chart" uri="{C3380CC4-5D6E-409C-BE32-E72D297353CC}">
                <c16:uniqueId val="{00000135-D036-4850-ADEB-44317FB32D02}"/>
              </c:ext>
            </c:extLst>
          </c:dPt>
          <c:dPt>
            <c:idx val="155"/>
            <c:bubble3D val="0"/>
            <c:spPr>
              <a:solidFill>
                <a:srgbClr val="B2AC72"/>
              </a:solidFill>
            </c:spPr>
            <c:extLst>
              <c:ext xmlns:c16="http://schemas.microsoft.com/office/drawing/2014/chart" uri="{C3380CC4-5D6E-409C-BE32-E72D297353CC}">
                <c16:uniqueId val="{00000137-D036-4850-ADEB-44317FB32D02}"/>
              </c:ext>
            </c:extLst>
          </c:dPt>
          <c:dPt>
            <c:idx val="156"/>
            <c:bubble3D val="0"/>
            <c:spPr>
              <a:solidFill>
                <a:srgbClr val="043D4A"/>
              </a:solidFill>
            </c:spPr>
            <c:extLst>
              <c:ext xmlns:c16="http://schemas.microsoft.com/office/drawing/2014/chart" uri="{C3380CC4-5D6E-409C-BE32-E72D297353CC}">
                <c16:uniqueId val="{00000139-D036-4850-ADEB-44317FB32D02}"/>
              </c:ext>
            </c:extLst>
          </c:dPt>
          <c:dPt>
            <c:idx val="157"/>
            <c:bubble3D val="0"/>
            <c:spPr>
              <a:solidFill>
                <a:srgbClr val="8EFD5D"/>
              </a:solidFill>
            </c:spPr>
            <c:extLst>
              <c:ext xmlns:c16="http://schemas.microsoft.com/office/drawing/2014/chart" uri="{C3380CC4-5D6E-409C-BE32-E72D297353CC}">
                <c16:uniqueId val="{0000013B-D036-4850-ADEB-44317FB32D02}"/>
              </c:ext>
            </c:extLst>
          </c:dPt>
          <c:dPt>
            <c:idx val="158"/>
            <c:bubble3D val="0"/>
            <c:spPr>
              <a:solidFill>
                <a:srgbClr val="1AC7AA"/>
              </a:solidFill>
            </c:spPr>
            <c:extLst>
              <c:ext xmlns:c16="http://schemas.microsoft.com/office/drawing/2014/chart" uri="{C3380CC4-5D6E-409C-BE32-E72D297353CC}">
                <c16:uniqueId val="{0000013D-D036-4850-ADEB-44317FB32D02}"/>
              </c:ext>
            </c:extLst>
          </c:dPt>
          <c:dPt>
            <c:idx val="159"/>
            <c:bubble3D val="0"/>
            <c:spPr>
              <a:solidFill>
                <a:srgbClr val="634F91"/>
              </a:solidFill>
            </c:spPr>
            <c:extLst>
              <c:ext xmlns:c16="http://schemas.microsoft.com/office/drawing/2014/chart" uri="{C3380CC4-5D6E-409C-BE32-E72D297353CC}">
                <c16:uniqueId val="{0000013F-D036-4850-ADEB-44317FB32D02}"/>
              </c:ext>
            </c:extLst>
          </c:dPt>
          <c:dPt>
            <c:idx val="160"/>
            <c:bubble3D val="0"/>
            <c:spPr>
              <a:solidFill>
                <a:srgbClr val="FFE0BE"/>
              </a:solidFill>
            </c:spPr>
            <c:extLst>
              <c:ext xmlns:c16="http://schemas.microsoft.com/office/drawing/2014/chart" uri="{C3380CC4-5D6E-409C-BE32-E72D297353CC}">
                <c16:uniqueId val="{00000141-D036-4850-ADEB-44317FB32D02}"/>
              </c:ext>
            </c:extLst>
          </c:dPt>
          <c:dPt>
            <c:idx val="161"/>
            <c:bubble3D val="0"/>
            <c:spPr>
              <a:solidFill>
                <a:srgbClr val="E9C083"/>
              </a:solidFill>
            </c:spPr>
            <c:extLst>
              <c:ext xmlns:c16="http://schemas.microsoft.com/office/drawing/2014/chart" uri="{C3380CC4-5D6E-409C-BE32-E72D297353CC}">
                <c16:uniqueId val="{00000143-D036-4850-ADEB-44317FB32D02}"/>
              </c:ext>
            </c:extLst>
          </c:dPt>
          <c:dPt>
            <c:idx val="162"/>
            <c:bubble3D val="0"/>
            <c:spPr>
              <a:solidFill>
                <a:srgbClr val="3D614D"/>
              </a:solidFill>
            </c:spPr>
            <c:extLst>
              <c:ext xmlns:c16="http://schemas.microsoft.com/office/drawing/2014/chart" uri="{C3380CC4-5D6E-409C-BE32-E72D297353CC}">
                <c16:uniqueId val="{00000145-D036-4850-ADEB-44317FB32D02}"/>
              </c:ext>
            </c:extLst>
          </c:dPt>
          <c:dPt>
            <c:idx val="163"/>
            <c:bubble3D val="0"/>
            <c:spPr>
              <a:solidFill>
                <a:srgbClr val="943699"/>
              </a:solidFill>
            </c:spPr>
            <c:extLst>
              <c:ext xmlns:c16="http://schemas.microsoft.com/office/drawing/2014/chart" uri="{C3380CC4-5D6E-409C-BE32-E72D297353CC}">
                <c16:uniqueId val="{00000147-D036-4850-ADEB-44317FB32D02}"/>
              </c:ext>
            </c:extLst>
          </c:dPt>
          <c:dPt>
            <c:idx val="164"/>
            <c:bubble3D val="0"/>
            <c:spPr>
              <a:solidFill>
                <a:srgbClr val="1BDBF5"/>
              </a:solidFill>
            </c:spPr>
            <c:extLst>
              <c:ext xmlns:c16="http://schemas.microsoft.com/office/drawing/2014/chart" uri="{C3380CC4-5D6E-409C-BE32-E72D297353CC}">
                <c16:uniqueId val="{00000149-D036-4850-ADEB-44317FB32D02}"/>
              </c:ext>
            </c:extLst>
          </c:dPt>
          <c:dPt>
            <c:idx val="165"/>
            <c:bubble3D val="0"/>
            <c:spPr>
              <a:solidFill>
                <a:srgbClr val="A069C4"/>
              </a:solidFill>
            </c:spPr>
            <c:extLst>
              <c:ext xmlns:c16="http://schemas.microsoft.com/office/drawing/2014/chart" uri="{C3380CC4-5D6E-409C-BE32-E72D297353CC}">
                <c16:uniqueId val="{0000014B-D036-4850-ADEB-44317FB32D02}"/>
              </c:ext>
            </c:extLst>
          </c:dPt>
          <c:dPt>
            <c:idx val="166"/>
            <c:bubble3D val="0"/>
            <c:spPr>
              <a:solidFill>
                <a:srgbClr val="FF0C0A"/>
              </a:solidFill>
            </c:spPr>
            <c:extLst>
              <c:ext xmlns:c16="http://schemas.microsoft.com/office/drawing/2014/chart" uri="{C3380CC4-5D6E-409C-BE32-E72D297353CC}">
                <c16:uniqueId val="{0000014D-D036-4850-ADEB-44317FB32D02}"/>
              </c:ext>
            </c:extLst>
          </c:dPt>
          <c:dPt>
            <c:idx val="167"/>
            <c:bubble3D val="0"/>
            <c:spPr>
              <a:solidFill>
                <a:srgbClr val="21D494"/>
              </a:solidFill>
            </c:spPr>
            <c:extLst>
              <c:ext xmlns:c16="http://schemas.microsoft.com/office/drawing/2014/chart" uri="{C3380CC4-5D6E-409C-BE32-E72D297353CC}">
                <c16:uniqueId val="{0000014F-D036-4850-ADEB-44317FB32D02}"/>
              </c:ext>
            </c:extLst>
          </c:dPt>
          <c:dPt>
            <c:idx val="168"/>
            <c:bubble3D val="0"/>
            <c:spPr>
              <a:solidFill>
                <a:srgbClr val="768650"/>
              </a:solidFill>
            </c:spPr>
            <c:extLst>
              <c:ext xmlns:c16="http://schemas.microsoft.com/office/drawing/2014/chart" uri="{C3380CC4-5D6E-409C-BE32-E72D297353CC}">
                <c16:uniqueId val="{00000151-D036-4850-ADEB-44317FB32D02}"/>
              </c:ext>
            </c:extLst>
          </c:dPt>
          <c:dPt>
            <c:idx val="169"/>
            <c:bubble3D val="0"/>
            <c:spPr>
              <a:solidFill>
                <a:srgbClr val="9A6ED6"/>
              </a:solidFill>
            </c:spPr>
            <c:extLst>
              <c:ext xmlns:c16="http://schemas.microsoft.com/office/drawing/2014/chart" uri="{C3380CC4-5D6E-409C-BE32-E72D297353CC}">
                <c16:uniqueId val="{00000153-D036-4850-ADEB-44317FB32D02}"/>
              </c:ext>
            </c:extLst>
          </c:dPt>
          <c:dPt>
            <c:idx val="170"/>
            <c:bubble3D val="0"/>
            <c:spPr>
              <a:solidFill>
                <a:srgbClr val="1DEF40"/>
              </a:solidFill>
            </c:spPr>
            <c:extLst>
              <c:ext xmlns:c16="http://schemas.microsoft.com/office/drawing/2014/chart" uri="{C3380CC4-5D6E-409C-BE32-E72D297353CC}">
                <c16:uniqueId val="{00000155-D036-4850-ADEB-44317FB32D02}"/>
              </c:ext>
            </c:extLst>
          </c:dPt>
          <c:dPt>
            <c:idx val="171"/>
            <c:bubble3D val="0"/>
            <c:spPr>
              <a:solidFill>
                <a:srgbClr val="DD83F8"/>
              </a:solidFill>
            </c:spPr>
            <c:extLst>
              <c:ext xmlns:c16="http://schemas.microsoft.com/office/drawing/2014/chart" uri="{C3380CC4-5D6E-409C-BE32-E72D297353CC}">
                <c16:uniqueId val="{00000157-D036-4850-ADEB-44317FB32D02}"/>
              </c:ext>
            </c:extLst>
          </c:dPt>
          <c:dPt>
            <c:idx val="172"/>
            <c:bubble3D val="0"/>
            <c:spPr>
              <a:solidFill>
                <a:srgbClr val="FF3757"/>
              </a:solidFill>
            </c:spPr>
            <c:extLst>
              <c:ext xmlns:c16="http://schemas.microsoft.com/office/drawing/2014/chart" uri="{C3380CC4-5D6E-409C-BE32-E72D297353CC}">
                <c16:uniqueId val="{00000159-D036-4850-ADEB-44317FB32D02}"/>
              </c:ext>
            </c:extLst>
          </c:dPt>
          <c:dPt>
            <c:idx val="173"/>
            <c:bubble3D val="0"/>
            <c:spPr>
              <a:solidFill>
                <a:srgbClr val="58E7A5"/>
              </a:solidFill>
            </c:spPr>
            <c:extLst>
              <c:ext xmlns:c16="http://schemas.microsoft.com/office/drawing/2014/chart" uri="{C3380CC4-5D6E-409C-BE32-E72D297353CC}">
                <c16:uniqueId val="{0000015B-D036-4850-ADEB-44317FB32D02}"/>
              </c:ext>
            </c:extLst>
          </c:dPt>
          <c:dPt>
            <c:idx val="174"/>
            <c:bubble3D val="0"/>
            <c:spPr>
              <a:solidFill>
                <a:srgbClr val="AEAA54"/>
              </a:solidFill>
            </c:spPr>
            <c:extLst>
              <c:ext xmlns:c16="http://schemas.microsoft.com/office/drawing/2014/chart" uri="{C3380CC4-5D6E-409C-BE32-E72D297353CC}">
                <c16:uniqueId val="{0000015D-D036-4850-ADEB-44317FB32D02}"/>
              </c:ext>
            </c:extLst>
          </c:dPt>
          <c:dPt>
            <c:idx val="175"/>
            <c:bubble3D val="0"/>
            <c:spPr>
              <a:solidFill>
                <a:srgbClr val="A1A712"/>
              </a:solidFill>
            </c:spPr>
            <c:extLst>
              <c:ext xmlns:c16="http://schemas.microsoft.com/office/drawing/2014/chart" uri="{C3380CC4-5D6E-409C-BE32-E72D297353CC}">
                <c16:uniqueId val="{0000015F-D036-4850-ADEB-44317FB32D02}"/>
              </c:ext>
            </c:extLst>
          </c:dPt>
          <c:dPt>
            <c:idx val="176"/>
            <c:bubble3D val="0"/>
            <c:spPr>
              <a:solidFill>
                <a:srgbClr val="1E038C"/>
              </a:solidFill>
            </c:spPr>
            <c:extLst>
              <c:ext xmlns:c16="http://schemas.microsoft.com/office/drawing/2014/chart" uri="{C3380CC4-5D6E-409C-BE32-E72D297353CC}">
                <c16:uniqueId val="{00000161-D036-4850-ADEB-44317FB32D02}"/>
              </c:ext>
            </c:extLst>
          </c:dPt>
          <c:dPt>
            <c:idx val="177"/>
            <c:bubble3D val="0"/>
            <c:spPr>
              <a:solidFill>
                <a:srgbClr val="1A9D2B"/>
              </a:solidFill>
            </c:spPr>
            <c:extLst>
              <c:ext xmlns:c16="http://schemas.microsoft.com/office/drawing/2014/chart" uri="{C3380CC4-5D6E-409C-BE32-E72D297353CC}">
                <c16:uniqueId val="{00000163-D036-4850-ADEB-44317FB32D02}"/>
              </c:ext>
            </c:extLst>
          </c:dPt>
          <c:dPt>
            <c:idx val="178"/>
            <c:bubble3D val="0"/>
            <c:spPr>
              <a:solidFill>
                <a:srgbClr val="FF63A3"/>
              </a:solidFill>
            </c:spPr>
            <c:extLst>
              <c:ext xmlns:c16="http://schemas.microsoft.com/office/drawing/2014/chart" uri="{C3380CC4-5D6E-409C-BE32-E72D297353CC}">
                <c16:uniqueId val="{00000165-D036-4850-ADEB-44317FB32D02}"/>
              </c:ext>
            </c:extLst>
          </c:dPt>
          <c:dPt>
            <c:idx val="179"/>
            <c:bubble3D val="0"/>
            <c:spPr>
              <a:solidFill>
                <a:srgbClr val="90FBB6"/>
              </a:solidFill>
            </c:spPr>
            <c:extLst>
              <c:ext xmlns:c16="http://schemas.microsoft.com/office/drawing/2014/chart" uri="{C3380CC4-5D6E-409C-BE32-E72D297353CC}">
                <c16:uniqueId val="{00000167-D036-4850-ADEB-44317FB32D02}"/>
              </c:ext>
            </c:extLst>
          </c:dPt>
          <c:dPt>
            <c:idx val="180"/>
            <c:bubble3D val="0"/>
            <c:spPr>
              <a:solidFill>
                <a:srgbClr val="E7CF57"/>
              </a:solidFill>
            </c:spPr>
            <c:extLst>
              <c:ext xmlns:c16="http://schemas.microsoft.com/office/drawing/2014/chart" uri="{C3380CC4-5D6E-409C-BE32-E72D297353CC}">
                <c16:uniqueId val="{00000169-D036-4850-ADEB-44317FB32D02}"/>
              </c:ext>
            </c:extLst>
          </c:dPt>
          <c:dPt>
            <c:idx val="181"/>
            <c:bubble3D val="0"/>
            <c:spPr>
              <a:solidFill>
                <a:srgbClr val="A7DF4F"/>
              </a:solidFill>
            </c:spPr>
            <c:extLst>
              <c:ext xmlns:c16="http://schemas.microsoft.com/office/drawing/2014/chart" uri="{C3380CC4-5D6E-409C-BE32-E72D297353CC}">
                <c16:uniqueId val="{0000016B-D036-4850-ADEB-44317FB32D02}"/>
              </c:ext>
            </c:extLst>
          </c:dPt>
          <c:dPt>
            <c:idx val="182"/>
            <c:bubble3D val="0"/>
            <c:spPr>
              <a:solidFill>
                <a:srgbClr val="1F17D7"/>
              </a:solidFill>
            </c:spPr>
            <c:extLst>
              <c:ext xmlns:c16="http://schemas.microsoft.com/office/drawing/2014/chart" uri="{C3380CC4-5D6E-409C-BE32-E72D297353CC}">
                <c16:uniqueId val="{0000016D-D036-4850-ADEB-44317FB32D02}"/>
              </c:ext>
            </c:extLst>
          </c:dPt>
          <c:dPt>
            <c:idx val="183"/>
            <c:bubble3D val="0"/>
            <c:spPr>
              <a:solidFill>
                <a:srgbClr val="57B75F"/>
              </a:solidFill>
            </c:spPr>
            <c:extLst>
              <c:ext xmlns:c16="http://schemas.microsoft.com/office/drawing/2014/chart" uri="{C3380CC4-5D6E-409C-BE32-E72D297353CC}">
                <c16:uniqueId val="{0000016F-D036-4850-ADEB-44317FB32D02}"/>
              </c:ext>
            </c:extLst>
          </c:dPt>
          <c:dPt>
            <c:idx val="184"/>
            <c:bubble3D val="0"/>
            <c:spPr>
              <a:solidFill>
                <a:srgbClr val="FF8FEF"/>
              </a:solidFill>
            </c:spPr>
            <c:extLst>
              <c:ext xmlns:c16="http://schemas.microsoft.com/office/drawing/2014/chart" uri="{C3380CC4-5D6E-409C-BE32-E72D297353CC}">
                <c16:uniqueId val="{00000171-D036-4850-ADEB-44317FB32D02}"/>
              </c:ext>
            </c:extLst>
          </c:dPt>
          <c:dPt>
            <c:idx val="185"/>
            <c:bubble3D val="0"/>
            <c:spPr>
              <a:solidFill>
                <a:srgbClr val="C70FC7"/>
              </a:solidFill>
            </c:spPr>
            <c:extLst>
              <c:ext xmlns:c16="http://schemas.microsoft.com/office/drawing/2014/chart" uri="{C3380CC4-5D6E-409C-BE32-E72D297353CC}">
                <c16:uniqueId val="{00000173-D036-4850-ADEB-44317FB32D02}"/>
              </c:ext>
            </c:extLst>
          </c:dPt>
          <c:dPt>
            <c:idx val="186"/>
            <c:bubble3D val="0"/>
            <c:spPr>
              <a:solidFill>
                <a:srgbClr val="20F45A"/>
              </a:solidFill>
            </c:spPr>
            <c:extLst>
              <c:ext xmlns:c16="http://schemas.microsoft.com/office/drawing/2014/chart" uri="{C3380CC4-5D6E-409C-BE32-E72D297353CC}">
                <c16:uniqueId val="{00000175-D036-4850-ADEB-44317FB32D02}"/>
              </c:ext>
            </c:extLst>
          </c:dPt>
          <c:dPt>
            <c:idx val="187"/>
            <c:bubble3D val="0"/>
            <c:spPr>
              <a:solidFill>
                <a:srgbClr val="AD178C"/>
              </a:solidFill>
            </c:spPr>
            <c:extLst>
              <c:ext xmlns:c16="http://schemas.microsoft.com/office/drawing/2014/chart" uri="{C3380CC4-5D6E-409C-BE32-E72D297353CC}">
                <c16:uniqueId val="{00000177-D036-4850-ADEB-44317FB32D02}"/>
              </c:ext>
            </c:extLst>
          </c:dPt>
          <c:dPt>
            <c:idx val="188"/>
            <c:bubble3D val="0"/>
            <c:spPr>
              <a:solidFill>
                <a:srgbClr val="202B22"/>
              </a:solidFill>
            </c:spPr>
            <c:extLst>
              <c:ext xmlns:c16="http://schemas.microsoft.com/office/drawing/2014/chart" uri="{C3380CC4-5D6E-409C-BE32-E72D297353CC}">
                <c16:uniqueId val="{00000179-D036-4850-ADEB-44317FB32D02}"/>
              </c:ext>
            </c:extLst>
          </c:dPt>
          <c:dPt>
            <c:idx val="189"/>
            <c:bubble3D val="0"/>
            <c:spPr>
              <a:solidFill>
                <a:srgbClr val="94D193"/>
              </a:solidFill>
            </c:spPr>
            <c:extLst>
              <c:ext xmlns:c16="http://schemas.microsoft.com/office/drawing/2014/chart" uri="{C3380CC4-5D6E-409C-BE32-E72D297353CC}">
                <c16:uniqueId val="{0000017B-D036-4850-ADEB-44317FB32D02}"/>
              </c:ext>
            </c:extLst>
          </c:dPt>
          <c:dPt>
            <c:idx val="190"/>
            <c:bubble3D val="0"/>
            <c:spPr>
              <a:solidFill>
                <a:srgbClr val="FFBB3B"/>
              </a:solidFill>
            </c:spPr>
            <c:extLst>
              <c:ext xmlns:c16="http://schemas.microsoft.com/office/drawing/2014/chart" uri="{C3380CC4-5D6E-409C-BE32-E72D297353CC}">
                <c16:uniqueId val="{0000017D-D036-4850-ADEB-44317FB32D02}"/>
              </c:ext>
            </c:extLst>
          </c:dPt>
          <c:dPt>
            <c:idx val="191"/>
            <c:bubble3D val="0"/>
            <c:spPr>
              <a:solidFill>
                <a:srgbClr val="FF23D8"/>
              </a:solidFill>
            </c:spPr>
            <c:extLst>
              <c:ext xmlns:c16="http://schemas.microsoft.com/office/drawing/2014/chart" uri="{C3380CC4-5D6E-409C-BE32-E72D297353CC}">
                <c16:uniqueId val="{0000017F-D036-4850-ADEB-44317FB32D02}"/>
              </c:ext>
            </c:extLst>
          </c:dPt>
          <c:dPt>
            <c:idx val="192"/>
            <c:bubble3D val="0"/>
            <c:spPr>
              <a:solidFill>
                <a:srgbClr val="58185E"/>
              </a:solidFill>
            </c:spPr>
            <c:extLst>
              <c:ext xmlns:c16="http://schemas.microsoft.com/office/drawing/2014/chart" uri="{C3380CC4-5D6E-409C-BE32-E72D297353CC}">
                <c16:uniqueId val="{00000181-D036-4850-ADEB-44317FB32D02}"/>
              </c:ext>
            </c:extLst>
          </c:dPt>
          <c:dPt>
            <c:idx val="193"/>
            <c:bubble3D val="0"/>
            <c:spPr>
              <a:solidFill>
                <a:srgbClr val="B450C8"/>
              </a:solidFill>
            </c:spPr>
            <c:extLst>
              <c:ext xmlns:c16="http://schemas.microsoft.com/office/drawing/2014/chart" uri="{C3380CC4-5D6E-409C-BE32-E72D297353CC}">
                <c16:uniqueId val="{00000183-D036-4850-ADEB-44317FB32D02}"/>
              </c:ext>
            </c:extLst>
          </c:dPt>
          <c:dPt>
            <c:idx val="194"/>
            <c:bubble3D val="0"/>
            <c:spPr>
              <a:solidFill>
                <a:srgbClr val="213F6E"/>
              </a:solidFill>
            </c:spPr>
            <c:extLst>
              <c:ext xmlns:c16="http://schemas.microsoft.com/office/drawing/2014/chart" uri="{C3380CC4-5D6E-409C-BE32-E72D297353CC}">
                <c16:uniqueId val="{00000185-D036-4850-ADEB-44317FB32D02}"/>
              </c:ext>
            </c:extLst>
          </c:dPt>
          <c:dPt>
            <c:idx val="195"/>
            <c:bubble3D val="0"/>
            <c:spPr>
              <a:solidFill>
                <a:srgbClr val="D1EBC6"/>
              </a:solidFill>
            </c:spPr>
            <c:extLst>
              <c:ext xmlns:c16="http://schemas.microsoft.com/office/drawing/2014/chart" uri="{C3380CC4-5D6E-409C-BE32-E72D297353CC}">
                <c16:uniqueId val="{00000187-D036-4850-ADEB-44317FB32D02}"/>
              </c:ext>
            </c:extLst>
          </c:dPt>
          <c:dPt>
            <c:idx val="196"/>
            <c:bubble3D val="0"/>
            <c:spPr>
              <a:solidFill>
                <a:srgbClr val="FFE787"/>
              </a:solidFill>
            </c:spPr>
            <c:extLst>
              <c:ext xmlns:c16="http://schemas.microsoft.com/office/drawing/2014/chart" uri="{C3380CC4-5D6E-409C-BE32-E72D297353CC}">
                <c16:uniqueId val="{00000189-D036-4850-ADEB-44317FB32D02}"/>
              </c:ext>
            </c:extLst>
          </c:dPt>
          <c:dPt>
            <c:idx val="197"/>
            <c:bubble3D val="0"/>
            <c:spPr>
              <a:solidFill>
                <a:srgbClr val="3637E9"/>
              </a:solidFill>
            </c:spPr>
            <c:extLst>
              <c:ext xmlns:c16="http://schemas.microsoft.com/office/drawing/2014/chart" uri="{C3380CC4-5D6E-409C-BE32-E72D297353CC}">
                <c16:uniqueId val="{0000018B-D036-4850-ADEB-44317FB32D02}"/>
              </c:ext>
            </c:extLst>
          </c:dPt>
          <c:dPt>
            <c:idx val="198"/>
            <c:bubble3D val="0"/>
            <c:spPr>
              <a:solidFill>
                <a:srgbClr val="913D61"/>
              </a:solidFill>
            </c:spPr>
            <c:extLst>
              <c:ext xmlns:c16="http://schemas.microsoft.com/office/drawing/2014/chart" uri="{C3380CC4-5D6E-409C-BE32-E72D297353CC}">
                <c16:uniqueId val="{0000018D-D036-4850-ADEB-44317FB32D02}"/>
              </c:ext>
            </c:extLst>
          </c:dPt>
          <c:dPt>
            <c:idx val="199"/>
            <c:bubble3D val="0"/>
            <c:spPr>
              <a:solidFill>
                <a:srgbClr val="BA8805"/>
              </a:solidFill>
            </c:spPr>
            <c:extLst>
              <c:ext xmlns:c16="http://schemas.microsoft.com/office/drawing/2014/chart" uri="{C3380CC4-5D6E-409C-BE32-E72D297353CC}">
                <c16:uniqueId val="{0000018F-D036-4850-ADEB-44317FB32D02}"/>
              </c:ext>
            </c:extLst>
          </c:dPt>
          <c:dPt>
            <c:idx val="200"/>
            <c:bubble3D val="0"/>
            <c:spPr>
              <a:solidFill>
                <a:srgbClr val="2353B9"/>
              </a:solidFill>
            </c:spPr>
            <c:extLst>
              <c:ext xmlns:c16="http://schemas.microsoft.com/office/drawing/2014/chart" uri="{C3380CC4-5D6E-409C-BE32-E72D297353CC}">
                <c16:uniqueId val="{00000191-D036-4850-ADEB-44317FB32D02}"/>
              </c:ext>
            </c:extLst>
          </c:dPt>
          <c:dPt>
            <c:idx val="201"/>
            <c:bubble3D val="0"/>
            <c:spPr>
              <a:solidFill>
                <a:srgbClr val="0E05FA"/>
              </a:solidFill>
            </c:spPr>
            <c:extLst>
              <c:ext xmlns:c16="http://schemas.microsoft.com/office/drawing/2014/chart" uri="{C3380CC4-5D6E-409C-BE32-E72D297353CC}">
                <c16:uniqueId val="{00000193-D036-4850-ADEB-44317FB32D02}"/>
              </c:ext>
            </c:extLst>
          </c:dPt>
          <c:dPt>
            <c:idx val="202"/>
            <c:bubble3D val="0"/>
            <c:spPr>
              <a:solidFill>
                <a:srgbClr val="FF12D4"/>
              </a:solidFill>
            </c:spPr>
            <c:extLst>
              <c:ext xmlns:c16="http://schemas.microsoft.com/office/drawing/2014/chart" uri="{C3380CC4-5D6E-409C-BE32-E72D297353CC}">
                <c16:uniqueId val="{00000195-D036-4850-ADEB-44317FB32D02}"/>
              </c:ext>
            </c:extLst>
          </c:dPt>
          <c:dPt>
            <c:idx val="203"/>
            <c:bubble3D val="0"/>
            <c:spPr>
              <a:solidFill>
                <a:srgbClr val="6D4AFA"/>
              </a:solidFill>
            </c:spPr>
            <c:extLst>
              <c:ext xmlns:c16="http://schemas.microsoft.com/office/drawing/2014/chart" uri="{C3380CC4-5D6E-409C-BE32-E72D297353CC}">
                <c16:uniqueId val="{00000197-D036-4850-ADEB-44317FB32D02}"/>
              </c:ext>
            </c:extLst>
          </c:dPt>
          <c:dPt>
            <c:idx val="204"/>
            <c:bubble3D val="0"/>
            <c:spPr>
              <a:solidFill>
                <a:srgbClr val="CA6164"/>
              </a:solidFill>
            </c:spPr>
            <c:extLst>
              <c:ext xmlns:c16="http://schemas.microsoft.com/office/drawing/2014/chart" uri="{C3380CC4-5D6E-409C-BE32-E72D297353CC}">
                <c16:uniqueId val="{00000199-D036-4850-ADEB-44317FB32D02}"/>
              </c:ext>
            </c:extLst>
          </c:dPt>
          <c:dPt>
            <c:idx val="205"/>
            <c:bubble3D val="0"/>
            <c:spPr>
              <a:solidFill>
                <a:srgbClr val="C0C141"/>
              </a:solidFill>
            </c:spPr>
            <c:extLst>
              <c:ext xmlns:c16="http://schemas.microsoft.com/office/drawing/2014/chart" uri="{C3380CC4-5D6E-409C-BE32-E72D297353CC}">
                <c16:uniqueId val="{0000019B-D036-4850-ADEB-44317FB32D02}"/>
              </c:ext>
            </c:extLst>
          </c:dPt>
          <c:dPt>
            <c:idx val="206"/>
            <c:bubble3D val="0"/>
            <c:spPr>
              <a:solidFill>
                <a:srgbClr val="246704"/>
              </a:solidFill>
            </c:spPr>
            <c:extLst>
              <c:ext xmlns:c16="http://schemas.microsoft.com/office/drawing/2014/chart" uri="{C3380CC4-5D6E-409C-BE32-E72D297353CC}">
                <c16:uniqueId val="{0000019D-D036-4850-ADEB-44317FB32D02}"/>
              </c:ext>
            </c:extLst>
          </c:dPt>
          <c:dPt>
            <c:idx val="207"/>
            <c:bubble3D val="0"/>
            <c:spPr>
              <a:solidFill>
                <a:srgbClr val="4B1F2D"/>
              </a:solidFill>
            </c:spPr>
            <c:extLst>
              <c:ext xmlns:c16="http://schemas.microsoft.com/office/drawing/2014/chart" uri="{C3380CC4-5D6E-409C-BE32-E72D297353CC}">
                <c16:uniqueId val="{0000019F-D036-4850-ADEB-44317FB32D02}"/>
              </c:ext>
            </c:extLst>
          </c:dPt>
          <c:dPt>
            <c:idx val="208"/>
            <c:bubble3D val="0"/>
            <c:spPr>
              <a:solidFill>
                <a:srgbClr val="FF3E20"/>
              </a:solidFill>
            </c:spPr>
            <c:extLst>
              <c:ext xmlns:c16="http://schemas.microsoft.com/office/drawing/2014/chart" uri="{C3380CC4-5D6E-409C-BE32-E72D297353CC}">
                <c16:uniqueId val="{000001A1-D036-4850-ADEB-44317FB32D02}"/>
              </c:ext>
            </c:extLst>
          </c:dPt>
          <c:dPt>
            <c:idx val="209"/>
            <c:bubble3D val="0"/>
            <c:spPr>
              <a:solidFill>
                <a:srgbClr val="A55E0B"/>
              </a:solidFill>
            </c:spPr>
            <c:extLst>
              <c:ext xmlns:c16="http://schemas.microsoft.com/office/drawing/2014/chart" uri="{C3380CC4-5D6E-409C-BE32-E72D297353CC}">
                <c16:uniqueId val="{000001A3-D036-4850-ADEB-44317FB32D02}"/>
              </c:ext>
            </c:extLst>
          </c:dPt>
          <c:dPt>
            <c:idx val="210"/>
            <c:bubble3D val="0"/>
            <c:spPr>
              <a:solidFill>
                <a:srgbClr val="038668"/>
              </a:solidFill>
            </c:spPr>
            <c:extLst>
              <c:ext xmlns:c16="http://schemas.microsoft.com/office/drawing/2014/chart" uri="{C3380CC4-5D6E-409C-BE32-E72D297353CC}">
                <c16:uniqueId val="{000001A5-D036-4850-ADEB-44317FB32D02}"/>
              </c:ext>
            </c:extLst>
          </c:dPt>
          <c:dPt>
            <c:idx val="211"/>
            <c:bubble3D val="0"/>
            <c:spPr>
              <a:solidFill>
                <a:srgbClr val="C7F97E"/>
              </a:solidFill>
            </c:spPr>
            <c:extLst>
              <c:ext xmlns:c16="http://schemas.microsoft.com/office/drawing/2014/chart" uri="{C3380CC4-5D6E-409C-BE32-E72D297353CC}">
                <c16:uniqueId val="{000001A7-D036-4850-ADEB-44317FB32D02}"/>
              </c:ext>
            </c:extLst>
          </c:dPt>
          <c:dPt>
            <c:idx val="212"/>
            <c:bubble3D val="0"/>
            <c:spPr>
              <a:solidFill>
                <a:srgbClr val="257C50"/>
              </a:solidFill>
            </c:spPr>
            <c:extLst>
              <c:ext xmlns:c16="http://schemas.microsoft.com/office/drawing/2014/chart" uri="{C3380CC4-5D6E-409C-BE32-E72D297353CC}">
                <c16:uniqueId val="{000001A9-D036-4850-ADEB-44317FB32D02}"/>
              </c:ext>
            </c:extLst>
          </c:dPt>
          <c:dPt>
            <c:idx val="213"/>
            <c:bubble3D val="0"/>
            <c:spPr>
              <a:solidFill>
                <a:srgbClr val="883A61"/>
              </a:solidFill>
            </c:spPr>
            <c:extLst>
              <c:ext xmlns:c16="http://schemas.microsoft.com/office/drawing/2014/chart" uri="{C3380CC4-5D6E-409C-BE32-E72D297353CC}">
                <c16:uniqueId val="{000001AB-D036-4850-ADEB-44317FB32D02}"/>
              </c:ext>
            </c:extLst>
          </c:dPt>
          <c:dPt>
            <c:idx val="214"/>
            <c:bubble3D val="0"/>
            <c:spPr>
              <a:solidFill>
                <a:srgbClr val="FF6A6C"/>
              </a:solidFill>
            </c:spPr>
            <c:extLst>
              <c:ext xmlns:c16="http://schemas.microsoft.com/office/drawing/2014/chart" uri="{C3380CC4-5D6E-409C-BE32-E72D297353CC}">
                <c16:uniqueId val="{000001AD-D036-4850-ADEB-44317FB32D02}"/>
              </c:ext>
            </c:extLst>
          </c:dPt>
          <c:dPt>
            <c:idx val="215"/>
            <c:bubble3D val="0"/>
            <c:spPr>
              <a:solidFill>
                <a:srgbClr val="DD721D"/>
              </a:solidFill>
            </c:spPr>
            <c:extLst>
              <c:ext xmlns:c16="http://schemas.microsoft.com/office/drawing/2014/chart" uri="{C3380CC4-5D6E-409C-BE32-E72D297353CC}">
                <c16:uniqueId val="{000001AF-D036-4850-ADEB-44317FB32D02}"/>
              </c:ext>
            </c:extLst>
          </c:dPt>
          <c:dPt>
            <c:idx val="216"/>
            <c:bubble3D val="0"/>
            <c:spPr>
              <a:solidFill>
                <a:srgbClr val="3BAB6B"/>
              </a:solidFill>
            </c:spPr>
            <c:extLst>
              <c:ext xmlns:c16="http://schemas.microsoft.com/office/drawing/2014/chart" uri="{C3380CC4-5D6E-409C-BE32-E72D297353CC}">
                <c16:uniqueId val="{000001B1-D036-4850-ADEB-44317FB32D02}"/>
              </c:ext>
            </c:extLst>
          </c:dPt>
          <c:dPt>
            <c:idx val="217"/>
            <c:bubble3D val="0"/>
            <c:spPr>
              <a:solidFill>
                <a:srgbClr val="CD31BB"/>
              </a:solidFill>
            </c:spPr>
            <c:extLst>
              <c:ext xmlns:c16="http://schemas.microsoft.com/office/drawing/2014/chart" uri="{C3380CC4-5D6E-409C-BE32-E72D297353CC}">
                <c16:uniqueId val="{000001B3-D036-4850-ADEB-44317FB32D02}"/>
              </c:ext>
            </c:extLst>
          </c:dPt>
          <c:dPt>
            <c:idx val="218"/>
            <c:bubble3D val="0"/>
            <c:spPr>
              <a:solidFill>
                <a:srgbClr val="26909B"/>
              </a:solidFill>
            </c:spPr>
            <c:extLst>
              <c:ext xmlns:c16="http://schemas.microsoft.com/office/drawing/2014/chart" uri="{C3380CC4-5D6E-409C-BE32-E72D297353CC}">
                <c16:uniqueId val="{000001B5-D036-4850-ADEB-44317FB32D02}"/>
              </c:ext>
            </c:extLst>
          </c:dPt>
          <c:dPt>
            <c:idx val="219"/>
            <c:bubble3D val="0"/>
            <c:spPr>
              <a:solidFill>
                <a:srgbClr val="C45495"/>
              </a:solidFill>
            </c:spPr>
            <c:extLst>
              <c:ext xmlns:c16="http://schemas.microsoft.com/office/drawing/2014/chart" uri="{C3380CC4-5D6E-409C-BE32-E72D297353CC}">
                <c16:uniqueId val="{000001B7-D036-4850-ADEB-44317FB32D02}"/>
              </c:ext>
            </c:extLst>
          </c:dPt>
          <c:dPt>
            <c:idx val="220"/>
            <c:bubble3D val="0"/>
            <c:spPr>
              <a:solidFill>
                <a:srgbClr val="FF96B8"/>
              </a:solidFill>
            </c:spPr>
            <c:extLst>
              <c:ext xmlns:c16="http://schemas.microsoft.com/office/drawing/2014/chart" uri="{C3380CC4-5D6E-409C-BE32-E72D297353CC}">
                <c16:uniqueId val="{000001B9-D036-4850-ADEB-44317FB32D02}"/>
              </c:ext>
            </c:extLst>
          </c:dPt>
          <c:dPt>
            <c:idx val="221"/>
            <c:bubble3D val="0"/>
            <c:spPr>
              <a:solidFill>
                <a:srgbClr val="14862E"/>
              </a:solidFill>
            </c:spPr>
            <c:extLst>
              <c:ext xmlns:c16="http://schemas.microsoft.com/office/drawing/2014/chart" uri="{C3380CC4-5D6E-409C-BE32-E72D297353CC}">
                <c16:uniqueId val="{000001BB-D036-4850-ADEB-44317FB32D02}"/>
              </c:ext>
            </c:extLst>
          </c:dPt>
          <c:dPt>
            <c:idx val="222"/>
            <c:bubble3D val="0"/>
            <c:spPr>
              <a:solidFill>
                <a:srgbClr val="74CF6E"/>
              </a:solidFill>
            </c:spPr>
            <c:extLst>
              <c:ext xmlns:c16="http://schemas.microsoft.com/office/drawing/2014/chart" uri="{C3380CC4-5D6E-409C-BE32-E72D297353CC}">
                <c16:uniqueId val="{000001BD-D036-4850-ADEB-44317FB32D02}"/>
              </c:ext>
            </c:extLst>
          </c:dPt>
          <c:dPt>
            <c:idx val="223"/>
            <c:bubble3D val="0"/>
            <c:spPr>
              <a:solidFill>
                <a:srgbClr val="D36AF7"/>
              </a:solidFill>
            </c:spPr>
            <c:extLst>
              <c:ext xmlns:c16="http://schemas.microsoft.com/office/drawing/2014/chart" uri="{C3380CC4-5D6E-409C-BE32-E72D297353CC}">
                <c16:uniqueId val="{000001BF-D036-4850-ADEB-44317FB32D02}"/>
              </c:ext>
            </c:extLst>
          </c:dPt>
          <c:dPt>
            <c:idx val="224"/>
            <c:bubble3D val="0"/>
            <c:spPr>
              <a:solidFill>
                <a:srgbClr val="27A4E6"/>
              </a:solidFill>
            </c:spPr>
            <c:extLst>
              <c:ext xmlns:c16="http://schemas.microsoft.com/office/drawing/2014/chart" uri="{C3380CC4-5D6E-409C-BE32-E72D297353CC}">
                <c16:uniqueId val="{000001C1-D036-4850-ADEB-44317FB32D02}"/>
              </c:ext>
            </c:extLst>
          </c:dPt>
          <c:dPt>
            <c:idx val="225"/>
            <c:bubble3D val="0"/>
            <c:spPr>
              <a:solidFill>
                <a:srgbClr val="016EC8"/>
              </a:solidFill>
            </c:spPr>
            <c:extLst>
              <c:ext xmlns:c16="http://schemas.microsoft.com/office/drawing/2014/chart" uri="{C3380CC4-5D6E-409C-BE32-E72D297353CC}">
                <c16:uniqueId val="{000001C3-D036-4850-ADEB-44317FB32D02}"/>
              </c:ext>
            </c:extLst>
          </c:dPt>
          <c:dPt>
            <c:idx val="226"/>
            <c:bubble3D val="0"/>
            <c:spPr>
              <a:solidFill>
                <a:srgbClr val="FFC204"/>
              </a:solidFill>
            </c:spPr>
            <c:extLst>
              <c:ext xmlns:c16="http://schemas.microsoft.com/office/drawing/2014/chart" uri="{C3380CC4-5D6E-409C-BE32-E72D297353CC}">
                <c16:uniqueId val="{000001C5-D036-4850-ADEB-44317FB32D02}"/>
              </c:ext>
            </c:extLst>
          </c:dPt>
          <c:dPt>
            <c:idx val="227"/>
            <c:bubble3D val="0"/>
            <c:spPr>
              <a:solidFill>
                <a:srgbClr val="4C9A3F"/>
              </a:solidFill>
            </c:spPr>
            <c:extLst>
              <c:ext xmlns:c16="http://schemas.microsoft.com/office/drawing/2014/chart" uri="{C3380CC4-5D6E-409C-BE32-E72D297353CC}">
                <c16:uniqueId val="{000001C7-D036-4850-ADEB-44317FB32D02}"/>
              </c:ext>
            </c:extLst>
          </c:dPt>
          <c:dPt>
            <c:idx val="228"/>
            <c:bubble3D val="0"/>
            <c:spPr>
              <a:solidFill>
                <a:srgbClr val="ADF471"/>
              </a:solidFill>
            </c:spPr>
            <c:extLst>
              <c:ext xmlns:c16="http://schemas.microsoft.com/office/drawing/2014/chart" uri="{C3380CC4-5D6E-409C-BE32-E72D297353CC}">
                <c16:uniqueId val="{000001C9-D036-4850-ADEB-44317FB32D02}"/>
              </c:ext>
            </c:extLst>
          </c:dPt>
          <c:dPt>
            <c:idx val="229"/>
            <c:bubble3D val="0"/>
            <c:spPr>
              <a:solidFill>
                <a:srgbClr val="D9A234"/>
              </a:solidFill>
            </c:spPr>
            <c:extLst>
              <c:ext xmlns:c16="http://schemas.microsoft.com/office/drawing/2014/chart" uri="{C3380CC4-5D6E-409C-BE32-E72D297353CC}">
                <c16:uniqueId val="{000001CB-D036-4850-ADEB-44317FB32D02}"/>
              </c:ext>
            </c:extLst>
          </c:dPt>
          <c:dPt>
            <c:idx val="230"/>
            <c:bubble3D val="0"/>
            <c:spPr>
              <a:solidFill>
                <a:srgbClr val="29B831"/>
              </a:solidFill>
            </c:spPr>
            <c:extLst>
              <c:ext xmlns:c16="http://schemas.microsoft.com/office/drawing/2014/chart" uri="{C3380CC4-5D6E-409C-BE32-E72D297353CC}">
                <c16:uniqueId val="{000001CD-D036-4850-ADEB-44317FB32D02}"/>
              </c:ext>
            </c:extLst>
          </c:dPt>
          <c:dPt>
            <c:idx val="231"/>
            <c:bubble3D val="0"/>
            <c:spPr>
              <a:solidFill>
                <a:srgbClr val="3E88FC"/>
              </a:solidFill>
            </c:spPr>
            <c:extLst>
              <c:ext xmlns:c16="http://schemas.microsoft.com/office/drawing/2014/chart" uri="{C3380CC4-5D6E-409C-BE32-E72D297353CC}">
                <c16:uniqueId val="{000001CF-D036-4850-ADEB-44317FB32D02}"/>
              </c:ext>
            </c:extLst>
          </c:dPt>
          <c:dPt>
            <c:idx val="232"/>
            <c:bubble3D val="0"/>
            <c:spPr>
              <a:solidFill>
                <a:srgbClr val="FFED51"/>
              </a:solidFill>
            </c:spPr>
            <c:extLst>
              <c:ext xmlns:c16="http://schemas.microsoft.com/office/drawing/2014/chart" uri="{C3380CC4-5D6E-409C-BE32-E72D297353CC}">
                <c16:uniqueId val="{000001D1-D036-4850-ADEB-44317FB32D02}"/>
              </c:ext>
            </c:extLst>
          </c:dPt>
          <c:dPt>
            <c:idx val="233"/>
            <c:bubble3D val="0"/>
            <c:spPr>
              <a:solidFill>
                <a:srgbClr val="83AD50"/>
              </a:solidFill>
            </c:spPr>
            <c:extLst>
              <c:ext xmlns:c16="http://schemas.microsoft.com/office/drawing/2014/chart" uri="{C3380CC4-5D6E-409C-BE32-E72D297353CC}">
                <c16:uniqueId val="{000001D3-D036-4850-ADEB-44317FB32D02}"/>
              </c:ext>
            </c:extLst>
          </c:dPt>
          <c:dPt>
            <c:idx val="234"/>
            <c:bubble3D val="0"/>
            <c:spPr>
              <a:solidFill>
                <a:srgbClr val="E51875"/>
              </a:solidFill>
            </c:spPr>
            <c:extLst>
              <c:ext xmlns:c16="http://schemas.microsoft.com/office/drawing/2014/chart" uri="{C3380CC4-5D6E-409C-BE32-E72D297353CC}">
                <c16:uniqueId val="{000001D5-D036-4850-ADEB-44317FB32D02}"/>
              </c:ext>
            </c:extLst>
          </c:dPt>
          <c:dPt>
            <c:idx val="235"/>
            <c:bubble3D val="0"/>
            <c:spPr>
              <a:solidFill>
                <a:srgbClr val="E0DB70"/>
              </a:solidFill>
            </c:spPr>
            <c:extLst>
              <c:ext xmlns:c16="http://schemas.microsoft.com/office/drawing/2014/chart" uri="{C3380CC4-5D6E-409C-BE32-E72D297353CC}">
                <c16:uniqueId val="{000001D7-D036-4850-ADEB-44317FB32D02}"/>
              </c:ext>
            </c:extLst>
          </c:dPt>
          <c:dPt>
            <c:idx val="236"/>
            <c:bubble3D val="0"/>
            <c:spPr>
              <a:solidFill>
                <a:srgbClr val="2ACC7D"/>
              </a:solidFill>
            </c:spPr>
            <c:extLst>
              <c:ext xmlns:c16="http://schemas.microsoft.com/office/drawing/2014/chart" uri="{C3380CC4-5D6E-409C-BE32-E72D297353CC}">
                <c16:uniqueId val="{000001D9-D036-4850-ADEB-44317FB32D02}"/>
              </c:ext>
            </c:extLst>
          </c:dPt>
          <c:dPt>
            <c:idx val="237"/>
            <c:bubble3D val="0"/>
            <c:spPr>
              <a:solidFill>
                <a:srgbClr val="7BA22F"/>
              </a:solidFill>
            </c:spPr>
            <c:extLst>
              <c:ext xmlns:c16="http://schemas.microsoft.com/office/drawing/2014/chart" uri="{C3380CC4-5D6E-409C-BE32-E72D297353CC}">
                <c16:uniqueId val="{000001DB-D036-4850-ADEB-44317FB32D02}"/>
              </c:ext>
            </c:extLst>
          </c:dPt>
          <c:dPt>
            <c:idx val="238"/>
            <c:bubble3D val="0"/>
            <c:spPr>
              <a:solidFill>
                <a:srgbClr val="FF199D"/>
              </a:solidFill>
            </c:spPr>
            <c:extLst>
              <c:ext xmlns:c16="http://schemas.microsoft.com/office/drawing/2014/chart" uri="{C3380CC4-5D6E-409C-BE32-E72D297353CC}">
                <c16:uniqueId val="{000001DD-D036-4850-ADEB-44317FB32D02}"/>
              </c:ext>
            </c:extLst>
          </c:dPt>
          <c:dPt>
            <c:idx val="239"/>
            <c:bubble3D val="0"/>
            <c:spPr>
              <a:solidFill>
                <a:srgbClr val="BBC161"/>
              </a:solidFill>
            </c:spPr>
            <c:extLst>
              <c:ext xmlns:c16="http://schemas.microsoft.com/office/drawing/2014/chart" uri="{C3380CC4-5D6E-409C-BE32-E72D297353CC}">
                <c16:uniqueId val="{000001DF-D036-4850-ADEB-44317FB32D02}"/>
              </c:ext>
            </c:extLst>
          </c:dPt>
          <c:dPt>
            <c:idx val="240"/>
            <c:bubble3D val="0"/>
            <c:spPr>
              <a:solidFill>
                <a:srgbClr val="1E3D78"/>
              </a:solidFill>
            </c:spPr>
            <c:extLst>
              <c:ext xmlns:c16="http://schemas.microsoft.com/office/drawing/2014/chart" uri="{C3380CC4-5D6E-409C-BE32-E72D297353CC}">
                <c16:uniqueId val="{000001E1-D036-4850-ADEB-44317FB32D02}"/>
              </c:ext>
            </c:extLst>
          </c:dPt>
          <c:dPt>
            <c:idx val="241"/>
            <c:bubble3D val="0"/>
            <c:spPr>
              <a:solidFill>
                <a:srgbClr val="E613AD"/>
              </a:solidFill>
            </c:spPr>
            <c:extLst>
              <c:ext xmlns:c16="http://schemas.microsoft.com/office/drawing/2014/chart" uri="{C3380CC4-5D6E-409C-BE32-E72D297353CC}">
                <c16:uniqueId val="{000001E3-D036-4850-ADEB-44317FB32D02}"/>
              </c:ext>
            </c:extLst>
          </c:dPt>
          <c:dPt>
            <c:idx val="242"/>
            <c:bubble3D val="0"/>
            <c:spPr>
              <a:solidFill>
                <a:srgbClr val="2BE0C8"/>
              </a:solidFill>
            </c:spPr>
            <c:extLst>
              <c:ext xmlns:c16="http://schemas.microsoft.com/office/drawing/2014/chart" uri="{C3380CC4-5D6E-409C-BE32-E72D297353CC}">
                <c16:uniqueId val="{000001E5-D036-4850-ADEB-44317FB32D02}"/>
              </c:ext>
            </c:extLst>
          </c:dPt>
          <c:dPt>
            <c:idx val="243"/>
            <c:bubble3D val="0"/>
            <c:spPr>
              <a:solidFill>
                <a:srgbClr val="B8BC63"/>
              </a:solidFill>
            </c:spPr>
            <c:extLst>
              <c:ext xmlns:c16="http://schemas.microsoft.com/office/drawing/2014/chart" uri="{C3380CC4-5D6E-409C-BE32-E72D297353CC}">
                <c16:uniqueId val="{000001E7-D036-4850-ADEB-44317FB32D02}"/>
              </c:ext>
            </c:extLst>
          </c:dPt>
          <c:dPt>
            <c:idx val="244"/>
            <c:bubble3D val="0"/>
            <c:spPr>
              <a:solidFill>
                <a:srgbClr val="FF45E9"/>
              </a:solidFill>
            </c:spPr>
            <c:extLst>
              <c:ext xmlns:c16="http://schemas.microsoft.com/office/drawing/2014/chart" uri="{C3380CC4-5D6E-409C-BE32-E72D297353CC}">
                <c16:uniqueId val="{000001E9-D036-4850-ADEB-44317FB32D02}"/>
              </c:ext>
            </c:extLst>
          </c:dPt>
          <c:dPt>
            <c:idx val="245"/>
            <c:bubble3D val="0"/>
            <c:spPr>
              <a:solidFill>
                <a:srgbClr val="F2D572"/>
              </a:solidFill>
            </c:spPr>
            <c:extLst>
              <c:ext xmlns:c16="http://schemas.microsoft.com/office/drawing/2014/chart" uri="{C3380CC4-5D6E-409C-BE32-E72D297353CC}">
                <c16:uniqueId val="{000001EB-D036-4850-ADEB-44317FB32D02}"/>
              </c:ext>
            </c:extLst>
          </c:dPt>
          <c:dPt>
            <c:idx val="246"/>
            <c:bubble3D val="0"/>
            <c:spPr>
              <a:solidFill>
                <a:srgbClr val="57627B"/>
              </a:solidFill>
            </c:spPr>
            <c:extLst>
              <c:ext xmlns:c16="http://schemas.microsoft.com/office/drawing/2014/chart" uri="{C3380CC4-5D6E-409C-BE32-E72D297353CC}">
                <c16:uniqueId val="{000001ED-D036-4850-ADEB-44317FB32D02}"/>
              </c:ext>
            </c:extLst>
          </c:dPt>
          <c:dPt>
            <c:idx val="247"/>
            <c:bubble3D val="0"/>
            <c:spPr>
              <a:solidFill>
                <a:srgbClr val="EC4BEA"/>
              </a:solidFill>
            </c:spPr>
            <c:extLst>
              <c:ext xmlns:c16="http://schemas.microsoft.com/office/drawing/2014/chart" uri="{C3380CC4-5D6E-409C-BE32-E72D297353CC}">
                <c16:uniqueId val="{000001EF-D036-4850-ADEB-44317FB32D02}"/>
              </c:ext>
            </c:extLst>
          </c:dPt>
          <c:dPt>
            <c:idx val="248"/>
            <c:bubble3D val="0"/>
            <c:spPr>
              <a:solidFill>
                <a:srgbClr val="2CF413"/>
              </a:solidFill>
            </c:spPr>
            <c:extLst>
              <c:ext xmlns:c16="http://schemas.microsoft.com/office/drawing/2014/chart" uri="{C3380CC4-5D6E-409C-BE32-E72D297353CC}">
                <c16:uniqueId val="{000001F1-D036-4850-ADEB-44317FB32D02}"/>
              </c:ext>
            </c:extLst>
          </c:dPt>
          <c:dPt>
            <c:idx val="249"/>
            <c:bubble3D val="0"/>
            <c:spPr>
              <a:solidFill>
                <a:srgbClr val="F5D697"/>
              </a:solidFill>
            </c:spPr>
            <c:extLst>
              <c:ext xmlns:c16="http://schemas.microsoft.com/office/drawing/2014/chart" uri="{C3380CC4-5D6E-409C-BE32-E72D297353CC}">
                <c16:uniqueId val="{000001F3-D036-4850-ADEB-44317FB32D02}"/>
              </c:ext>
            </c:extLst>
          </c:dPt>
          <c:dPt>
            <c:idx val="250"/>
            <c:bubble3D val="0"/>
            <c:spPr>
              <a:solidFill>
                <a:srgbClr val="FF7135"/>
              </a:solidFill>
            </c:spPr>
            <c:extLst>
              <c:ext xmlns:c16="http://schemas.microsoft.com/office/drawing/2014/chart" uri="{C3380CC4-5D6E-409C-BE32-E72D297353CC}">
                <c16:uniqueId val="{000001F5-D036-4850-ADEB-44317FB32D02}"/>
              </c:ext>
            </c:extLst>
          </c:dPt>
          <c:dPt>
            <c:idx val="251"/>
            <c:bubble3D val="0"/>
            <c:spPr>
              <a:solidFill>
                <a:srgbClr val="2AE983"/>
              </a:solidFill>
            </c:spPr>
            <c:extLst>
              <c:ext xmlns:c16="http://schemas.microsoft.com/office/drawing/2014/chart" uri="{C3380CC4-5D6E-409C-BE32-E72D297353CC}">
                <c16:uniqueId val="{000001F7-D036-4850-ADEB-44317FB32D02}"/>
              </c:ext>
            </c:extLst>
          </c:dPt>
          <c:dPt>
            <c:idx val="252"/>
            <c:bubble3D val="0"/>
            <c:spPr>
              <a:solidFill>
                <a:srgbClr val="8F867F"/>
              </a:solidFill>
            </c:spPr>
            <c:extLst>
              <c:ext xmlns:c16="http://schemas.microsoft.com/office/drawing/2014/chart" uri="{C3380CC4-5D6E-409C-BE32-E72D297353CC}">
                <c16:uniqueId val="{000001F9-D036-4850-ADEB-44317FB32D02}"/>
              </c:ext>
            </c:extLst>
          </c:dPt>
          <c:dPt>
            <c:idx val="253"/>
            <c:bubble3D val="0"/>
            <c:spPr>
              <a:solidFill>
                <a:srgbClr val="F38426"/>
              </a:solidFill>
            </c:spPr>
            <c:extLst>
              <c:ext xmlns:c16="http://schemas.microsoft.com/office/drawing/2014/chart" uri="{C3380CC4-5D6E-409C-BE32-E72D297353CC}">
                <c16:uniqueId val="{000001FB-D036-4850-ADEB-44317FB32D02}"/>
              </c:ext>
            </c:extLst>
          </c:dPt>
          <c:dPt>
            <c:idx val="254"/>
            <c:bubble3D val="0"/>
            <c:spPr>
              <a:solidFill>
                <a:srgbClr val="2D085F"/>
              </a:solidFill>
            </c:spPr>
            <c:extLst>
              <c:ext xmlns:c16="http://schemas.microsoft.com/office/drawing/2014/chart" uri="{C3380CC4-5D6E-409C-BE32-E72D297353CC}">
                <c16:uniqueId val="{000001FD-D036-4850-ADEB-44317FB32D02}"/>
              </c:ext>
            </c:extLst>
          </c:dPt>
          <c:dPt>
            <c:idx val="255"/>
            <c:bubble3D val="0"/>
            <c:spPr>
              <a:solidFill>
                <a:srgbClr val="32F0CA"/>
              </a:solidFill>
            </c:spPr>
            <c:extLst>
              <c:ext xmlns:c16="http://schemas.microsoft.com/office/drawing/2014/chart" uri="{C3380CC4-5D6E-409C-BE32-E72D297353CC}">
                <c16:uniqueId val="{000001FF-D036-4850-ADEB-44317FB32D02}"/>
              </c:ext>
            </c:extLst>
          </c:dPt>
          <c:dPt>
            <c:idx val="256"/>
            <c:bubble3D val="0"/>
            <c:spPr>
              <a:solidFill>
                <a:srgbClr val="FF9D81"/>
              </a:solidFill>
            </c:spPr>
            <c:extLst>
              <c:ext xmlns:c16="http://schemas.microsoft.com/office/drawing/2014/chart" uri="{C3380CC4-5D6E-409C-BE32-E72D297353CC}">
                <c16:uniqueId val="{00000201-D036-4850-ADEB-44317FB32D02}"/>
              </c:ext>
            </c:extLst>
          </c:dPt>
          <c:dPt>
            <c:idx val="257"/>
            <c:bubble3D val="0"/>
            <c:spPr>
              <a:solidFill>
                <a:srgbClr val="61FD94"/>
              </a:solidFill>
            </c:spPr>
            <c:extLst>
              <c:ext xmlns:c16="http://schemas.microsoft.com/office/drawing/2014/chart" uri="{C3380CC4-5D6E-409C-BE32-E72D297353CC}">
                <c16:uniqueId val="{00000203-D036-4850-ADEB-44317FB32D02}"/>
              </c:ext>
            </c:extLst>
          </c:dPt>
          <c:dPt>
            <c:idx val="258"/>
            <c:bubble3D val="0"/>
            <c:spPr>
              <a:solidFill>
                <a:srgbClr val="C8AB82"/>
              </a:solidFill>
            </c:spPr>
            <c:extLst>
              <c:ext xmlns:c16="http://schemas.microsoft.com/office/drawing/2014/chart" uri="{C3380CC4-5D6E-409C-BE32-E72D297353CC}">
                <c16:uniqueId val="{00000205-D036-4850-ADEB-44317FB32D02}"/>
              </c:ext>
            </c:extLst>
          </c:dPt>
          <c:dPt>
            <c:idx val="259"/>
            <c:bubble3D val="0"/>
            <c:spPr>
              <a:solidFill>
                <a:srgbClr val="F9BC63"/>
              </a:solidFill>
            </c:spPr>
            <c:extLst>
              <c:ext xmlns:c16="http://schemas.microsoft.com/office/drawing/2014/chart" uri="{C3380CC4-5D6E-409C-BE32-E72D297353CC}">
                <c16:uniqueId val="{00000207-D036-4850-ADEB-44317FB32D02}"/>
              </c:ext>
            </c:extLst>
          </c:dPt>
          <c:dPt>
            <c:idx val="260"/>
            <c:bubble3D val="0"/>
            <c:spPr>
              <a:solidFill>
                <a:srgbClr val="2F1CAA"/>
              </a:solidFill>
            </c:spPr>
            <c:extLst>
              <c:ext xmlns:c16="http://schemas.microsoft.com/office/drawing/2014/chart" uri="{C3380CC4-5D6E-409C-BE32-E72D297353CC}">
                <c16:uniqueId val="{00000209-D036-4850-ADEB-44317FB32D02}"/>
              </c:ext>
            </c:extLst>
          </c:dPt>
          <c:dPt>
            <c:idx val="261"/>
            <c:bubble3D val="0"/>
            <c:spPr>
              <a:solidFill>
                <a:srgbClr val="6F0AFE"/>
              </a:solidFill>
            </c:spPr>
            <c:extLst>
              <c:ext xmlns:c16="http://schemas.microsoft.com/office/drawing/2014/chart" uri="{C3380CC4-5D6E-409C-BE32-E72D297353CC}">
                <c16:uniqueId val="{0000020B-D036-4850-ADEB-44317FB32D02}"/>
              </c:ext>
            </c:extLst>
          </c:dPt>
          <c:dPt>
            <c:idx val="262"/>
            <c:bubble3D val="0"/>
            <c:spPr>
              <a:solidFill>
                <a:srgbClr val="FFC8CE"/>
              </a:solidFill>
            </c:spPr>
            <c:extLst>
              <c:ext xmlns:c16="http://schemas.microsoft.com/office/drawing/2014/chart" uri="{C3380CC4-5D6E-409C-BE32-E72D297353CC}">
                <c16:uniqueId val="{0000020D-D036-4850-ADEB-44317FB32D02}"/>
              </c:ext>
            </c:extLst>
          </c:dPt>
          <c:dPt>
            <c:idx val="263"/>
            <c:bubble3D val="0"/>
            <c:spPr>
              <a:solidFill>
                <a:srgbClr val="9910A5"/>
              </a:solidFill>
            </c:spPr>
            <c:extLst>
              <c:ext xmlns:c16="http://schemas.microsoft.com/office/drawing/2014/chart" uri="{C3380CC4-5D6E-409C-BE32-E72D297353CC}">
                <c16:uniqueId val="{0000020F-D036-4850-ADEB-44317FB32D02}"/>
              </c:ext>
            </c:extLst>
          </c:dPt>
          <c:dPt>
            <c:idx val="264"/>
            <c:bubble3D val="0"/>
            <c:spPr>
              <a:solidFill>
                <a:srgbClr val="01CF85"/>
              </a:solidFill>
            </c:spPr>
            <c:extLst>
              <c:ext xmlns:c16="http://schemas.microsoft.com/office/drawing/2014/chart" uri="{C3380CC4-5D6E-409C-BE32-E72D297353CC}">
                <c16:uniqueId val="{00000211-D036-4850-ADEB-44317FB32D02}"/>
              </c:ext>
            </c:extLst>
          </c:dPt>
          <c:dPt>
            <c:idx val="265"/>
            <c:bubble3D val="0"/>
            <c:spPr>
              <a:solidFill>
                <a:srgbClr val="FFF59F"/>
              </a:solidFill>
            </c:spPr>
            <c:extLst>
              <c:ext xmlns:c16="http://schemas.microsoft.com/office/drawing/2014/chart" uri="{C3380CC4-5D6E-409C-BE32-E72D297353CC}">
                <c16:uniqueId val="{00000213-D036-4850-ADEB-44317FB32D02}"/>
              </c:ext>
            </c:extLst>
          </c:dPt>
          <c:dPt>
            <c:idx val="266"/>
            <c:bubble3D val="0"/>
            <c:spPr>
              <a:solidFill>
                <a:srgbClr val="3030F5"/>
              </a:solidFill>
            </c:spPr>
            <c:extLst>
              <c:ext xmlns:c16="http://schemas.microsoft.com/office/drawing/2014/chart" uri="{C3380CC4-5D6E-409C-BE32-E72D297353CC}">
                <c16:uniqueId val="{00000215-D036-4850-ADEB-44317FB32D02}"/>
              </c:ext>
            </c:extLst>
          </c:dPt>
          <c:dPt>
            <c:idx val="267"/>
            <c:bubble3D val="0"/>
            <c:spPr>
              <a:solidFill>
                <a:srgbClr val="AC2431"/>
              </a:solidFill>
            </c:spPr>
            <c:extLst>
              <c:ext xmlns:c16="http://schemas.microsoft.com/office/drawing/2014/chart" uri="{C3380CC4-5D6E-409C-BE32-E72D297353CC}">
                <c16:uniqueId val="{00000217-D036-4850-ADEB-44317FB32D02}"/>
              </c:ext>
            </c:extLst>
          </c:dPt>
          <c:dPt>
            <c:idx val="268"/>
            <c:bubble3D val="0"/>
            <c:spPr>
              <a:solidFill>
                <a:srgbClr val="FFF41A"/>
              </a:solidFill>
            </c:spPr>
            <c:extLst>
              <c:ext xmlns:c16="http://schemas.microsoft.com/office/drawing/2014/chart" uri="{C3380CC4-5D6E-409C-BE32-E72D297353CC}">
                <c16:uniqueId val="{00000219-D036-4850-ADEB-44317FB32D02}"/>
              </c:ext>
            </c:extLst>
          </c:dPt>
          <c:dPt>
            <c:idx val="269"/>
            <c:bubble3D val="0"/>
            <c:spPr>
              <a:solidFill>
                <a:srgbClr val="D024B6"/>
              </a:solidFill>
            </c:spPr>
            <c:extLst>
              <c:ext xmlns:c16="http://schemas.microsoft.com/office/drawing/2014/chart" uri="{C3380CC4-5D6E-409C-BE32-E72D297353CC}">
                <c16:uniqueId val="{0000021B-D036-4850-ADEB-44317FB32D02}"/>
              </c:ext>
            </c:extLst>
          </c:dPt>
          <c:dPt>
            <c:idx val="270"/>
            <c:bubble3D val="0"/>
            <c:spPr>
              <a:solidFill>
                <a:srgbClr val="3AF489"/>
              </a:solidFill>
            </c:spPr>
            <c:extLst>
              <c:ext xmlns:c16="http://schemas.microsoft.com/office/drawing/2014/chart" uri="{C3380CC4-5D6E-409C-BE32-E72D297353CC}">
                <c16:uniqueId val="{0000021D-D036-4850-ADEB-44317FB32D02}"/>
              </c:ext>
            </c:extLst>
          </c:dPt>
          <c:dPt>
            <c:idx val="271"/>
            <c:bubble3D val="0"/>
            <c:spPr>
              <a:solidFill>
                <a:srgbClr val="062DDC"/>
              </a:solidFill>
            </c:spPr>
            <c:extLst>
              <c:ext xmlns:c16="http://schemas.microsoft.com/office/drawing/2014/chart" uri="{C3380CC4-5D6E-409C-BE32-E72D297353CC}">
                <c16:uniqueId val="{0000021F-D036-4850-ADEB-44317FB32D02}"/>
              </c:ext>
            </c:extLst>
          </c:dPt>
          <c:dPt>
            <c:idx val="272"/>
            <c:bubble3D val="0"/>
            <c:spPr>
              <a:solidFill>
                <a:srgbClr val="314541"/>
              </a:solidFill>
            </c:spPr>
            <c:extLst>
              <c:ext xmlns:c16="http://schemas.microsoft.com/office/drawing/2014/chart" uri="{C3380CC4-5D6E-409C-BE32-E72D297353CC}">
                <c16:uniqueId val="{00000221-D036-4850-ADEB-44317FB32D02}"/>
              </c:ext>
            </c:extLst>
          </c:dPt>
          <c:dPt>
            <c:idx val="273"/>
            <c:bubble3D val="0"/>
            <c:spPr>
              <a:solidFill>
                <a:srgbClr val="E93F65"/>
              </a:solidFill>
            </c:spPr>
            <c:extLst>
              <c:ext xmlns:c16="http://schemas.microsoft.com/office/drawing/2014/chart" uri="{C3380CC4-5D6E-409C-BE32-E72D297353CC}">
                <c16:uniqueId val="{00000223-D036-4850-ADEB-44317FB32D02}"/>
              </c:ext>
            </c:extLst>
          </c:dPt>
          <c:dPt>
            <c:idx val="274"/>
            <c:bubble3D val="0"/>
            <c:spPr>
              <a:solidFill>
                <a:srgbClr val="FF2066"/>
              </a:solidFill>
            </c:spPr>
            <c:extLst>
              <c:ext xmlns:c16="http://schemas.microsoft.com/office/drawing/2014/chart" uri="{C3380CC4-5D6E-409C-BE32-E72D297353CC}">
                <c16:uniqueId val="{00000225-D036-4850-ADEB-44317FB32D02}"/>
              </c:ext>
            </c:extLst>
          </c:dPt>
          <c:dPt>
            <c:idx val="275"/>
            <c:bubble3D val="0"/>
            <c:spPr>
              <a:solidFill>
                <a:srgbClr val="0838C8"/>
              </a:solidFill>
            </c:spPr>
            <c:extLst>
              <c:ext xmlns:c16="http://schemas.microsoft.com/office/drawing/2014/chart" uri="{C3380CC4-5D6E-409C-BE32-E72D297353CC}">
                <c16:uniqueId val="{00000227-D036-4850-ADEB-44317FB32D02}"/>
              </c:ext>
            </c:extLst>
          </c:dPt>
          <c:dPt>
            <c:idx val="276"/>
            <c:bubble3D val="0"/>
            <c:extLst>
              <c:ext xmlns:c16="http://schemas.microsoft.com/office/drawing/2014/chart" uri="{C3380CC4-5D6E-409C-BE32-E72D297353CC}">
                <c16:uniqueId val="{00000228-D036-4850-ADEB-44317FB32D02}"/>
              </c:ext>
            </c:extLst>
          </c:dPt>
          <c:dPt>
            <c:idx val="277"/>
            <c:bubble3D val="0"/>
            <c:extLst>
              <c:ext xmlns:c16="http://schemas.microsoft.com/office/drawing/2014/chart" uri="{C3380CC4-5D6E-409C-BE32-E72D297353CC}">
                <c16:uniqueId val="{00000229-D036-4850-ADEB-44317FB32D02}"/>
              </c:ext>
            </c:extLst>
          </c:dPt>
          <c:dPt>
            <c:idx val="278"/>
            <c:bubble3D val="0"/>
            <c:extLst>
              <c:ext xmlns:c16="http://schemas.microsoft.com/office/drawing/2014/chart" uri="{C3380CC4-5D6E-409C-BE32-E72D297353CC}">
                <c16:uniqueId val="{0000022A-D036-4850-ADEB-44317FB32D02}"/>
              </c:ext>
            </c:extLst>
          </c:dPt>
          <c:dPt>
            <c:idx val="279"/>
            <c:bubble3D val="0"/>
            <c:extLst>
              <c:ext xmlns:c16="http://schemas.microsoft.com/office/drawing/2014/chart" uri="{C3380CC4-5D6E-409C-BE32-E72D297353CC}">
                <c16:uniqueId val="{0000022B-D036-4850-ADEB-44317FB32D02}"/>
              </c:ext>
            </c:extLst>
          </c:dPt>
          <c:dPt>
            <c:idx val="280"/>
            <c:bubble3D val="0"/>
            <c:extLst>
              <c:ext xmlns:c16="http://schemas.microsoft.com/office/drawing/2014/chart" uri="{C3380CC4-5D6E-409C-BE32-E72D297353CC}">
                <c16:uniqueId val="{0000022C-D036-4850-ADEB-44317FB32D02}"/>
              </c:ext>
            </c:extLst>
          </c:dPt>
          <c:dPt>
            <c:idx val="281"/>
            <c:bubble3D val="0"/>
            <c:extLst>
              <c:ext xmlns:c16="http://schemas.microsoft.com/office/drawing/2014/chart" uri="{C3380CC4-5D6E-409C-BE32-E72D297353CC}">
                <c16:uniqueId val="{0000022D-D036-4850-ADEB-44317FB32D02}"/>
              </c:ext>
            </c:extLst>
          </c:dPt>
          <c:dPt>
            <c:idx val="282"/>
            <c:bubble3D val="0"/>
            <c:extLst>
              <c:ext xmlns:c16="http://schemas.microsoft.com/office/drawing/2014/chart" uri="{C3380CC4-5D6E-409C-BE32-E72D297353CC}">
                <c16:uniqueId val="{0000022E-D036-4850-ADEB-44317FB32D02}"/>
              </c:ext>
            </c:extLst>
          </c:dPt>
          <c:dPt>
            <c:idx val="283"/>
            <c:bubble3D val="0"/>
            <c:extLst>
              <c:ext xmlns:c16="http://schemas.microsoft.com/office/drawing/2014/chart" uri="{C3380CC4-5D6E-409C-BE32-E72D297353CC}">
                <c16:uniqueId val="{0000022F-D036-4850-ADEB-44317FB32D02}"/>
              </c:ext>
            </c:extLst>
          </c:dPt>
          <c:dPt>
            <c:idx val="284"/>
            <c:bubble3D val="0"/>
            <c:extLst>
              <c:ext xmlns:c16="http://schemas.microsoft.com/office/drawing/2014/chart" uri="{C3380CC4-5D6E-409C-BE32-E72D297353CC}">
                <c16:uniqueId val="{00000230-D036-4850-ADEB-44317FB32D02}"/>
              </c:ext>
            </c:extLst>
          </c:dPt>
          <c:dPt>
            <c:idx val="285"/>
            <c:bubble3D val="0"/>
            <c:extLst>
              <c:ext xmlns:c16="http://schemas.microsoft.com/office/drawing/2014/chart" uri="{C3380CC4-5D6E-409C-BE32-E72D297353CC}">
                <c16:uniqueId val="{00000231-D036-4850-ADEB-44317FB32D02}"/>
              </c:ext>
            </c:extLst>
          </c:dPt>
          <c:dPt>
            <c:idx val="286"/>
            <c:bubble3D val="0"/>
            <c:extLst>
              <c:ext xmlns:c16="http://schemas.microsoft.com/office/drawing/2014/chart" uri="{C3380CC4-5D6E-409C-BE32-E72D297353CC}">
                <c16:uniqueId val="{00000232-D036-4850-ADEB-44317FB32D02}"/>
              </c:ext>
            </c:extLst>
          </c:dPt>
          <c:dPt>
            <c:idx val="287"/>
            <c:bubble3D val="0"/>
            <c:extLst>
              <c:ext xmlns:c16="http://schemas.microsoft.com/office/drawing/2014/chart" uri="{C3380CC4-5D6E-409C-BE32-E72D297353CC}">
                <c16:uniqueId val="{00000233-D036-4850-ADEB-44317FB32D02}"/>
              </c:ext>
            </c:extLst>
          </c:dPt>
          <c:dPt>
            <c:idx val="288"/>
            <c:bubble3D val="0"/>
            <c:extLst>
              <c:ext xmlns:c16="http://schemas.microsoft.com/office/drawing/2014/chart" uri="{C3380CC4-5D6E-409C-BE32-E72D297353CC}">
                <c16:uniqueId val="{00000234-D036-4850-ADEB-44317FB32D02}"/>
              </c:ext>
            </c:extLst>
          </c:dPt>
          <c:dPt>
            <c:idx val="289"/>
            <c:bubble3D val="0"/>
            <c:extLst>
              <c:ext xmlns:c16="http://schemas.microsoft.com/office/drawing/2014/chart" uri="{C3380CC4-5D6E-409C-BE32-E72D297353CC}">
                <c16:uniqueId val="{00000235-D036-4850-ADEB-44317FB32D02}"/>
              </c:ext>
            </c:extLst>
          </c:dPt>
          <c:dPt>
            <c:idx val="290"/>
            <c:bubble3D val="0"/>
            <c:extLst>
              <c:ext xmlns:c16="http://schemas.microsoft.com/office/drawing/2014/chart" uri="{C3380CC4-5D6E-409C-BE32-E72D297353CC}">
                <c16:uniqueId val="{00000236-D036-4850-ADEB-44317FB32D02}"/>
              </c:ext>
            </c:extLst>
          </c:dPt>
          <c:dPt>
            <c:idx val="291"/>
            <c:bubble3D val="0"/>
            <c:extLst>
              <c:ext xmlns:c16="http://schemas.microsoft.com/office/drawing/2014/chart" uri="{C3380CC4-5D6E-409C-BE32-E72D297353CC}">
                <c16:uniqueId val="{00000237-D036-4850-ADEB-44317FB32D02}"/>
              </c:ext>
            </c:extLst>
          </c:dPt>
          <c:dPt>
            <c:idx val="292"/>
            <c:bubble3D val="0"/>
            <c:extLst>
              <c:ext xmlns:c16="http://schemas.microsoft.com/office/drawing/2014/chart" uri="{C3380CC4-5D6E-409C-BE32-E72D297353CC}">
                <c16:uniqueId val="{00000238-D036-4850-ADEB-44317FB32D02}"/>
              </c:ext>
            </c:extLst>
          </c:dPt>
          <c:dPt>
            <c:idx val="293"/>
            <c:bubble3D val="0"/>
            <c:extLst>
              <c:ext xmlns:c16="http://schemas.microsoft.com/office/drawing/2014/chart" uri="{C3380CC4-5D6E-409C-BE32-E72D297353CC}">
                <c16:uniqueId val="{00000239-D036-4850-ADEB-44317FB32D02}"/>
              </c:ext>
            </c:extLst>
          </c:dPt>
          <c:dPt>
            <c:idx val="294"/>
            <c:bubble3D val="0"/>
            <c:extLst>
              <c:ext xmlns:c16="http://schemas.microsoft.com/office/drawing/2014/chart" uri="{C3380CC4-5D6E-409C-BE32-E72D297353CC}">
                <c16:uniqueId val="{0000023A-D036-4850-ADEB-44317FB32D02}"/>
              </c:ext>
            </c:extLst>
          </c:dPt>
          <c:dPt>
            <c:idx val="295"/>
            <c:bubble3D val="0"/>
            <c:extLst>
              <c:ext xmlns:c16="http://schemas.microsoft.com/office/drawing/2014/chart" uri="{C3380CC4-5D6E-409C-BE32-E72D297353CC}">
                <c16:uniqueId val="{0000023B-D036-4850-ADEB-44317FB32D02}"/>
              </c:ext>
            </c:extLst>
          </c:dPt>
          <c:dPt>
            <c:idx val="296"/>
            <c:bubble3D val="0"/>
            <c:extLst>
              <c:ext xmlns:c16="http://schemas.microsoft.com/office/drawing/2014/chart" uri="{C3380CC4-5D6E-409C-BE32-E72D297353CC}">
                <c16:uniqueId val="{0000023C-D036-4850-ADEB-44317FB32D02}"/>
              </c:ext>
            </c:extLst>
          </c:dPt>
          <c:dPt>
            <c:idx val="297"/>
            <c:bubble3D val="0"/>
            <c:extLst>
              <c:ext xmlns:c16="http://schemas.microsoft.com/office/drawing/2014/chart" uri="{C3380CC4-5D6E-409C-BE32-E72D297353CC}">
                <c16:uniqueId val="{0000023D-D036-4850-ADEB-44317FB32D02}"/>
              </c:ext>
            </c:extLst>
          </c:dPt>
          <c:dPt>
            <c:idx val="298"/>
            <c:bubble3D val="0"/>
            <c:extLst>
              <c:ext xmlns:c16="http://schemas.microsoft.com/office/drawing/2014/chart" uri="{C3380CC4-5D6E-409C-BE32-E72D297353CC}">
                <c16:uniqueId val="{0000023E-D036-4850-ADEB-44317FB32D02}"/>
              </c:ext>
            </c:extLst>
          </c:dPt>
          <c:dPt>
            <c:idx val="299"/>
            <c:bubble3D val="0"/>
            <c:extLst>
              <c:ext xmlns:c16="http://schemas.microsoft.com/office/drawing/2014/chart" uri="{C3380CC4-5D6E-409C-BE32-E72D297353CC}">
                <c16:uniqueId val="{0000023F-D036-4850-ADEB-44317FB32D02}"/>
              </c:ext>
            </c:extLst>
          </c:dPt>
          <c:dPt>
            <c:idx val="300"/>
            <c:bubble3D val="0"/>
            <c:extLst>
              <c:ext xmlns:c16="http://schemas.microsoft.com/office/drawing/2014/chart" uri="{C3380CC4-5D6E-409C-BE32-E72D297353CC}">
                <c16:uniqueId val="{00000240-D036-4850-ADEB-44317FB32D02}"/>
              </c:ext>
            </c:extLst>
          </c:dPt>
          <c:dPt>
            <c:idx val="301"/>
            <c:bubble3D val="0"/>
            <c:extLst>
              <c:ext xmlns:c16="http://schemas.microsoft.com/office/drawing/2014/chart" uri="{C3380CC4-5D6E-409C-BE32-E72D297353CC}">
                <c16:uniqueId val="{00000241-D036-4850-ADEB-44317FB32D02}"/>
              </c:ext>
            </c:extLst>
          </c:dPt>
          <c:dPt>
            <c:idx val="302"/>
            <c:bubble3D val="0"/>
            <c:extLst>
              <c:ext xmlns:c16="http://schemas.microsoft.com/office/drawing/2014/chart" uri="{C3380CC4-5D6E-409C-BE32-E72D297353CC}">
                <c16:uniqueId val="{00000242-D036-4850-ADEB-44317FB32D02}"/>
              </c:ext>
            </c:extLst>
          </c:dPt>
          <c:dPt>
            <c:idx val="303"/>
            <c:bubble3D val="0"/>
            <c:extLst>
              <c:ext xmlns:c16="http://schemas.microsoft.com/office/drawing/2014/chart" uri="{C3380CC4-5D6E-409C-BE32-E72D297353CC}">
                <c16:uniqueId val="{00000243-D036-4850-ADEB-44317FB32D02}"/>
              </c:ext>
            </c:extLst>
          </c:dPt>
          <c:dPt>
            <c:idx val="304"/>
            <c:bubble3D val="0"/>
            <c:extLst>
              <c:ext xmlns:c16="http://schemas.microsoft.com/office/drawing/2014/chart" uri="{C3380CC4-5D6E-409C-BE32-E72D297353CC}">
                <c16:uniqueId val="{00000244-D036-4850-ADEB-44317FB32D02}"/>
              </c:ext>
            </c:extLst>
          </c:dPt>
          <c:dPt>
            <c:idx val="305"/>
            <c:bubble3D val="0"/>
            <c:extLst>
              <c:ext xmlns:c16="http://schemas.microsoft.com/office/drawing/2014/chart" uri="{C3380CC4-5D6E-409C-BE32-E72D297353CC}">
                <c16:uniqueId val="{00000245-D036-4850-ADEB-44317FB32D02}"/>
              </c:ext>
            </c:extLst>
          </c:dPt>
          <c:dPt>
            <c:idx val="306"/>
            <c:bubble3D val="0"/>
            <c:extLst>
              <c:ext xmlns:c16="http://schemas.microsoft.com/office/drawing/2014/chart" uri="{C3380CC4-5D6E-409C-BE32-E72D297353CC}">
                <c16:uniqueId val="{00000246-D036-4850-ADEB-44317FB32D02}"/>
              </c:ext>
            </c:extLst>
          </c:dPt>
          <c:dPt>
            <c:idx val="307"/>
            <c:bubble3D val="0"/>
            <c:extLst>
              <c:ext xmlns:c16="http://schemas.microsoft.com/office/drawing/2014/chart" uri="{C3380CC4-5D6E-409C-BE32-E72D297353CC}">
                <c16:uniqueId val="{00000247-D036-4850-ADEB-44317FB32D02}"/>
              </c:ext>
            </c:extLst>
          </c:dPt>
          <c:dPt>
            <c:idx val="308"/>
            <c:bubble3D val="0"/>
            <c:extLst>
              <c:ext xmlns:c16="http://schemas.microsoft.com/office/drawing/2014/chart" uri="{C3380CC4-5D6E-409C-BE32-E72D297353CC}">
                <c16:uniqueId val="{00000248-D036-4850-ADEB-44317FB32D02}"/>
              </c:ext>
            </c:extLst>
          </c:dPt>
          <c:dPt>
            <c:idx val="309"/>
            <c:bubble3D val="0"/>
            <c:extLst>
              <c:ext xmlns:c16="http://schemas.microsoft.com/office/drawing/2014/chart" uri="{C3380CC4-5D6E-409C-BE32-E72D297353CC}">
                <c16:uniqueId val="{00000249-D036-4850-ADEB-44317FB32D02}"/>
              </c:ext>
            </c:extLst>
          </c:dPt>
          <c:dPt>
            <c:idx val="310"/>
            <c:bubble3D val="0"/>
            <c:extLst>
              <c:ext xmlns:c16="http://schemas.microsoft.com/office/drawing/2014/chart" uri="{C3380CC4-5D6E-409C-BE32-E72D297353CC}">
                <c16:uniqueId val="{0000024A-D036-4850-ADEB-44317FB32D02}"/>
              </c:ext>
            </c:extLst>
          </c:dPt>
          <c:dPt>
            <c:idx val="311"/>
            <c:bubble3D val="0"/>
            <c:extLst>
              <c:ext xmlns:c16="http://schemas.microsoft.com/office/drawing/2014/chart" uri="{C3380CC4-5D6E-409C-BE32-E72D297353CC}">
                <c16:uniqueId val="{0000024B-D036-4850-ADEB-44317FB32D02}"/>
              </c:ext>
            </c:extLst>
          </c:dPt>
          <c:dPt>
            <c:idx val="312"/>
            <c:bubble3D val="0"/>
            <c:extLst>
              <c:ext xmlns:c16="http://schemas.microsoft.com/office/drawing/2014/chart" uri="{C3380CC4-5D6E-409C-BE32-E72D297353CC}">
                <c16:uniqueId val="{0000024C-D036-4850-ADEB-44317FB32D02}"/>
              </c:ext>
            </c:extLst>
          </c:dPt>
          <c:dPt>
            <c:idx val="313"/>
            <c:bubble3D val="0"/>
            <c:extLst>
              <c:ext xmlns:c16="http://schemas.microsoft.com/office/drawing/2014/chart" uri="{C3380CC4-5D6E-409C-BE32-E72D297353CC}">
                <c16:uniqueId val="{0000024D-D036-4850-ADEB-44317FB32D02}"/>
              </c:ext>
            </c:extLst>
          </c:dPt>
          <c:dPt>
            <c:idx val="314"/>
            <c:bubble3D val="0"/>
            <c:extLst>
              <c:ext xmlns:c16="http://schemas.microsoft.com/office/drawing/2014/chart" uri="{C3380CC4-5D6E-409C-BE32-E72D297353CC}">
                <c16:uniqueId val="{0000024E-D036-4850-ADEB-44317FB32D02}"/>
              </c:ext>
            </c:extLst>
          </c:dPt>
          <c:dPt>
            <c:idx val="315"/>
            <c:bubble3D val="0"/>
            <c:extLst>
              <c:ext xmlns:c16="http://schemas.microsoft.com/office/drawing/2014/chart" uri="{C3380CC4-5D6E-409C-BE32-E72D297353CC}">
                <c16:uniqueId val="{0000024F-D036-4850-ADEB-44317FB32D02}"/>
              </c:ext>
            </c:extLst>
          </c:dPt>
          <c:dPt>
            <c:idx val="316"/>
            <c:bubble3D val="0"/>
            <c:extLst>
              <c:ext xmlns:c16="http://schemas.microsoft.com/office/drawing/2014/chart" uri="{C3380CC4-5D6E-409C-BE32-E72D297353CC}">
                <c16:uniqueId val="{00000250-D036-4850-ADEB-44317FB32D02}"/>
              </c:ext>
            </c:extLst>
          </c:dPt>
          <c:dPt>
            <c:idx val="317"/>
            <c:bubble3D val="0"/>
            <c:extLst>
              <c:ext xmlns:c16="http://schemas.microsoft.com/office/drawing/2014/chart" uri="{C3380CC4-5D6E-409C-BE32-E72D297353CC}">
                <c16:uniqueId val="{00000251-D036-4850-ADEB-44317FB32D02}"/>
              </c:ext>
            </c:extLst>
          </c:dPt>
          <c:dPt>
            <c:idx val="318"/>
            <c:bubble3D val="0"/>
            <c:extLst>
              <c:ext xmlns:c16="http://schemas.microsoft.com/office/drawing/2014/chart" uri="{C3380CC4-5D6E-409C-BE32-E72D297353CC}">
                <c16:uniqueId val="{00000252-D036-4850-ADEB-44317FB32D02}"/>
              </c:ext>
            </c:extLst>
          </c:dPt>
          <c:dPt>
            <c:idx val="319"/>
            <c:bubble3D val="0"/>
            <c:extLst>
              <c:ext xmlns:c16="http://schemas.microsoft.com/office/drawing/2014/chart" uri="{C3380CC4-5D6E-409C-BE32-E72D297353CC}">
                <c16:uniqueId val="{00000253-D036-4850-ADEB-44317FB32D02}"/>
              </c:ext>
            </c:extLst>
          </c:dPt>
          <c:dPt>
            <c:idx val="320"/>
            <c:bubble3D val="0"/>
            <c:extLst>
              <c:ext xmlns:c16="http://schemas.microsoft.com/office/drawing/2014/chart" uri="{C3380CC4-5D6E-409C-BE32-E72D297353CC}">
                <c16:uniqueId val="{00000254-D036-4850-ADEB-44317FB32D02}"/>
              </c:ext>
            </c:extLst>
          </c:dPt>
          <c:dPt>
            <c:idx val="321"/>
            <c:bubble3D val="0"/>
            <c:extLst>
              <c:ext xmlns:c16="http://schemas.microsoft.com/office/drawing/2014/chart" uri="{C3380CC4-5D6E-409C-BE32-E72D297353CC}">
                <c16:uniqueId val="{00000255-D036-4850-ADEB-44317FB32D02}"/>
              </c:ext>
            </c:extLst>
          </c:dPt>
          <c:dPt>
            <c:idx val="322"/>
            <c:bubble3D val="0"/>
            <c:extLst>
              <c:ext xmlns:c16="http://schemas.microsoft.com/office/drawing/2014/chart" uri="{C3380CC4-5D6E-409C-BE32-E72D297353CC}">
                <c16:uniqueId val="{00000256-D036-4850-ADEB-44317FB32D02}"/>
              </c:ext>
            </c:extLst>
          </c:dPt>
          <c:dPt>
            <c:idx val="323"/>
            <c:bubble3D val="0"/>
            <c:extLst>
              <c:ext xmlns:c16="http://schemas.microsoft.com/office/drawing/2014/chart" uri="{C3380CC4-5D6E-409C-BE32-E72D297353CC}">
                <c16:uniqueId val="{00000257-D036-4850-ADEB-44317FB32D02}"/>
              </c:ext>
            </c:extLst>
          </c:dPt>
          <c:dPt>
            <c:idx val="324"/>
            <c:bubble3D val="0"/>
            <c:extLst>
              <c:ext xmlns:c16="http://schemas.microsoft.com/office/drawing/2014/chart" uri="{C3380CC4-5D6E-409C-BE32-E72D297353CC}">
                <c16:uniqueId val="{00000258-D036-4850-ADEB-44317FB32D02}"/>
              </c:ext>
            </c:extLst>
          </c:dPt>
          <c:dPt>
            <c:idx val="325"/>
            <c:bubble3D val="0"/>
            <c:extLst>
              <c:ext xmlns:c16="http://schemas.microsoft.com/office/drawing/2014/chart" uri="{C3380CC4-5D6E-409C-BE32-E72D297353CC}">
                <c16:uniqueId val="{00000259-D036-4850-ADEB-44317FB32D02}"/>
              </c:ext>
            </c:extLst>
          </c:dPt>
          <c:dPt>
            <c:idx val="326"/>
            <c:bubble3D val="0"/>
            <c:extLst>
              <c:ext xmlns:c16="http://schemas.microsoft.com/office/drawing/2014/chart" uri="{C3380CC4-5D6E-409C-BE32-E72D297353CC}">
                <c16:uniqueId val="{0000025A-D036-4850-ADEB-44317FB32D02}"/>
              </c:ext>
            </c:extLst>
          </c:dPt>
          <c:dPt>
            <c:idx val="327"/>
            <c:bubble3D val="0"/>
            <c:extLst>
              <c:ext xmlns:c16="http://schemas.microsoft.com/office/drawing/2014/chart" uri="{C3380CC4-5D6E-409C-BE32-E72D297353CC}">
                <c16:uniqueId val="{0000025B-D036-4850-ADEB-44317FB32D02}"/>
              </c:ext>
            </c:extLst>
          </c:dPt>
          <c:dPt>
            <c:idx val="328"/>
            <c:bubble3D val="0"/>
            <c:extLst>
              <c:ext xmlns:c16="http://schemas.microsoft.com/office/drawing/2014/chart" uri="{C3380CC4-5D6E-409C-BE32-E72D297353CC}">
                <c16:uniqueId val="{0000025C-D036-4850-ADEB-44317FB32D02}"/>
              </c:ext>
            </c:extLst>
          </c:dPt>
          <c:dPt>
            <c:idx val="329"/>
            <c:bubble3D val="0"/>
            <c:extLst>
              <c:ext xmlns:c16="http://schemas.microsoft.com/office/drawing/2014/chart" uri="{C3380CC4-5D6E-409C-BE32-E72D297353CC}">
                <c16:uniqueId val="{0000025D-D036-4850-ADEB-44317FB32D02}"/>
              </c:ext>
            </c:extLst>
          </c:dPt>
          <c:dPt>
            <c:idx val="330"/>
            <c:bubble3D val="0"/>
            <c:extLst>
              <c:ext xmlns:c16="http://schemas.microsoft.com/office/drawing/2014/chart" uri="{C3380CC4-5D6E-409C-BE32-E72D297353CC}">
                <c16:uniqueId val="{0000025E-D036-4850-ADEB-44317FB32D02}"/>
              </c:ext>
            </c:extLst>
          </c:dPt>
          <c:dPt>
            <c:idx val="331"/>
            <c:bubble3D val="0"/>
            <c:extLst>
              <c:ext xmlns:c16="http://schemas.microsoft.com/office/drawing/2014/chart" uri="{C3380CC4-5D6E-409C-BE32-E72D297353CC}">
                <c16:uniqueId val="{0000025F-D036-4850-ADEB-44317FB32D02}"/>
              </c:ext>
            </c:extLst>
          </c:dPt>
          <c:dPt>
            <c:idx val="332"/>
            <c:bubble3D val="0"/>
            <c:extLst>
              <c:ext xmlns:c16="http://schemas.microsoft.com/office/drawing/2014/chart" uri="{C3380CC4-5D6E-409C-BE32-E72D297353CC}">
                <c16:uniqueId val="{00000260-D036-4850-ADEB-44317FB32D02}"/>
              </c:ext>
            </c:extLst>
          </c:dPt>
          <c:dPt>
            <c:idx val="333"/>
            <c:bubble3D val="0"/>
            <c:extLst>
              <c:ext xmlns:c16="http://schemas.microsoft.com/office/drawing/2014/chart" uri="{C3380CC4-5D6E-409C-BE32-E72D297353CC}">
                <c16:uniqueId val="{00000261-D036-4850-ADEB-44317FB32D02}"/>
              </c:ext>
            </c:extLst>
          </c:dPt>
          <c:dPt>
            <c:idx val="334"/>
            <c:bubble3D val="0"/>
            <c:extLst>
              <c:ext xmlns:c16="http://schemas.microsoft.com/office/drawing/2014/chart" uri="{C3380CC4-5D6E-409C-BE32-E72D297353CC}">
                <c16:uniqueId val="{00000262-D036-4850-ADEB-44317FB32D02}"/>
              </c:ext>
            </c:extLst>
          </c:dPt>
          <c:dPt>
            <c:idx val="335"/>
            <c:bubble3D val="0"/>
            <c:extLst>
              <c:ext xmlns:c16="http://schemas.microsoft.com/office/drawing/2014/chart" uri="{C3380CC4-5D6E-409C-BE32-E72D297353CC}">
                <c16:uniqueId val="{00000263-D036-4850-ADEB-44317FB32D02}"/>
              </c:ext>
            </c:extLst>
          </c:dPt>
          <c:dPt>
            <c:idx val="336"/>
            <c:bubble3D val="0"/>
            <c:extLst>
              <c:ext xmlns:c16="http://schemas.microsoft.com/office/drawing/2014/chart" uri="{C3380CC4-5D6E-409C-BE32-E72D297353CC}">
                <c16:uniqueId val="{00000264-D036-4850-ADEB-44317FB32D02}"/>
              </c:ext>
            </c:extLst>
          </c:dPt>
          <c:dPt>
            <c:idx val="337"/>
            <c:bubble3D val="0"/>
            <c:extLst>
              <c:ext xmlns:c16="http://schemas.microsoft.com/office/drawing/2014/chart" uri="{C3380CC4-5D6E-409C-BE32-E72D297353CC}">
                <c16:uniqueId val="{00000265-D036-4850-ADEB-44317FB32D02}"/>
              </c:ext>
            </c:extLst>
          </c:dPt>
          <c:dPt>
            <c:idx val="338"/>
            <c:bubble3D val="0"/>
            <c:extLst>
              <c:ext xmlns:c16="http://schemas.microsoft.com/office/drawing/2014/chart" uri="{C3380CC4-5D6E-409C-BE32-E72D297353CC}">
                <c16:uniqueId val="{00000266-D036-4850-ADEB-44317FB32D02}"/>
              </c:ext>
            </c:extLst>
          </c:dPt>
          <c:dPt>
            <c:idx val="339"/>
            <c:bubble3D val="0"/>
            <c:extLst>
              <c:ext xmlns:c16="http://schemas.microsoft.com/office/drawing/2014/chart" uri="{C3380CC4-5D6E-409C-BE32-E72D297353CC}">
                <c16:uniqueId val="{00000267-D036-4850-ADEB-44317FB32D02}"/>
              </c:ext>
            </c:extLst>
          </c:dPt>
          <c:dPt>
            <c:idx val="340"/>
            <c:bubble3D val="0"/>
            <c:extLst>
              <c:ext xmlns:c16="http://schemas.microsoft.com/office/drawing/2014/chart" uri="{C3380CC4-5D6E-409C-BE32-E72D297353CC}">
                <c16:uniqueId val="{00000268-D036-4850-ADEB-44317FB32D02}"/>
              </c:ext>
            </c:extLst>
          </c:dPt>
          <c:dPt>
            <c:idx val="341"/>
            <c:bubble3D val="0"/>
            <c:extLst>
              <c:ext xmlns:c16="http://schemas.microsoft.com/office/drawing/2014/chart" uri="{C3380CC4-5D6E-409C-BE32-E72D297353CC}">
                <c16:uniqueId val="{00000269-D036-4850-ADEB-44317FB32D02}"/>
              </c:ext>
            </c:extLst>
          </c:dPt>
          <c:dPt>
            <c:idx val="342"/>
            <c:bubble3D val="0"/>
            <c:extLst>
              <c:ext xmlns:c16="http://schemas.microsoft.com/office/drawing/2014/chart" uri="{C3380CC4-5D6E-409C-BE32-E72D297353CC}">
                <c16:uniqueId val="{0000026A-D036-4850-ADEB-44317FB32D02}"/>
              </c:ext>
            </c:extLst>
          </c:dPt>
          <c:dPt>
            <c:idx val="343"/>
            <c:bubble3D val="0"/>
            <c:extLst>
              <c:ext xmlns:c16="http://schemas.microsoft.com/office/drawing/2014/chart" uri="{C3380CC4-5D6E-409C-BE32-E72D297353CC}">
                <c16:uniqueId val="{0000026B-D036-4850-ADEB-44317FB32D02}"/>
              </c:ext>
            </c:extLst>
          </c:dPt>
          <c:dPt>
            <c:idx val="344"/>
            <c:bubble3D val="0"/>
            <c:extLst>
              <c:ext xmlns:c16="http://schemas.microsoft.com/office/drawing/2014/chart" uri="{C3380CC4-5D6E-409C-BE32-E72D297353CC}">
                <c16:uniqueId val="{0000026C-D036-4850-ADEB-44317FB32D02}"/>
              </c:ext>
            </c:extLst>
          </c:dPt>
          <c:dPt>
            <c:idx val="345"/>
            <c:bubble3D val="0"/>
            <c:extLst>
              <c:ext xmlns:c16="http://schemas.microsoft.com/office/drawing/2014/chart" uri="{C3380CC4-5D6E-409C-BE32-E72D297353CC}">
                <c16:uniqueId val="{0000026D-D036-4850-ADEB-44317FB32D02}"/>
              </c:ext>
            </c:extLst>
          </c:dPt>
          <c:dPt>
            <c:idx val="346"/>
            <c:bubble3D val="0"/>
            <c:extLst>
              <c:ext xmlns:c16="http://schemas.microsoft.com/office/drawing/2014/chart" uri="{C3380CC4-5D6E-409C-BE32-E72D297353CC}">
                <c16:uniqueId val="{0000026E-D036-4850-ADEB-44317FB32D02}"/>
              </c:ext>
            </c:extLst>
          </c:dPt>
          <c:dPt>
            <c:idx val="347"/>
            <c:bubble3D val="0"/>
            <c:extLst>
              <c:ext xmlns:c16="http://schemas.microsoft.com/office/drawing/2014/chart" uri="{C3380CC4-5D6E-409C-BE32-E72D297353CC}">
                <c16:uniqueId val="{0000026F-D036-4850-ADEB-44317FB32D02}"/>
              </c:ext>
            </c:extLst>
          </c:dPt>
          <c:dPt>
            <c:idx val="348"/>
            <c:bubble3D val="0"/>
            <c:extLst>
              <c:ext xmlns:c16="http://schemas.microsoft.com/office/drawing/2014/chart" uri="{C3380CC4-5D6E-409C-BE32-E72D297353CC}">
                <c16:uniqueId val="{00000270-D036-4850-ADEB-44317FB32D02}"/>
              </c:ext>
            </c:extLst>
          </c:dPt>
          <c:dPt>
            <c:idx val="349"/>
            <c:bubble3D val="0"/>
            <c:extLst>
              <c:ext xmlns:c16="http://schemas.microsoft.com/office/drawing/2014/chart" uri="{C3380CC4-5D6E-409C-BE32-E72D297353CC}">
                <c16:uniqueId val="{00000271-D036-4850-ADEB-44317FB32D02}"/>
              </c:ext>
            </c:extLst>
          </c:dPt>
          <c:dPt>
            <c:idx val="350"/>
            <c:bubble3D val="0"/>
            <c:extLst>
              <c:ext xmlns:c16="http://schemas.microsoft.com/office/drawing/2014/chart" uri="{C3380CC4-5D6E-409C-BE32-E72D297353CC}">
                <c16:uniqueId val="{00000272-D036-4850-ADEB-44317FB32D02}"/>
              </c:ext>
            </c:extLst>
          </c:dPt>
          <c:dPt>
            <c:idx val="351"/>
            <c:bubble3D val="0"/>
            <c:extLst>
              <c:ext xmlns:c16="http://schemas.microsoft.com/office/drawing/2014/chart" uri="{C3380CC4-5D6E-409C-BE32-E72D297353CC}">
                <c16:uniqueId val="{00000273-D036-4850-ADEB-44317FB32D02}"/>
              </c:ext>
            </c:extLst>
          </c:dPt>
          <c:dPt>
            <c:idx val="352"/>
            <c:bubble3D val="0"/>
            <c:extLst>
              <c:ext xmlns:c16="http://schemas.microsoft.com/office/drawing/2014/chart" uri="{C3380CC4-5D6E-409C-BE32-E72D297353CC}">
                <c16:uniqueId val="{00000274-D036-4850-ADEB-44317FB32D02}"/>
              </c:ext>
            </c:extLst>
          </c:dPt>
          <c:dPt>
            <c:idx val="353"/>
            <c:bubble3D val="0"/>
            <c:extLst>
              <c:ext xmlns:c16="http://schemas.microsoft.com/office/drawing/2014/chart" uri="{C3380CC4-5D6E-409C-BE32-E72D297353CC}">
                <c16:uniqueId val="{00000275-D036-4850-ADEB-44317FB32D02}"/>
              </c:ext>
            </c:extLst>
          </c:dPt>
          <c:dPt>
            <c:idx val="354"/>
            <c:bubble3D val="0"/>
            <c:extLst>
              <c:ext xmlns:c16="http://schemas.microsoft.com/office/drawing/2014/chart" uri="{C3380CC4-5D6E-409C-BE32-E72D297353CC}">
                <c16:uniqueId val="{00000276-D036-4850-ADEB-44317FB32D02}"/>
              </c:ext>
            </c:extLst>
          </c:dPt>
          <c:dPt>
            <c:idx val="355"/>
            <c:bubble3D val="0"/>
            <c:extLst>
              <c:ext xmlns:c16="http://schemas.microsoft.com/office/drawing/2014/chart" uri="{C3380CC4-5D6E-409C-BE32-E72D297353CC}">
                <c16:uniqueId val="{00000277-D036-4850-ADEB-44317FB32D02}"/>
              </c:ext>
            </c:extLst>
          </c:dPt>
          <c:dPt>
            <c:idx val="356"/>
            <c:bubble3D val="0"/>
            <c:extLst>
              <c:ext xmlns:c16="http://schemas.microsoft.com/office/drawing/2014/chart" uri="{C3380CC4-5D6E-409C-BE32-E72D297353CC}">
                <c16:uniqueId val="{00000278-D036-4850-ADEB-44317FB32D02}"/>
              </c:ext>
            </c:extLst>
          </c:dPt>
          <c:dPt>
            <c:idx val="357"/>
            <c:bubble3D val="0"/>
            <c:extLst>
              <c:ext xmlns:c16="http://schemas.microsoft.com/office/drawing/2014/chart" uri="{C3380CC4-5D6E-409C-BE32-E72D297353CC}">
                <c16:uniqueId val="{00000279-D036-4850-ADEB-44317FB32D02}"/>
              </c:ext>
            </c:extLst>
          </c:dPt>
          <c:dPt>
            <c:idx val="358"/>
            <c:bubble3D val="0"/>
            <c:extLst>
              <c:ext xmlns:c16="http://schemas.microsoft.com/office/drawing/2014/chart" uri="{C3380CC4-5D6E-409C-BE32-E72D297353CC}">
                <c16:uniqueId val="{0000027A-D036-4850-ADEB-44317FB32D02}"/>
              </c:ext>
            </c:extLst>
          </c:dPt>
          <c:dPt>
            <c:idx val="359"/>
            <c:bubble3D val="0"/>
            <c:extLst>
              <c:ext xmlns:c16="http://schemas.microsoft.com/office/drawing/2014/chart" uri="{C3380CC4-5D6E-409C-BE32-E72D297353CC}">
                <c16:uniqueId val="{0000027B-D036-4850-ADEB-44317FB32D02}"/>
              </c:ext>
            </c:extLst>
          </c:dPt>
          <c:dPt>
            <c:idx val="360"/>
            <c:bubble3D val="0"/>
            <c:extLst>
              <c:ext xmlns:c16="http://schemas.microsoft.com/office/drawing/2014/chart" uri="{C3380CC4-5D6E-409C-BE32-E72D297353CC}">
                <c16:uniqueId val="{0000027C-D036-4850-ADEB-44317FB32D02}"/>
              </c:ext>
            </c:extLst>
          </c:dPt>
          <c:dPt>
            <c:idx val="361"/>
            <c:bubble3D val="0"/>
            <c:extLst>
              <c:ext xmlns:c16="http://schemas.microsoft.com/office/drawing/2014/chart" uri="{C3380CC4-5D6E-409C-BE32-E72D297353CC}">
                <c16:uniqueId val="{0000027D-D036-4850-ADEB-44317FB32D02}"/>
              </c:ext>
            </c:extLst>
          </c:dPt>
          <c:dPt>
            <c:idx val="362"/>
            <c:bubble3D val="0"/>
            <c:extLst>
              <c:ext xmlns:c16="http://schemas.microsoft.com/office/drawing/2014/chart" uri="{C3380CC4-5D6E-409C-BE32-E72D297353CC}">
                <c16:uniqueId val="{0000027E-D036-4850-ADEB-44317FB32D02}"/>
              </c:ext>
            </c:extLst>
          </c:dPt>
          <c:dPt>
            <c:idx val="363"/>
            <c:bubble3D val="0"/>
            <c:extLst>
              <c:ext xmlns:c16="http://schemas.microsoft.com/office/drawing/2014/chart" uri="{C3380CC4-5D6E-409C-BE32-E72D297353CC}">
                <c16:uniqueId val="{0000027F-D036-4850-ADEB-44317FB32D02}"/>
              </c:ext>
            </c:extLst>
          </c:dPt>
          <c:dPt>
            <c:idx val="364"/>
            <c:bubble3D val="0"/>
            <c:extLst>
              <c:ext xmlns:c16="http://schemas.microsoft.com/office/drawing/2014/chart" uri="{C3380CC4-5D6E-409C-BE32-E72D297353CC}">
                <c16:uniqueId val="{00000280-D036-4850-ADEB-44317FB32D02}"/>
              </c:ext>
            </c:extLst>
          </c:dPt>
          <c:dPt>
            <c:idx val="365"/>
            <c:bubble3D val="0"/>
            <c:extLst>
              <c:ext xmlns:c16="http://schemas.microsoft.com/office/drawing/2014/chart" uri="{C3380CC4-5D6E-409C-BE32-E72D297353CC}">
                <c16:uniqueId val="{00000281-D036-4850-ADEB-44317FB32D02}"/>
              </c:ext>
            </c:extLst>
          </c:dPt>
          <c:dPt>
            <c:idx val="366"/>
            <c:bubble3D val="0"/>
            <c:extLst>
              <c:ext xmlns:c16="http://schemas.microsoft.com/office/drawing/2014/chart" uri="{C3380CC4-5D6E-409C-BE32-E72D297353CC}">
                <c16:uniqueId val="{00000282-D036-4850-ADEB-44317FB32D02}"/>
              </c:ext>
            </c:extLst>
          </c:dPt>
          <c:dPt>
            <c:idx val="367"/>
            <c:bubble3D val="0"/>
            <c:extLst>
              <c:ext xmlns:c16="http://schemas.microsoft.com/office/drawing/2014/chart" uri="{C3380CC4-5D6E-409C-BE32-E72D297353CC}">
                <c16:uniqueId val="{00000283-D036-4850-ADEB-44317FB32D02}"/>
              </c:ext>
            </c:extLst>
          </c:dPt>
          <c:dPt>
            <c:idx val="368"/>
            <c:bubble3D val="0"/>
            <c:extLst>
              <c:ext xmlns:c16="http://schemas.microsoft.com/office/drawing/2014/chart" uri="{C3380CC4-5D6E-409C-BE32-E72D297353CC}">
                <c16:uniqueId val="{00000284-D036-4850-ADEB-44317FB32D02}"/>
              </c:ext>
            </c:extLst>
          </c:dPt>
          <c:dPt>
            <c:idx val="369"/>
            <c:bubble3D val="0"/>
            <c:extLst>
              <c:ext xmlns:c16="http://schemas.microsoft.com/office/drawing/2014/chart" uri="{C3380CC4-5D6E-409C-BE32-E72D297353CC}">
                <c16:uniqueId val="{00000285-D036-4850-ADEB-44317FB32D02}"/>
              </c:ext>
            </c:extLst>
          </c:dPt>
          <c:dPt>
            <c:idx val="370"/>
            <c:bubble3D val="0"/>
            <c:extLst>
              <c:ext xmlns:c16="http://schemas.microsoft.com/office/drawing/2014/chart" uri="{C3380CC4-5D6E-409C-BE32-E72D297353CC}">
                <c16:uniqueId val="{00000286-D036-4850-ADEB-44317FB32D02}"/>
              </c:ext>
            </c:extLst>
          </c:dPt>
          <c:dPt>
            <c:idx val="371"/>
            <c:bubble3D val="0"/>
            <c:extLst>
              <c:ext xmlns:c16="http://schemas.microsoft.com/office/drawing/2014/chart" uri="{C3380CC4-5D6E-409C-BE32-E72D297353CC}">
                <c16:uniqueId val="{00000287-D036-4850-ADEB-44317FB32D02}"/>
              </c:ext>
            </c:extLst>
          </c:dPt>
          <c:dPt>
            <c:idx val="372"/>
            <c:bubble3D val="0"/>
            <c:extLst>
              <c:ext xmlns:c16="http://schemas.microsoft.com/office/drawing/2014/chart" uri="{C3380CC4-5D6E-409C-BE32-E72D297353CC}">
                <c16:uniqueId val="{00000288-D036-4850-ADEB-44317FB32D02}"/>
              </c:ext>
            </c:extLst>
          </c:dPt>
          <c:dPt>
            <c:idx val="373"/>
            <c:bubble3D val="0"/>
            <c:extLst>
              <c:ext xmlns:c16="http://schemas.microsoft.com/office/drawing/2014/chart" uri="{C3380CC4-5D6E-409C-BE32-E72D297353CC}">
                <c16:uniqueId val="{00000289-D036-4850-ADEB-44317FB32D02}"/>
              </c:ext>
            </c:extLst>
          </c:dPt>
          <c:dPt>
            <c:idx val="374"/>
            <c:bubble3D val="0"/>
            <c:extLst>
              <c:ext xmlns:c16="http://schemas.microsoft.com/office/drawing/2014/chart" uri="{C3380CC4-5D6E-409C-BE32-E72D297353CC}">
                <c16:uniqueId val="{0000028A-D036-4850-ADEB-44317FB32D02}"/>
              </c:ext>
            </c:extLst>
          </c:dPt>
          <c:dPt>
            <c:idx val="375"/>
            <c:bubble3D val="0"/>
            <c:extLst>
              <c:ext xmlns:c16="http://schemas.microsoft.com/office/drawing/2014/chart" uri="{C3380CC4-5D6E-409C-BE32-E72D297353CC}">
                <c16:uniqueId val="{0000028B-D036-4850-ADEB-44317FB32D02}"/>
              </c:ext>
            </c:extLst>
          </c:dPt>
          <c:dPt>
            <c:idx val="376"/>
            <c:bubble3D val="0"/>
            <c:extLst>
              <c:ext xmlns:c16="http://schemas.microsoft.com/office/drawing/2014/chart" uri="{C3380CC4-5D6E-409C-BE32-E72D297353CC}">
                <c16:uniqueId val="{0000028C-D036-4850-ADEB-44317FB32D02}"/>
              </c:ext>
            </c:extLst>
          </c:dPt>
          <c:dPt>
            <c:idx val="377"/>
            <c:bubble3D val="0"/>
            <c:extLst>
              <c:ext xmlns:c16="http://schemas.microsoft.com/office/drawing/2014/chart" uri="{C3380CC4-5D6E-409C-BE32-E72D297353CC}">
                <c16:uniqueId val="{0000028D-D036-4850-ADEB-44317FB32D02}"/>
              </c:ext>
            </c:extLst>
          </c:dPt>
          <c:dPt>
            <c:idx val="378"/>
            <c:bubble3D val="0"/>
            <c:extLst>
              <c:ext xmlns:c16="http://schemas.microsoft.com/office/drawing/2014/chart" uri="{C3380CC4-5D6E-409C-BE32-E72D297353CC}">
                <c16:uniqueId val="{0000028E-D036-4850-ADEB-44317FB32D02}"/>
              </c:ext>
            </c:extLst>
          </c:dPt>
          <c:dPt>
            <c:idx val="379"/>
            <c:bubble3D val="0"/>
            <c:extLst>
              <c:ext xmlns:c16="http://schemas.microsoft.com/office/drawing/2014/chart" uri="{C3380CC4-5D6E-409C-BE32-E72D297353CC}">
                <c16:uniqueId val="{0000028F-D036-4850-ADEB-44317FB32D02}"/>
              </c:ext>
            </c:extLst>
          </c:dPt>
          <c:dPt>
            <c:idx val="380"/>
            <c:bubble3D val="0"/>
            <c:extLst>
              <c:ext xmlns:c16="http://schemas.microsoft.com/office/drawing/2014/chart" uri="{C3380CC4-5D6E-409C-BE32-E72D297353CC}">
                <c16:uniqueId val="{00000290-D036-4850-ADEB-44317FB32D02}"/>
              </c:ext>
            </c:extLst>
          </c:dPt>
          <c:dPt>
            <c:idx val="381"/>
            <c:bubble3D val="0"/>
            <c:extLst>
              <c:ext xmlns:c16="http://schemas.microsoft.com/office/drawing/2014/chart" uri="{C3380CC4-5D6E-409C-BE32-E72D297353CC}">
                <c16:uniqueId val="{00000291-D036-4850-ADEB-44317FB32D02}"/>
              </c:ext>
            </c:extLst>
          </c:dPt>
          <c:dPt>
            <c:idx val="382"/>
            <c:bubble3D val="0"/>
            <c:extLst>
              <c:ext xmlns:c16="http://schemas.microsoft.com/office/drawing/2014/chart" uri="{C3380CC4-5D6E-409C-BE32-E72D297353CC}">
                <c16:uniqueId val="{00000292-D036-4850-ADEB-44317FB32D02}"/>
              </c:ext>
            </c:extLst>
          </c:dPt>
          <c:dPt>
            <c:idx val="383"/>
            <c:bubble3D val="0"/>
            <c:extLst>
              <c:ext xmlns:c16="http://schemas.microsoft.com/office/drawing/2014/chart" uri="{C3380CC4-5D6E-409C-BE32-E72D297353CC}">
                <c16:uniqueId val="{00000293-D036-4850-ADEB-44317FB32D02}"/>
              </c:ext>
            </c:extLst>
          </c:dPt>
          <c:dPt>
            <c:idx val="384"/>
            <c:bubble3D val="0"/>
            <c:extLst>
              <c:ext xmlns:c16="http://schemas.microsoft.com/office/drawing/2014/chart" uri="{C3380CC4-5D6E-409C-BE32-E72D297353CC}">
                <c16:uniqueId val="{00000294-D036-4850-ADEB-44317FB32D02}"/>
              </c:ext>
            </c:extLst>
          </c:dPt>
          <c:dPt>
            <c:idx val="385"/>
            <c:bubble3D val="0"/>
            <c:extLst>
              <c:ext xmlns:c16="http://schemas.microsoft.com/office/drawing/2014/chart" uri="{C3380CC4-5D6E-409C-BE32-E72D297353CC}">
                <c16:uniqueId val="{00000295-D036-4850-ADEB-44317FB32D02}"/>
              </c:ext>
            </c:extLst>
          </c:dPt>
          <c:dPt>
            <c:idx val="386"/>
            <c:bubble3D val="0"/>
            <c:extLst>
              <c:ext xmlns:c16="http://schemas.microsoft.com/office/drawing/2014/chart" uri="{C3380CC4-5D6E-409C-BE32-E72D297353CC}">
                <c16:uniqueId val="{00000296-D036-4850-ADEB-44317FB32D02}"/>
              </c:ext>
            </c:extLst>
          </c:dPt>
          <c:dPt>
            <c:idx val="387"/>
            <c:bubble3D val="0"/>
            <c:extLst>
              <c:ext xmlns:c16="http://schemas.microsoft.com/office/drawing/2014/chart" uri="{C3380CC4-5D6E-409C-BE32-E72D297353CC}">
                <c16:uniqueId val="{00000297-D036-4850-ADEB-44317FB32D02}"/>
              </c:ext>
            </c:extLst>
          </c:dPt>
          <c:dPt>
            <c:idx val="388"/>
            <c:bubble3D val="0"/>
            <c:extLst>
              <c:ext xmlns:c16="http://schemas.microsoft.com/office/drawing/2014/chart" uri="{C3380CC4-5D6E-409C-BE32-E72D297353CC}">
                <c16:uniqueId val="{00000298-D036-4850-ADEB-44317FB32D02}"/>
              </c:ext>
            </c:extLst>
          </c:dPt>
          <c:dPt>
            <c:idx val="389"/>
            <c:bubble3D val="0"/>
            <c:extLst>
              <c:ext xmlns:c16="http://schemas.microsoft.com/office/drawing/2014/chart" uri="{C3380CC4-5D6E-409C-BE32-E72D297353CC}">
                <c16:uniqueId val="{00000299-D036-4850-ADEB-44317FB32D02}"/>
              </c:ext>
            </c:extLst>
          </c:dPt>
          <c:dPt>
            <c:idx val="390"/>
            <c:bubble3D val="0"/>
            <c:extLst>
              <c:ext xmlns:c16="http://schemas.microsoft.com/office/drawing/2014/chart" uri="{C3380CC4-5D6E-409C-BE32-E72D297353CC}">
                <c16:uniqueId val="{0000029A-D036-4850-ADEB-44317FB32D02}"/>
              </c:ext>
            </c:extLst>
          </c:dPt>
          <c:dPt>
            <c:idx val="391"/>
            <c:bubble3D val="0"/>
            <c:extLst>
              <c:ext xmlns:c16="http://schemas.microsoft.com/office/drawing/2014/chart" uri="{C3380CC4-5D6E-409C-BE32-E72D297353CC}">
                <c16:uniqueId val="{0000029B-D036-4850-ADEB-44317FB32D02}"/>
              </c:ext>
            </c:extLst>
          </c:dPt>
          <c:dPt>
            <c:idx val="392"/>
            <c:bubble3D val="0"/>
            <c:extLst>
              <c:ext xmlns:c16="http://schemas.microsoft.com/office/drawing/2014/chart" uri="{C3380CC4-5D6E-409C-BE32-E72D297353CC}">
                <c16:uniqueId val="{0000029C-D036-4850-ADEB-44317FB32D02}"/>
              </c:ext>
            </c:extLst>
          </c:dPt>
          <c:dPt>
            <c:idx val="393"/>
            <c:bubble3D val="0"/>
            <c:extLst>
              <c:ext xmlns:c16="http://schemas.microsoft.com/office/drawing/2014/chart" uri="{C3380CC4-5D6E-409C-BE32-E72D297353CC}">
                <c16:uniqueId val="{0000029D-D036-4850-ADEB-44317FB32D02}"/>
              </c:ext>
            </c:extLst>
          </c:dPt>
          <c:dPt>
            <c:idx val="394"/>
            <c:bubble3D val="0"/>
            <c:extLst>
              <c:ext xmlns:c16="http://schemas.microsoft.com/office/drawing/2014/chart" uri="{C3380CC4-5D6E-409C-BE32-E72D297353CC}">
                <c16:uniqueId val="{0000029E-D036-4850-ADEB-44317FB32D02}"/>
              </c:ext>
            </c:extLst>
          </c:dPt>
          <c:dPt>
            <c:idx val="395"/>
            <c:bubble3D val="0"/>
            <c:extLst>
              <c:ext xmlns:c16="http://schemas.microsoft.com/office/drawing/2014/chart" uri="{C3380CC4-5D6E-409C-BE32-E72D297353CC}">
                <c16:uniqueId val="{0000029F-D036-4850-ADEB-44317FB32D02}"/>
              </c:ext>
            </c:extLst>
          </c:dPt>
          <c:dPt>
            <c:idx val="396"/>
            <c:bubble3D val="0"/>
            <c:extLst>
              <c:ext xmlns:c16="http://schemas.microsoft.com/office/drawing/2014/chart" uri="{C3380CC4-5D6E-409C-BE32-E72D297353CC}">
                <c16:uniqueId val="{000002A0-D036-4850-ADEB-44317FB32D02}"/>
              </c:ext>
            </c:extLst>
          </c:dPt>
          <c:dPt>
            <c:idx val="397"/>
            <c:bubble3D val="0"/>
            <c:extLst>
              <c:ext xmlns:c16="http://schemas.microsoft.com/office/drawing/2014/chart" uri="{C3380CC4-5D6E-409C-BE32-E72D297353CC}">
                <c16:uniqueId val="{000002A1-D036-4850-ADEB-44317FB32D02}"/>
              </c:ext>
            </c:extLst>
          </c:dPt>
          <c:dPt>
            <c:idx val="398"/>
            <c:bubble3D val="0"/>
            <c:extLst>
              <c:ext xmlns:c16="http://schemas.microsoft.com/office/drawing/2014/chart" uri="{C3380CC4-5D6E-409C-BE32-E72D297353CC}">
                <c16:uniqueId val="{000002A2-D036-4850-ADEB-44317FB32D02}"/>
              </c:ext>
            </c:extLst>
          </c:dPt>
          <c:dPt>
            <c:idx val="399"/>
            <c:bubble3D val="0"/>
            <c:extLst>
              <c:ext xmlns:c16="http://schemas.microsoft.com/office/drawing/2014/chart" uri="{C3380CC4-5D6E-409C-BE32-E72D297353CC}">
                <c16:uniqueId val="{000002A3-D036-4850-ADEB-44317FB32D02}"/>
              </c:ext>
            </c:extLst>
          </c:dPt>
          <c:dPt>
            <c:idx val="400"/>
            <c:bubble3D val="0"/>
            <c:extLst>
              <c:ext xmlns:c16="http://schemas.microsoft.com/office/drawing/2014/chart" uri="{C3380CC4-5D6E-409C-BE32-E72D297353CC}">
                <c16:uniqueId val="{000002A4-D036-4850-ADEB-44317FB32D02}"/>
              </c:ext>
            </c:extLst>
          </c:dPt>
          <c:dPt>
            <c:idx val="401"/>
            <c:bubble3D val="0"/>
            <c:extLst>
              <c:ext xmlns:c16="http://schemas.microsoft.com/office/drawing/2014/chart" uri="{C3380CC4-5D6E-409C-BE32-E72D297353CC}">
                <c16:uniqueId val="{000002A5-D036-4850-ADEB-44317FB32D02}"/>
              </c:ext>
            </c:extLst>
          </c:dPt>
          <c:dPt>
            <c:idx val="402"/>
            <c:bubble3D val="0"/>
            <c:extLst>
              <c:ext xmlns:c16="http://schemas.microsoft.com/office/drawing/2014/chart" uri="{C3380CC4-5D6E-409C-BE32-E72D297353CC}">
                <c16:uniqueId val="{000002A6-D036-4850-ADEB-44317FB32D02}"/>
              </c:ext>
            </c:extLst>
          </c:dPt>
          <c:dPt>
            <c:idx val="403"/>
            <c:bubble3D val="0"/>
            <c:extLst>
              <c:ext xmlns:c16="http://schemas.microsoft.com/office/drawing/2014/chart" uri="{C3380CC4-5D6E-409C-BE32-E72D297353CC}">
                <c16:uniqueId val="{000002A7-D036-4850-ADEB-44317FB32D02}"/>
              </c:ext>
            </c:extLst>
          </c:dPt>
          <c:dPt>
            <c:idx val="404"/>
            <c:bubble3D val="0"/>
            <c:extLst>
              <c:ext xmlns:c16="http://schemas.microsoft.com/office/drawing/2014/chart" uri="{C3380CC4-5D6E-409C-BE32-E72D297353CC}">
                <c16:uniqueId val="{000002A8-D036-4850-ADEB-44317FB32D02}"/>
              </c:ext>
            </c:extLst>
          </c:dPt>
          <c:dPt>
            <c:idx val="405"/>
            <c:bubble3D val="0"/>
            <c:extLst>
              <c:ext xmlns:c16="http://schemas.microsoft.com/office/drawing/2014/chart" uri="{C3380CC4-5D6E-409C-BE32-E72D297353CC}">
                <c16:uniqueId val="{000002A9-D036-4850-ADEB-44317FB32D02}"/>
              </c:ext>
            </c:extLst>
          </c:dPt>
          <c:dPt>
            <c:idx val="406"/>
            <c:bubble3D val="0"/>
            <c:extLst>
              <c:ext xmlns:c16="http://schemas.microsoft.com/office/drawing/2014/chart" uri="{C3380CC4-5D6E-409C-BE32-E72D297353CC}">
                <c16:uniqueId val="{000002AA-D036-4850-ADEB-44317FB32D02}"/>
              </c:ext>
            </c:extLst>
          </c:dPt>
          <c:dPt>
            <c:idx val="407"/>
            <c:bubble3D val="0"/>
            <c:extLst>
              <c:ext xmlns:c16="http://schemas.microsoft.com/office/drawing/2014/chart" uri="{C3380CC4-5D6E-409C-BE32-E72D297353CC}">
                <c16:uniqueId val="{000002AB-D036-4850-ADEB-44317FB32D02}"/>
              </c:ext>
            </c:extLst>
          </c:dPt>
          <c:dPt>
            <c:idx val="408"/>
            <c:bubble3D val="0"/>
            <c:extLst>
              <c:ext xmlns:c16="http://schemas.microsoft.com/office/drawing/2014/chart" uri="{C3380CC4-5D6E-409C-BE32-E72D297353CC}">
                <c16:uniqueId val="{000002AC-D036-4850-ADEB-44317FB32D02}"/>
              </c:ext>
            </c:extLst>
          </c:dPt>
          <c:dPt>
            <c:idx val="409"/>
            <c:bubble3D val="0"/>
            <c:extLst>
              <c:ext xmlns:c16="http://schemas.microsoft.com/office/drawing/2014/chart" uri="{C3380CC4-5D6E-409C-BE32-E72D297353CC}">
                <c16:uniqueId val="{000002AD-D036-4850-ADEB-44317FB32D02}"/>
              </c:ext>
            </c:extLst>
          </c:dPt>
          <c:dPt>
            <c:idx val="410"/>
            <c:bubble3D val="0"/>
            <c:extLst>
              <c:ext xmlns:c16="http://schemas.microsoft.com/office/drawing/2014/chart" uri="{C3380CC4-5D6E-409C-BE32-E72D297353CC}">
                <c16:uniqueId val="{000002AE-D036-4850-ADEB-44317FB32D02}"/>
              </c:ext>
            </c:extLst>
          </c:dPt>
          <c:dPt>
            <c:idx val="411"/>
            <c:bubble3D val="0"/>
            <c:extLst>
              <c:ext xmlns:c16="http://schemas.microsoft.com/office/drawing/2014/chart" uri="{C3380CC4-5D6E-409C-BE32-E72D297353CC}">
                <c16:uniqueId val="{000002AF-D036-4850-ADEB-44317FB32D02}"/>
              </c:ext>
            </c:extLst>
          </c:dPt>
          <c:dPt>
            <c:idx val="412"/>
            <c:bubble3D val="0"/>
            <c:extLst>
              <c:ext xmlns:c16="http://schemas.microsoft.com/office/drawing/2014/chart" uri="{C3380CC4-5D6E-409C-BE32-E72D297353CC}">
                <c16:uniqueId val="{000002B0-D036-4850-ADEB-44317FB32D02}"/>
              </c:ext>
            </c:extLst>
          </c:dPt>
          <c:dPt>
            <c:idx val="413"/>
            <c:bubble3D val="0"/>
            <c:extLst>
              <c:ext xmlns:c16="http://schemas.microsoft.com/office/drawing/2014/chart" uri="{C3380CC4-5D6E-409C-BE32-E72D297353CC}">
                <c16:uniqueId val="{000002B1-D036-4850-ADEB-44317FB32D02}"/>
              </c:ext>
            </c:extLst>
          </c:dPt>
          <c:dPt>
            <c:idx val="414"/>
            <c:bubble3D val="0"/>
            <c:extLst>
              <c:ext xmlns:c16="http://schemas.microsoft.com/office/drawing/2014/chart" uri="{C3380CC4-5D6E-409C-BE32-E72D297353CC}">
                <c16:uniqueId val="{000002B2-D036-4850-ADEB-44317FB32D02}"/>
              </c:ext>
            </c:extLst>
          </c:dPt>
          <c:dPt>
            <c:idx val="415"/>
            <c:bubble3D val="0"/>
            <c:extLst>
              <c:ext xmlns:c16="http://schemas.microsoft.com/office/drawing/2014/chart" uri="{C3380CC4-5D6E-409C-BE32-E72D297353CC}">
                <c16:uniqueId val="{000002B3-D036-4850-ADEB-44317FB32D02}"/>
              </c:ext>
            </c:extLst>
          </c:dPt>
          <c:dPt>
            <c:idx val="416"/>
            <c:bubble3D val="0"/>
            <c:extLst>
              <c:ext xmlns:c16="http://schemas.microsoft.com/office/drawing/2014/chart" uri="{C3380CC4-5D6E-409C-BE32-E72D297353CC}">
                <c16:uniqueId val="{000002B4-D036-4850-ADEB-44317FB32D02}"/>
              </c:ext>
            </c:extLst>
          </c:dPt>
          <c:dPt>
            <c:idx val="417"/>
            <c:bubble3D val="0"/>
            <c:extLst>
              <c:ext xmlns:c16="http://schemas.microsoft.com/office/drawing/2014/chart" uri="{C3380CC4-5D6E-409C-BE32-E72D297353CC}">
                <c16:uniqueId val="{000002B5-D036-4850-ADEB-44317FB32D02}"/>
              </c:ext>
            </c:extLst>
          </c:dPt>
          <c:dPt>
            <c:idx val="418"/>
            <c:bubble3D val="0"/>
            <c:extLst>
              <c:ext xmlns:c16="http://schemas.microsoft.com/office/drawing/2014/chart" uri="{C3380CC4-5D6E-409C-BE32-E72D297353CC}">
                <c16:uniqueId val="{000002B6-D036-4850-ADEB-44317FB32D02}"/>
              </c:ext>
            </c:extLst>
          </c:dPt>
          <c:dPt>
            <c:idx val="419"/>
            <c:bubble3D val="0"/>
            <c:extLst>
              <c:ext xmlns:c16="http://schemas.microsoft.com/office/drawing/2014/chart" uri="{C3380CC4-5D6E-409C-BE32-E72D297353CC}">
                <c16:uniqueId val="{000002B7-D036-4850-ADEB-44317FB32D02}"/>
              </c:ext>
            </c:extLst>
          </c:dPt>
          <c:dPt>
            <c:idx val="420"/>
            <c:bubble3D val="0"/>
            <c:extLst>
              <c:ext xmlns:c16="http://schemas.microsoft.com/office/drawing/2014/chart" uri="{C3380CC4-5D6E-409C-BE32-E72D297353CC}">
                <c16:uniqueId val="{000002B8-D036-4850-ADEB-44317FB32D02}"/>
              </c:ext>
            </c:extLst>
          </c:dPt>
          <c:dPt>
            <c:idx val="421"/>
            <c:bubble3D val="0"/>
            <c:extLst>
              <c:ext xmlns:c16="http://schemas.microsoft.com/office/drawing/2014/chart" uri="{C3380CC4-5D6E-409C-BE32-E72D297353CC}">
                <c16:uniqueId val="{000002B9-D036-4850-ADEB-44317FB32D02}"/>
              </c:ext>
            </c:extLst>
          </c:dPt>
          <c:dPt>
            <c:idx val="422"/>
            <c:bubble3D val="0"/>
            <c:extLst>
              <c:ext xmlns:c16="http://schemas.microsoft.com/office/drawing/2014/chart" uri="{C3380CC4-5D6E-409C-BE32-E72D297353CC}">
                <c16:uniqueId val="{000002BA-D036-4850-ADEB-44317FB32D02}"/>
              </c:ext>
            </c:extLst>
          </c:dPt>
          <c:dPt>
            <c:idx val="423"/>
            <c:bubble3D val="0"/>
            <c:extLst>
              <c:ext xmlns:c16="http://schemas.microsoft.com/office/drawing/2014/chart" uri="{C3380CC4-5D6E-409C-BE32-E72D297353CC}">
                <c16:uniqueId val="{000002BB-D036-4850-ADEB-44317FB32D02}"/>
              </c:ext>
            </c:extLst>
          </c:dPt>
          <c:dPt>
            <c:idx val="424"/>
            <c:bubble3D val="0"/>
            <c:extLst>
              <c:ext xmlns:c16="http://schemas.microsoft.com/office/drawing/2014/chart" uri="{C3380CC4-5D6E-409C-BE32-E72D297353CC}">
                <c16:uniqueId val="{000002BC-D036-4850-ADEB-44317FB32D02}"/>
              </c:ext>
            </c:extLst>
          </c:dPt>
          <c:dPt>
            <c:idx val="425"/>
            <c:bubble3D val="0"/>
            <c:extLst>
              <c:ext xmlns:c16="http://schemas.microsoft.com/office/drawing/2014/chart" uri="{C3380CC4-5D6E-409C-BE32-E72D297353CC}">
                <c16:uniqueId val="{000002BD-D036-4850-ADEB-44317FB32D02}"/>
              </c:ext>
            </c:extLst>
          </c:dPt>
          <c:dPt>
            <c:idx val="426"/>
            <c:bubble3D val="0"/>
            <c:extLst>
              <c:ext xmlns:c16="http://schemas.microsoft.com/office/drawing/2014/chart" uri="{C3380CC4-5D6E-409C-BE32-E72D297353CC}">
                <c16:uniqueId val="{000002BE-D036-4850-ADEB-44317FB32D02}"/>
              </c:ext>
            </c:extLst>
          </c:dPt>
          <c:dPt>
            <c:idx val="427"/>
            <c:bubble3D val="0"/>
            <c:extLst>
              <c:ext xmlns:c16="http://schemas.microsoft.com/office/drawing/2014/chart" uri="{C3380CC4-5D6E-409C-BE32-E72D297353CC}">
                <c16:uniqueId val="{000002BF-D036-4850-ADEB-44317FB32D02}"/>
              </c:ext>
            </c:extLst>
          </c:dPt>
          <c:dPt>
            <c:idx val="428"/>
            <c:bubble3D val="0"/>
            <c:extLst>
              <c:ext xmlns:c16="http://schemas.microsoft.com/office/drawing/2014/chart" uri="{C3380CC4-5D6E-409C-BE32-E72D297353CC}">
                <c16:uniqueId val="{000002C0-D036-4850-ADEB-44317FB32D02}"/>
              </c:ext>
            </c:extLst>
          </c:dPt>
          <c:dPt>
            <c:idx val="429"/>
            <c:bubble3D val="0"/>
            <c:extLst>
              <c:ext xmlns:c16="http://schemas.microsoft.com/office/drawing/2014/chart" uri="{C3380CC4-5D6E-409C-BE32-E72D297353CC}">
                <c16:uniqueId val="{000002C1-D036-4850-ADEB-44317FB32D02}"/>
              </c:ext>
            </c:extLst>
          </c:dPt>
          <c:dPt>
            <c:idx val="430"/>
            <c:bubble3D val="0"/>
            <c:extLst>
              <c:ext xmlns:c16="http://schemas.microsoft.com/office/drawing/2014/chart" uri="{C3380CC4-5D6E-409C-BE32-E72D297353CC}">
                <c16:uniqueId val="{000002C2-D036-4850-ADEB-44317FB32D02}"/>
              </c:ext>
            </c:extLst>
          </c:dPt>
          <c:dPt>
            <c:idx val="431"/>
            <c:bubble3D val="0"/>
            <c:extLst>
              <c:ext xmlns:c16="http://schemas.microsoft.com/office/drawing/2014/chart" uri="{C3380CC4-5D6E-409C-BE32-E72D297353CC}">
                <c16:uniqueId val="{000002C3-D036-4850-ADEB-44317FB32D02}"/>
              </c:ext>
            </c:extLst>
          </c:dPt>
          <c:dPt>
            <c:idx val="432"/>
            <c:bubble3D val="0"/>
            <c:extLst>
              <c:ext xmlns:c16="http://schemas.microsoft.com/office/drawing/2014/chart" uri="{C3380CC4-5D6E-409C-BE32-E72D297353CC}">
                <c16:uniqueId val="{000002C4-D036-4850-ADEB-44317FB32D02}"/>
              </c:ext>
            </c:extLst>
          </c:dPt>
          <c:dPt>
            <c:idx val="433"/>
            <c:bubble3D val="0"/>
            <c:extLst>
              <c:ext xmlns:c16="http://schemas.microsoft.com/office/drawing/2014/chart" uri="{C3380CC4-5D6E-409C-BE32-E72D297353CC}">
                <c16:uniqueId val="{000002C5-D036-4850-ADEB-44317FB32D02}"/>
              </c:ext>
            </c:extLst>
          </c:dPt>
          <c:dPt>
            <c:idx val="434"/>
            <c:bubble3D val="0"/>
            <c:extLst>
              <c:ext xmlns:c16="http://schemas.microsoft.com/office/drawing/2014/chart" uri="{C3380CC4-5D6E-409C-BE32-E72D297353CC}">
                <c16:uniqueId val="{000002C6-D036-4850-ADEB-44317FB32D02}"/>
              </c:ext>
            </c:extLst>
          </c:dPt>
          <c:dPt>
            <c:idx val="435"/>
            <c:bubble3D val="0"/>
            <c:extLst>
              <c:ext xmlns:c16="http://schemas.microsoft.com/office/drawing/2014/chart" uri="{C3380CC4-5D6E-409C-BE32-E72D297353CC}">
                <c16:uniqueId val="{000002C7-D036-4850-ADEB-44317FB32D02}"/>
              </c:ext>
            </c:extLst>
          </c:dPt>
          <c:dPt>
            <c:idx val="436"/>
            <c:bubble3D val="0"/>
            <c:extLst>
              <c:ext xmlns:c16="http://schemas.microsoft.com/office/drawing/2014/chart" uri="{C3380CC4-5D6E-409C-BE32-E72D297353CC}">
                <c16:uniqueId val="{000002C8-D036-4850-ADEB-44317FB32D02}"/>
              </c:ext>
            </c:extLst>
          </c:dPt>
          <c:dPt>
            <c:idx val="437"/>
            <c:bubble3D val="0"/>
            <c:extLst>
              <c:ext xmlns:c16="http://schemas.microsoft.com/office/drawing/2014/chart" uri="{C3380CC4-5D6E-409C-BE32-E72D297353CC}">
                <c16:uniqueId val="{000002C9-D036-4850-ADEB-44317FB32D02}"/>
              </c:ext>
            </c:extLst>
          </c:dPt>
          <c:dPt>
            <c:idx val="438"/>
            <c:bubble3D val="0"/>
            <c:extLst>
              <c:ext xmlns:c16="http://schemas.microsoft.com/office/drawing/2014/chart" uri="{C3380CC4-5D6E-409C-BE32-E72D297353CC}">
                <c16:uniqueId val="{000002CA-D036-4850-ADEB-44317FB32D02}"/>
              </c:ext>
            </c:extLst>
          </c:dPt>
          <c:dPt>
            <c:idx val="439"/>
            <c:bubble3D val="0"/>
            <c:extLst>
              <c:ext xmlns:c16="http://schemas.microsoft.com/office/drawing/2014/chart" uri="{C3380CC4-5D6E-409C-BE32-E72D297353CC}">
                <c16:uniqueId val="{000002CB-D036-4850-ADEB-44317FB32D02}"/>
              </c:ext>
            </c:extLst>
          </c:dPt>
          <c:dPt>
            <c:idx val="440"/>
            <c:bubble3D val="0"/>
            <c:extLst>
              <c:ext xmlns:c16="http://schemas.microsoft.com/office/drawing/2014/chart" uri="{C3380CC4-5D6E-409C-BE32-E72D297353CC}">
                <c16:uniqueId val="{000002CC-D036-4850-ADEB-44317FB32D02}"/>
              </c:ext>
            </c:extLst>
          </c:dPt>
          <c:dPt>
            <c:idx val="441"/>
            <c:bubble3D val="0"/>
            <c:extLst>
              <c:ext xmlns:c16="http://schemas.microsoft.com/office/drawing/2014/chart" uri="{C3380CC4-5D6E-409C-BE32-E72D297353CC}">
                <c16:uniqueId val="{000002CD-D036-4850-ADEB-44317FB32D02}"/>
              </c:ext>
            </c:extLst>
          </c:dPt>
          <c:dPt>
            <c:idx val="442"/>
            <c:bubble3D val="0"/>
            <c:extLst>
              <c:ext xmlns:c16="http://schemas.microsoft.com/office/drawing/2014/chart" uri="{C3380CC4-5D6E-409C-BE32-E72D297353CC}">
                <c16:uniqueId val="{000002CE-D036-4850-ADEB-44317FB32D02}"/>
              </c:ext>
            </c:extLst>
          </c:dPt>
          <c:dPt>
            <c:idx val="443"/>
            <c:bubble3D val="0"/>
            <c:extLst>
              <c:ext xmlns:c16="http://schemas.microsoft.com/office/drawing/2014/chart" uri="{C3380CC4-5D6E-409C-BE32-E72D297353CC}">
                <c16:uniqueId val="{000002CF-D036-4850-ADEB-44317FB32D02}"/>
              </c:ext>
            </c:extLst>
          </c:dPt>
          <c:dPt>
            <c:idx val="444"/>
            <c:bubble3D val="0"/>
            <c:extLst>
              <c:ext xmlns:c16="http://schemas.microsoft.com/office/drawing/2014/chart" uri="{C3380CC4-5D6E-409C-BE32-E72D297353CC}">
                <c16:uniqueId val="{000002D0-D036-4850-ADEB-44317FB32D02}"/>
              </c:ext>
            </c:extLst>
          </c:dPt>
          <c:dPt>
            <c:idx val="445"/>
            <c:bubble3D val="0"/>
            <c:extLst>
              <c:ext xmlns:c16="http://schemas.microsoft.com/office/drawing/2014/chart" uri="{C3380CC4-5D6E-409C-BE32-E72D297353CC}">
                <c16:uniqueId val="{000002D1-D036-4850-ADEB-44317FB32D02}"/>
              </c:ext>
            </c:extLst>
          </c:dPt>
          <c:dPt>
            <c:idx val="446"/>
            <c:bubble3D val="0"/>
            <c:extLst>
              <c:ext xmlns:c16="http://schemas.microsoft.com/office/drawing/2014/chart" uri="{C3380CC4-5D6E-409C-BE32-E72D297353CC}">
                <c16:uniqueId val="{000002D2-D036-4850-ADEB-44317FB32D02}"/>
              </c:ext>
            </c:extLst>
          </c:dPt>
          <c:dPt>
            <c:idx val="447"/>
            <c:bubble3D val="0"/>
            <c:extLst>
              <c:ext xmlns:c16="http://schemas.microsoft.com/office/drawing/2014/chart" uri="{C3380CC4-5D6E-409C-BE32-E72D297353CC}">
                <c16:uniqueId val="{000002D3-D036-4850-ADEB-44317FB32D02}"/>
              </c:ext>
            </c:extLst>
          </c:dPt>
          <c:dPt>
            <c:idx val="448"/>
            <c:bubble3D val="0"/>
            <c:extLst>
              <c:ext xmlns:c16="http://schemas.microsoft.com/office/drawing/2014/chart" uri="{C3380CC4-5D6E-409C-BE32-E72D297353CC}">
                <c16:uniqueId val="{000002D4-D036-4850-ADEB-44317FB32D02}"/>
              </c:ext>
            </c:extLst>
          </c:dPt>
          <c:dPt>
            <c:idx val="449"/>
            <c:bubble3D val="0"/>
            <c:extLst>
              <c:ext xmlns:c16="http://schemas.microsoft.com/office/drawing/2014/chart" uri="{C3380CC4-5D6E-409C-BE32-E72D297353CC}">
                <c16:uniqueId val="{000002D5-D036-4850-ADEB-44317FB32D02}"/>
              </c:ext>
            </c:extLst>
          </c:dPt>
          <c:dPt>
            <c:idx val="450"/>
            <c:bubble3D val="0"/>
            <c:extLst>
              <c:ext xmlns:c16="http://schemas.microsoft.com/office/drawing/2014/chart" uri="{C3380CC4-5D6E-409C-BE32-E72D297353CC}">
                <c16:uniqueId val="{000002D6-D036-4850-ADEB-44317FB32D02}"/>
              </c:ext>
            </c:extLst>
          </c:dPt>
          <c:dPt>
            <c:idx val="451"/>
            <c:bubble3D val="0"/>
            <c:extLst>
              <c:ext xmlns:c16="http://schemas.microsoft.com/office/drawing/2014/chart" uri="{C3380CC4-5D6E-409C-BE32-E72D297353CC}">
                <c16:uniqueId val="{000002D7-D036-4850-ADEB-44317FB32D02}"/>
              </c:ext>
            </c:extLst>
          </c:dPt>
          <c:dPt>
            <c:idx val="452"/>
            <c:bubble3D val="0"/>
            <c:extLst>
              <c:ext xmlns:c16="http://schemas.microsoft.com/office/drawing/2014/chart" uri="{C3380CC4-5D6E-409C-BE32-E72D297353CC}">
                <c16:uniqueId val="{000002D8-D036-4850-ADEB-44317FB32D02}"/>
              </c:ext>
            </c:extLst>
          </c:dPt>
          <c:dPt>
            <c:idx val="453"/>
            <c:bubble3D val="0"/>
            <c:extLst>
              <c:ext xmlns:c16="http://schemas.microsoft.com/office/drawing/2014/chart" uri="{C3380CC4-5D6E-409C-BE32-E72D297353CC}">
                <c16:uniqueId val="{000002D9-D036-4850-ADEB-44317FB32D02}"/>
              </c:ext>
            </c:extLst>
          </c:dPt>
          <c:dPt>
            <c:idx val="454"/>
            <c:bubble3D val="0"/>
            <c:extLst>
              <c:ext xmlns:c16="http://schemas.microsoft.com/office/drawing/2014/chart" uri="{C3380CC4-5D6E-409C-BE32-E72D297353CC}">
                <c16:uniqueId val="{000002DA-D036-4850-ADEB-44317FB32D02}"/>
              </c:ext>
            </c:extLst>
          </c:dPt>
          <c:dPt>
            <c:idx val="455"/>
            <c:bubble3D val="0"/>
            <c:extLst>
              <c:ext xmlns:c16="http://schemas.microsoft.com/office/drawing/2014/chart" uri="{C3380CC4-5D6E-409C-BE32-E72D297353CC}">
                <c16:uniqueId val="{000002DB-D036-4850-ADEB-44317FB32D02}"/>
              </c:ext>
            </c:extLst>
          </c:dPt>
          <c:dPt>
            <c:idx val="456"/>
            <c:bubble3D val="0"/>
            <c:extLst>
              <c:ext xmlns:c16="http://schemas.microsoft.com/office/drawing/2014/chart" uri="{C3380CC4-5D6E-409C-BE32-E72D297353CC}">
                <c16:uniqueId val="{000002DC-D036-4850-ADEB-44317FB32D02}"/>
              </c:ext>
            </c:extLst>
          </c:dPt>
          <c:dPt>
            <c:idx val="457"/>
            <c:bubble3D val="0"/>
            <c:extLst>
              <c:ext xmlns:c16="http://schemas.microsoft.com/office/drawing/2014/chart" uri="{C3380CC4-5D6E-409C-BE32-E72D297353CC}">
                <c16:uniqueId val="{000002DD-D036-4850-ADEB-44317FB32D02}"/>
              </c:ext>
            </c:extLst>
          </c:dPt>
          <c:dPt>
            <c:idx val="458"/>
            <c:bubble3D val="0"/>
            <c:extLst>
              <c:ext xmlns:c16="http://schemas.microsoft.com/office/drawing/2014/chart" uri="{C3380CC4-5D6E-409C-BE32-E72D297353CC}">
                <c16:uniqueId val="{000002DE-D036-4850-ADEB-44317FB32D02}"/>
              </c:ext>
            </c:extLst>
          </c:dPt>
          <c:dPt>
            <c:idx val="459"/>
            <c:bubble3D val="0"/>
            <c:extLst>
              <c:ext xmlns:c16="http://schemas.microsoft.com/office/drawing/2014/chart" uri="{C3380CC4-5D6E-409C-BE32-E72D297353CC}">
                <c16:uniqueId val="{000002DF-D036-4850-ADEB-44317FB32D02}"/>
              </c:ext>
            </c:extLst>
          </c:dPt>
          <c:dPt>
            <c:idx val="460"/>
            <c:bubble3D val="0"/>
            <c:extLst>
              <c:ext xmlns:c16="http://schemas.microsoft.com/office/drawing/2014/chart" uri="{C3380CC4-5D6E-409C-BE32-E72D297353CC}">
                <c16:uniqueId val="{000002E0-D036-4850-ADEB-44317FB32D02}"/>
              </c:ext>
            </c:extLst>
          </c:dPt>
          <c:dPt>
            <c:idx val="461"/>
            <c:bubble3D val="0"/>
            <c:extLst>
              <c:ext xmlns:c16="http://schemas.microsoft.com/office/drawing/2014/chart" uri="{C3380CC4-5D6E-409C-BE32-E72D297353CC}">
                <c16:uniqueId val="{000002E1-D036-4850-ADEB-44317FB32D02}"/>
              </c:ext>
            </c:extLst>
          </c:dPt>
          <c:dPt>
            <c:idx val="462"/>
            <c:bubble3D val="0"/>
            <c:extLst>
              <c:ext xmlns:c16="http://schemas.microsoft.com/office/drawing/2014/chart" uri="{C3380CC4-5D6E-409C-BE32-E72D297353CC}">
                <c16:uniqueId val="{000002E2-D036-4850-ADEB-44317FB32D02}"/>
              </c:ext>
            </c:extLst>
          </c:dPt>
          <c:dPt>
            <c:idx val="463"/>
            <c:bubble3D val="0"/>
            <c:extLst>
              <c:ext xmlns:c16="http://schemas.microsoft.com/office/drawing/2014/chart" uri="{C3380CC4-5D6E-409C-BE32-E72D297353CC}">
                <c16:uniqueId val="{000002E3-D036-4850-ADEB-44317FB32D02}"/>
              </c:ext>
            </c:extLst>
          </c:dPt>
          <c:dPt>
            <c:idx val="464"/>
            <c:bubble3D val="0"/>
            <c:extLst>
              <c:ext xmlns:c16="http://schemas.microsoft.com/office/drawing/2014/chart" uri="{C3380CC4-5D6E-409C-BE32-E72D297353CC}">
                <c16:uniqueId val="{000002E4-D036-4850-ADEB-44317FB32D02}"/>
              </c:ext>
            </c:extLst>
          </c:dPt>
          <c:dPt>
            <c:idx val="465"/>
            <c:bubble3D val="0"/>
            <c:extLst>
              <c:ext xmlns:c16="http://schemas.microsoft.com/office/drawing/2014/chart" uri="{C3380CC4-5D6E-409C-BE32-E72D297353CC}">
                <c16:uniqueId val="{000002E5-D036-4850-ADEB-44317FB32D02}"/>
              </c:ext>
            </c:extLst>
          </c:dPt>
          <c:dPt>
            <c:idx val="466"/>
            <c:bubble3D val="0"/>
            <c:extLst>
              <c:ext xmlns:c16="http://schemas.microsoft.com/office/drawing/2014/chart" uri="{C3380CC4-5D6E-409C-BE32-E72D297353CC}">
                <c16:uniqueId val="{000002E6-D036-4850-ADEB-44317FB32D02}"/>
              </c:ext>
            </c:extLst>
          </c:dPt>
          <c:dPt>
            <c:idx val="467"/>
            <c:bubble3D val="0"/>
            <c:extLst>
              <c:ext xmlns:c16="http://schemas.microsoft.com/office/drawing/2014/chart" uri="{C3380CC4-5D6E-409C-BE32-E72D297353CC}">
                <c16:uniqueId val="{000002E7-D036-4850-ADEB-44317FB32D02}"/>
              </c:ext>
            </c:extLst>
          </c:dPt>
          <c:dPt>
            <c:idx val="468"/>
            <c:bubble3D val="0"/>
            <c:extLst>
              <c:ext xmlns:c16="http://schemas.microsoft.com/office/drawing/2014/chart" uri="{C3380CC4-5D6E-409C-BE32-E72D297353CC}">
                <c16:uniqueId val="{000002E8-D036-4850-ADEB-44317FB32D02}"/>
              </c:ext>
            </c:extLst>
          </c:dPt>
          <c:dPt>
            <c:idx val="469"/>
            <c:bubble3D val="0"/>
            <c:extLst>
              <c:ext xmlns:c16="http://schemas.microsoft.com/office/drawing/2014/chart" uri="{C3380CC4-5D6E-409C-BE32-E72D297353CC}">
                <c16:uniqueId val="{000002E9-D036-4850-ADEB-44317FB32D02}"/>
              </c:ext>
            </c:extLst>
          </c:dPt>
          <c:dPt>
            <c:idx val="470"/>
            <c:bubble3D val="0"/>
            <c:extLst>
              <c:ext xmlns:c16="http://schemas.microsoft.com/office/drawing/2014/chart" uri="{C3380CC4-5D6E-409C-BE32-E72D297353CC}">
                <c16:uniqueId val="{000002EA-D036-4850-ADEB-44317FB32D02}"/>
              </c:ext>
            </c:extLst>
          </c:dPt>
          <c:dPt>
            <c:idx val="471"/>
            <c:bubble3D val="0"/>
            <c:extLst>
              <c:ext xmlns:c16="http://schemas.microsoft.com/office/drawing/2014/chart" uri="{C3380CC4-5D6E-409C-BE32-E72D297353CC}">
                <c16:uniqueId val="{000002EB-D036-4850-ADEB-44317FB32D02}"/>
              </c:ext>
            </c:extLst>
          </c:dPt>
          <c:dPt>
            <c:idx val="472"/>
            <c:bubble3D val="0"/>
            <c:extLst>
              <c:ext xmlns:c16="http://schemas.microsoft.com/office/drawing/2014/chart" uri="{C3380CC4-5D6E-409C-BE32-E72D297353CC}">
                <c16:uniqueId val="{000002EC-D036-4850-ADEB-44317FB32D02}"/>
              </c:ext>
            </c:extLst>
          </c:dPt>
          <c:dPt>
            <c:idx val="473"/>
            <c:bubble3D val="0"/>
            <c:extLst>
              <c:ext xmlns:c16="http://schemas.microsoft.com/office/drawing/2014/chart" uri="{C3380CC4-5D6E-409C-BE32-E72D297353CC}">
                <c16:uniqueId val="{000002ED-D036-4850-ADEB-44317FB32D02}"/>
              </c:ext>
            </c:extLst>
          </c:dPt>
          <c:dPt>
            <c:idx val="474"/>
            <c:bubble3D val="0"/>
            <c:extLst>
              <c:ext xmlns:c16="http://schemas.microsoft.com/office/drawing/2014/chart" uri="{C3380CC4-5D6E-409C-BE32-E72D297353CC}">
                <c16:uniqueId val="{000002EE-D036-4850-ADEB-44317FB32D02}"/>
              </c:ext>
            </c:extLst>
          </c:dPt>
          <c:dPt>
            <c:idx val="475"/>
            <c:bubble3D val="0"/>
            <c:extLst>
              <c:ext xmlns:c16="http://schemas.microsoft.com/office/drawing/2014/chart" uri="{C3380CC4-5D6E-409C-BE32-E72D297353CC}">
                <c16:uniqueId val="{000002EF-D036-4850-ADEB-44317FB32D02}"/>
              </c:ext>
            </c:extLst>
          </c:dPt>
          <c:dPt>
            <c:idx val="476"/>
            <c:bubble3D val="0"/>
            <c:extLst>
              <c:ext xmlns:c16="http://schemas.microsoft.com/office/drawing/2014/chart" uri="{C3380CC4-5D6E-409C-BE32-E72D297353CC}">
                <c16:uniqueId val="{000002F0-D036-4850-ADEB-44317FB32D02}"/>
              </c:ext>
            </c:extLst>
          </c:dPt>
          <c:dPt>
            <c:idx val="477"/>
            <c:bubble3D val="0"/>
            <c:extLst>
              <c:ext xmlns:c16="http://schemas.microsoft.com/office/drawing/2014/chart" uri="{C3380CC4-5D6E-409C-BE32-E72D297353CC}">
                <c16:uniqueId val="{000002F1-D036-4850-ADEB-44317FB32D02}"/>
              </c:ext>
            </c:extLst>
          </c:dPt>
          <c:dPt>
            <c:idx val="478"/>
            <c:bubble3D val="0"/>
            <c:extLst>
              <c:ext xmlns:c16="http://schemas.microsoft.com/office/drawing/2014/chart" uri="{C3380CC4-5D6E-409C-BE32-E72D297353CC}">
                <c16:uniqueId val="{000002F2-D036-4850-ADEB-44317FB32D02}"/>
              </c:ext>
            </c:extLst>
          </c:dPt>
          <c:dPt>
            <c:idx val="479"/>
            <c:bubble3D val="0"/>
            <c:extLst>
              <c:ext xmlns:c16="http://schemas.microsoft.com/office/drawing/2014/chart" uri="{C3380CC4-5D6E-409C-BE32-E72D297353CC}">
                <c16:uniqueId val="{000002F3-D036-4850-ADEB-44317FB32D02}"/>
              </c:ext>
            </c:extLst>
          </c:dPt>
          <c:dPt>
            <c:idx val="480"/>
            <c:bubble3D val="0"/>
            <c:extLst>
              <c:ext xmlns:c16="http://schemas.microsoft.com/office/drawing/2014/chart" uri="{C3380CC4-5D6E-409C-BE32-E72D297353CC}">
                <c16:uniqueId val="{000002F4-D036-4850-ADEB-44317FB32D02}"/>
              </c:ext>
            </c:extLst>
          </c:dPt>
          <c:dPt>
            <c:idx val="481"/>
            <c:bubble3D val="0"/>
            <c:extLst>
              <c:ext xmlns:c16="http://schemas.microsoft.com/office/drawing/2014/chart" uri="{C3380CC4-5D6E-409C-BE32-E72D297353CC}">
                <c16:uniqueId val="{000002F5-D036-4850-ADEB-44317FB32D02}"/>
              </c:ext>
            </c:extLst>
          </c:dPt>
          <c:dPt>
            <c:idx val="482"/>
            <c:bubble3D val="0"/>
            <c:extLst>
              <c:ext xmlns:c16="http://schemas.microsoft.com/office/drawing/2014/chart" uri="{C3380CC4-5D6E-409C-BE32-E72D297353CC}">
                <c16:uniqueId val="{000002F6-D036-4850-ADEB-44317FB32D02}"/>
              </c:ext>
            </c:extLst>
          </c:dPt>
          <c:dPt>
            <c:idx val="483"/>
            <c:bubble3D val="0"/>
            <c:extLst>
              <c:ext xmlns:c16="http://schemas.microsoft.com/office/drawing/2014/chart" uri="{C3380CC4-5D6E-409C-BE32-E72D297353CC}">
                <c16:uniqueId val="{000002F7-D036-4850-ADEB-44317FB32D02}"/>
              </c:ext>
            </c:extLst>
          </c:dPt>
          <c:dPt>
            <c:idx val="484"/>
            <c:bubble3D val="0"/>
            <c:extLst>
              <c:ext xmlns:c16="http://schemas.microsoft.com/office/drawing/2014/chart" uri="{C3380CC4-5D6E-409C-BE32-E72D297353CC}">
                <c16:uniqueId val="{000002F8-D036-4850-ADEB-44317FB32D02}"/>
              </c:ext>
            </c:extLst>
          </c:dPt>
          <c:dPt>
            <c:idx val="485"/>
            <c:bubble3D val="0"/>
            <c:extLst>
              <c:ext xmlns:c16="http://schemas.microsoft.com/office/drawing/2014/chart" uri="{C3380CC4-5D6E-409C-BE32-E72D297353CC}">
                <c16:uniqueId val="{000002F9-D036-4850-ADEB-44317FB32D02}"/>
              </c:ext>
            </c:extLst>
          </c:dPt>
          <c:dPt>
            <c:idx val="486"/>
            <c:bubble3D val="0"/>
            <c:extLst>
              <c:ext xmlns:c16="http://schemas.microsoft.com/office/drawing/2014/chart" uri="{C3380CC4-5D6E-409C-BE32-E72D297353CC}">
                <c16:uniqueId val="{000002FA-D036-4850-ADEB-44317FB32D02}"/>
              </c:ext>
            </c:extLst>
          </c:dPt>
          <c:dPt>
            <c:idx val="487"/>
            <c:bubble3D val="0"/>
            <c:extLst>
              <c:ext xmlns:c16="http://schemas.microsoft.com/office/drawing/2014/chart" uri="{C3380CC4-5D6E-409C-BE32-E72D297353CC}">
                <c16:uniqueId val="{000002FB-D036-4850-ADEB-44317FB32D02}"/>
              </c:ext>
            </c:extLst>
          </c:dPt>
          <c:dPt>
            <c:idx val="488"/>
            <c:bubble3D val="0"/>
            <c:extLst>
              <c:ext xmlns:c16="http://schemas.microsoft.com/office/drawing/2014/chart" uri="{C3380CC4-5D6E-409C-BE32-E72D297353CC}">
                <c16:uniqueId val="{000002FC-D036-4850-ADEB-44317FB32D02}"/>
              </c:ext>
            </c:extLst>
          </c:dPt>
          <c:dPt>
            <c:idx val="489"/>
            <c:bubble3D val="0"/>
            <c:extLst>
              <c:ext xmlns:c16="http://schemas.microsoft.com/office/drawing/2014/chart" uri="{C3380CC4-5D6E-409C-BE32-E72D297353CC}">
                <c16:uniqueId val="{000002FD-D036-4850-ADEB-44317FB32D02}"/>
              </c:ext>
            </c:extLst>
          </c:dPt>
          <c:dPt>
            <c:idx val="490"/>
            <c:bubble3D val="0"/>
            <c:extLst>
              <c:ext xmlns:c16="http://schemas.microsoft.com/office/drawing/2014/chart" uri="{C3380CC4-5D6E-409C-BE32-E72D297353CC}">
                <c16:uniqueId val="{000002FE-D036-4850-ADEB-44317FB32D02}"/>
              </c:ext>
            </c:extLst>
          </c:dPt>
          <c:dPt>
            <c:idx val="491"/>
            <c:bubble3D val="0"/>
            <c:extLst>
              <c:ext xmlns:c16="http://schemas.microsoft.com/office/drawing/2014/chart" uri="{C3380CC4-5D6E-409C-BE32-E72D297353CC}">
                <c16:uniqueId val="{000002FF-D036-4850-ADEB-44317FB32D02}"/>
              </c:ext>
            </c:extLst>
          </c:dPt>
          <c:dPt>
            <c:idx val="492"/>
            <c:bubble3D val="0"/>
            <c:extLst>
              <c:ext xmlns:c16="http://schemas.microsoft.com/office/drawing/2014/chart" uri="{C3380CC4-5D6E-409C-BE32-E72D297353CC}">
                <c16:uniqueId val="{00000300-D036-4850-ADEB-44317FB32D02}"/>
              </c:ext>
            </c:extLst>
          </c:dPt>
          <c:dPt>
            <c:idx val="493"/>
            <c:bubble3D val="0"/>
            <c:extLst>
              <c:ext xmlns:c16="http://schemas.microsoft.com/office/drawing/2014/chart" uri="{C3380CC4-5D6E-409C-BE32-E72D297353CC}">
                <c16:uniqueId val="{00000301-D036-4850-ADEB-44317FB32D02}"/>
              </c:ext>
            </c:extLst>
          </c:dPt>
          <c:dPt>
            <c:idx val="494"/>
            <c:bubble3D val="0"/>
            <c:extLst>
              <c:ext xmlns:c16="http://schemas.microsoft.com/office/drawing/2014/chart" uri="{C3380CC4-5D6E-409C-BE32-E72D297353CC}">
                <c16:uniqueId val="{00000302-D036-4850-ADEB-44317FB32D02}"/>
              </c:ext>
            </c:extLst>
          </c:dPt>
          <c:dPt>
            <c:idx val="495"/>
            <c:bubble3D val="0"/>
            <c:extLst>
              <c:ext xmlns:c16="http://schemas.microsoft.com/office/drawing/2014/chart" uri="{C3380CC4-5D6E-409C-BE32-E72D297353CC}">
                <c16:uniqueId val="{00000303-D036-4850-ADEB-44317FB32D02}"/>
              </c:ext>
            </c:extLst>
          </c:dPt>
          <c:dPt>
            <c:idx val="496"/>
            <c:bubble3D val="0"/>
            <c:extLst>
              <c:ext xmlns:c16="http://schemas.microsoft.com/office/drawing/2014/chart" uri="{C3380CC4-5D6E-409C-BE32-E72D297353CC}">
                <c16:uniqueId val="{00000304-D036-4850-ADEB-44317FB32D02}"/>
              </c:ext>
            </c:extLst>
          </c:dPt>
          <c:dPt>
            <c:idx val="497"/>
            <c:bubble3D val="0"/>
            <c:extLst>
              <c:ext xmlns:c16="http://schemas.microsoft.com/office/drawing/2014/chart" uri="{C3380CC4-5D6E-409C-BE32-E72D297353CC}">
                <c16:uniqueId val="{00000305-D036-4850-ADEB-44317FB32D02}"/>
              </c:ext>
            </c:extLst>
          </c:dPt>
          <c:dPt>
            <c:idx val="498"/>
            <c:bubble3D val="0"/>
            <c:extLst>
              <c:ext xmlns:c16="http://schemas.microsoft.com/office/drawing/2014/chart" uri="{C3380CC4-5D6E-409C-BE32-E72D297353CC}">
                <c16:uniqueId val="{00000306-D036-4850-ADEB-44317FB32D02}"/>
              </c:ext>
            </c:extLst>
          </c:dPt>
          <c:dPt>
            <c:idx val="499"/>
            <c:bubble3D val="0"/>
            <c:extLst>
              <c:ext xmlns:c16="http://schemas.microsoft.com/office/drawing/2014/chart" uri="{C3380CC4-5D6E-409C-BE32-E72D297353CC}">
                <c16:uniqueId val="{00000307-D036-4850-ADEB-44317FB32D02}"/>
              </c:ext>
            </c:extLst>
          </c:dPt>
          <c:dPt>
            <c:idx val="500"/>
            <c:bubble3D val="0"/>
            <c:extLst>
              <c:ext xmlns:c16="http://schemas.microsoft.com/office/drawing/2014/chart" uri="{C3380CC4-5D6E-409C-BE32-E72D297353CC}">
                <c16:uniqueId val="{00000308-D036-4850-ADEB-44317FB32D02}"/>
              </c:ext>
            </c:extLst>
          </c:dPt>
          <c:dPt>
            <c:idx val="501"/>
            <c:bubble3D val="0"/>
            <c:extLst>
              <c:ext xmlns:c16="http://schemas.microsoft.com/office/drawing/2014/chart" uri="{C3380CC4-5D6E-409C-BE32-E72D297353CC}">
                <c16:uniqueId val="{00000309-D036-4850-ADEB-44317FB32D02}"/>
              </c:ext>
            </c:extLst>
          </c:dPt>
          <c:dPt>
            <c:idx val="502"/>
            <c:bubble3D val="0"/>
            <c:extLst>
              <c:ext xmlns:c16="http://schemas.microsoft.com/office/drawing/2014/chart" uri="{C3380CC4-5D6E-409C-BE32-E72D297353CC}">
                <c16:uniqueId val="{0000030A-D036-4850-ADEB-44317FB32D02}"/>
              </c:ext>
            </c:extLst>
          </c:dPt>
          <c:dPt>
            <c:idx val="503"/>
            <c:bubble3D val="0"/>
            <c:extLst>
              <c:ext xmlns:c16="http://schemas.microsoft.com/office/drawing/2014/chart" uri="{C3380CC4-5D6E-409C-BE32-E72D297353CC}">
                <c16:uniqueId val="{0000030B-D036-4850-ADEB-44317FB32D02}"/>
              </c:ext>
            </c:extLst>
          </c:dPt>
          <c:dPt>
            <c:idx val="504"/>
            <c:bubble3D val="0"/>
            <c:extLst>
              <c:ext xmlns:c16="http://schemas.microsoft.com/office/drawing/2014/chart" uri="{C3380CC4-5D6E-409C-BE32-E72D297353CC}">
                <c16:uniqueId val="{0000030C-D036-4850-ADEB-44317FB32D02}"/>
              </c:ext>
            </c:extLst>
          </c:dPt>
          <c:dPt>
            <c:idx val="505"/>
            <c:bubble3D val="0"/>
            <c:extLst>
              <c:ext xmlns:c16="http://schemas.microsoft.com/office/drawing/2014/chart" uri="{C3380CC4-5D6E-409C-BE32-E72D297353CC}">
                <c16:uniqueId val="{0000030D-D036-4850-ADEB-44317FB32D02}"/>
              </c:ext>
            </c:extLst>
          </c:dPt>
          <c:dPt>
            <c:idx val="506"/>
            <c:bubble3D val="0"/>
            <c:extLst>
              <c:ext xmlns:c16="http://schemas.microsoft.com/office/drawing/2014/chart" uri="{C3380CC4-5D6E-409C-BE32-E72D297353CC}">
                <c16:uniqueId val="{0000030E-D036-4850-ADEB-44317FB32D02}"/>
              </c:ext>
            </c:extLst>
          </c:dPt>
          <c:dPt>
            <c:idx val="507"/>
            <c:bubble3D val="0"/>
            <c:extLst>
              <c:ext xmlns:c16="http://schemas.microsoft.com/office/drawing/2014/chart" uri="{C3380CC4-5D6E-409C-BE32-E72D297353CC}">
                <c16:uniqueId val="{0000030F-D036-4850-ADEB-44317FB32D02}"/>
              </c:ext>
            </c:extLst>
          </c:dPt>
          <c:dPt>
            <c:idx val="508"/>
            <c:bubble3D val="0"/>
            <c:extLst>
              <c:ext xmlns:c16="http://schemas.microsoft.com/office/drawing/2014/chart" uri="{C3380CC4-5D6E-409C-BE32-E72D297353CC}">
                <c16:uniqueId val="{00000310-D036-4850-ADEB-44317FB32D02}"/>
              </c:ext>
            </c:extLst>
          </c:dPt>
          <c:dPt>
            <c:idx val="509"/>
            <c:bubble3D val="0"/>
            <c:extLst>
              <c:ext xmlns:c16="http://schemas.microsoft.com/office/drawing/2014/chart" uri="{C3380CC4-5D6E-409C-BE32-E72D297353CC}">
                <c16:uniqueId val="{00000311-D036-4850-ADEB-44317FB32D02}"/>
              </c:ext>
            </c:extLst>
          </c:dPt>
          <c:dPt>
            <c:idx val="510"/>
            <c:bubble3D val="0"/>
            <c:extLst>
              <c:ext xmlns:c16="http://schemas.microsoft.com/office/drawing/2014/chart" uri="{C3380CC4-5D6E-409C-BE32-E72D297353CC}">
                <c16:uniqueId val="{00000312-D036-4850-ADEB-44317FB32D02}"/>
              </c:ext>
            </c:extLst>
          </c:dPt>
          <c:dPt>
            <c:idx val="511"/>
            <c:bubble3D val="0"/>
            <c:extLst>
              <c:ext xmlns:c16="http://schemas.microsoft.com/office/drawing/2014/chart" uri="{C3380CC4-5D6E-409C-BE32-E72D297353CC}">
                <c16:uniqueId val="{00000313-D036-4850-ADEB-44317FB32D02}"/>
              </c:ext>
            </c:extLst>
          </c:dPt>
          <c:dPt>
            <c:idx val="512"/>
            <c:bubble3D val="0"/>
            <c:extLst>
              <c:ext xmlns:c16="http://schemas.microsoft.com/office/drawing/2014/chart" uri="{C3380CC4-5D6E-409C-BE32-E72D297353CC}">
                <c16:uniqueId val="{00000314-D036-4850-ADEB-44317FB32D02}"/>
              </c:ext>
            </c:extLst>
          </c:dPt>
          <c:dPt>
            <c:idx val="513"/>
            <c:bubble3D val="0"/>
            <c:extLst>
              <c:ext xmlns:c16="http://schemas.microsoft.com/office/drawing/2014/chart" uri="{C3380CC4-5D6E-409C-BE32-E72D297353CC}">
                <c16:uniqueId val="{00000315-D036-4850-ADEB-44317FB32D02}"/>
              </c:ext>
            </c:extLst>
          </c:dPt>
          <c:dPt>
            <c:idx val="514"/>
            <c:bubble3D val="0"/>
            <c:extLst>
              <c:ext xmlns:c16="http://schemas.microsoft.com/office/drawing/2014/chart" uri="{C3380CC4-5D6E-409C-BE32-E72D297353CC}">
                <c16:uniqueId val="{00000316-D036-4850-ADEB-44317FB32D02}"/>
              </c:ext>
            </c:extLst>
          </c:dPt>
          <c:dPt>
            <c:idx val="515"/>
            <c:bubble3D val="0"/>
            <c:extLst>
              <c:ext xmlns:c16="http://schemas.microsoft.com/office/drawing/2014/chart" uri="{C3380CC4-5D6E-409C-BE32-E72D297353CC}">
                <c16:uniqueId val="{00000317-D036-4850-ADEB-44317FB32D02}"/>
              </c:ext>
            </c:extLst>
          </c:dPt>
          <c:dPt>
            <c:idx val="516"/>
            <c:bubble3D val="0"/>
            <c:extLst>
              <c:ext xmlns:c16="http://schemas.microsoft.com/office/drawing/2014/chart" uri="{C3380CC4-5D6E-409C-BE32-E72D297353CC}">
                <c16:uniqueId val="{00000318-D036-4850-ADEB-44317FB32D02}"/>
              </c:ext>
            </c:extLst>
          </c:dPt>
          <c:dPt>
            <c:idx val="517"/>
            <c:bubble3D val="0"/>
            <c:extLst>
              <c:ext xmlns:c16="http://schemas.microsoft.com/office/drawing/2014/chart" uri="{C3380CC4-5D6E-409C-BE32-E72D297353CC}">
                <c16:uniqueId val="{00000319-D036-4850-ADEB-44317FB32D02}"/>
              </c:ext>
            </c:extLst>
          </c:dPt>
          <c:dPt>
            <c:idx val="518"/>
            <c:bubble3D val="0"/>
            <c:extLst>
              <c:ext xmlns:c16="http://schemas.microsoft.com/office/drawing/2014/chart" uri="{C3380CC4-5D6E-409C-BE32-E72D297353CC}">
                <c16:uniqueId val="{0000031A-D036-4850-ADEB-44317FB32D02}"/>
              </c:ext>
            </c:extLst>
          </c:dPt>
          <c:dPt>
            <c:idx val="519"/>
            <c:bubble3D val="0"/>
            <c:extLst>
              <c:ext xmlns:c16="http://schemas.microsoft.com/office/drawing/2014/chart" uri="{C3380CC4-5D6E-409C-BE32-E72D297353CC}">
                <c16:uniqueId val="{0000031B-D036-4850-ADEB-44317FB32D02}"/>
              </c:ext>
            </c:extLst>
          </c:dPt>
          <c:dPt>
            <c:idx val="520"/>
            <c:bubble3D val="0"/>
            <c:extLst>
              <c:ext xmlns:c16="http://schemas.microsoft.com/office/drawing/2014/chart" uri="{C3380CC4-5D6E-409C-BE32-E72D297353CC}">
                <c16:uniqueId val="{0000031C-D036-4850-ADEB-44317FB32D02}"/>
              </c:ext>
            </c:extLst>
          </c:dPt>
          <c:dPt>
            <c:idx val="521"/>
            <c:bubble3D val="0"/>
            <c:extLst>
              <c:ext xmlns:c16="http://schemas.microsoft.com/office/drawing/2014/chart" uri="{C3380CC4-5D6E-409C-BE32-E72D297353CC}">
                <c16:uniqueId val="{0000031D-D036-4850-ADEB-44317FB32D02}"/>
              </c:ext>
            </c:extLst>
          </c:dPt>
          <c:dPt>
            <c:idx val="522"/>
            <c:bubble3D val="0"/>
            <c:extLst>
              <c:ext xmlns:c16="http://schemas.microsoft.com/office/drawing/2014/chart" uri="{C3380CC4-5D6E-409C-BE32-E72D297353CC}">
                <c16:uniqueId val="{0000031E-D036-4850-ADEB-44317FB32D02}"/>
              </c:ext>
            </c:extLst>
          </c:dPt>
          <c:dPt>
            <c:idx val="523"/>
            <c:bubble3D val="0"/>
            <c:extLst>
              <c:ext xmlns:c16="http://schemas.microsoft.com/office/drawing/2014/chart" uri="{C3380CC4-5D6E-409C-BE32-E72D297353CC}">
                <c16:uniqueId val="{0000031F-D036-4850-ADEB-44317FB32D02}"/>
              </c:ext>
            </c:extLst>
          </c:dPt>
          <c:dPt>
            <c:idx val="524"/>
            <c:bubble3D val="0"/>
            <c:extLst>
              <c:ext xmlns:c16="http://schemas.microsoft.com/office/drawing/2014/chart" uri="{C3380CC4-5D6E-409C-BE32-E72D297353CC}">
                <c16:uniqueId val="{00000320-D036-4850-ADEB-44317FB32D02}"/>
              </c:ext>
            </c:extLst>
          </c:dPt>
          <c:dPt>
            <c:idx val="525"/>
            <c:bubble3D val="0"/>
            <c:extLst>
              <c:ext xmlns:c16="http://schemas.microsoft.com/office/drawing/2014/chart" uri="{C3380CC4-5D6E-409C-BE32-E72D297353CC}">
                <c16:uniqueId val="{00000321-D036-4850-ADEB-44317FB32D02}"/>
              </c:ext>
            </c:extLst>
          </c:dPt>
          <c:dPt>
            <c:idx val="526"/>
            <c:bubble3D val="0"/>
            <c:extLst>
              <c:ext xmlns:c16="http://schemas.microsoft.com/office/drawing/2014/chart" uri="{C3380CC4-5D6E-409C-BE32-E72D297353CC}">
                <c16:uniqueId val="{00000322-D036-4850-ADEB-44317FB32D02}"/>
              </c:ext>
            </c:extLst>
          </c:dPt>
          <c:dPt>
            <c:idx val="527"/>
            <c:bubble3D val="0"/>
            <c:extLst>
              <c:ext xmlns:c16="http://schemas.microsoft.com/office/drawing/2014/chart" uri="{C3380CC4-5D6E-409C-BE32-E72D297353CC}">
                <c16:uniqueId val="{00000323-D036-4850-ADEB-44317FB32D02}"/>
              </c:ext>
            </c:extLst>
          </c:dPt>
          <c:dPt>
            <c:idx val="528"/>
            <c:bubble3D val="0"/>
            <c:extLst>
              <c:ext xmlns:c16="http://schemas.microsoft.com/office/drawing/2014/chart" uri="{C3380CC4-5D6E-409C-BE32-E72D297353CC}">
                <c16:uniqueId val="{00000324-D036-4850-ADEB-44317FB32D02}"/>
              </c:ext>
            </c:extLst>
          </c:dPt>
          <c:dPt>
            <c:idx val="529"/>
            <c:bubble3D val="0"/>
            <c:extLst>
              <c:ext xmlns:c16="http://schemas.microsoft.com/office/drawing/2014/chart" uri="{C3380CC4-5D6E-409C-BE32-E72D297353CC}">
                <c16:uniqueId val="{00000325-D036-4850-ADEB-44317FB32D02}"/>
              </c:ext>
            </c:extLst>
          </c:dPt>
          <c:dPt>
            <c:idx val="530"/>
            <c:bubble3D val="0"/>
            <c:extLst>
              <c:ext xmlns:c16="http://schemas.microsoft.com/office/drawing/2014/chart" uri="{C3380CC4-5D6E-409C-BE32-E72D297353CC}">
                <c16:uniqueId val="{00000326-D036-4850-ADEB-44317FB32D02}"/>
              </c:ext>
            </c:extLst>
          </c:dPt>
          <c:dPt>
            <c:idx val="531"/>
            <c:bubble3D val="0"/>
            <c:extLst>
              <c:ext xmlns:c16="http://schemas.microsoft.com/office/drawing/2014/chart" uri="{C3380CC4-5D6E-409C-BE32-E72D297353CC}">
                <c16:uniqueId val="{00000327-D036-4850-ADEB-44317FB32D02}"/>
              </c:ext>
            </c:extLst>
          </c:dPt>
          <c:dPt>
            <c:idx val="532"/>
            <c:bubble3D val="0"/>
            <c:extLst>
              <c:ext xmlns:c16="http://schemas.microsoft.com/office/drawing/2014/chart" uri="{C3380CC4-5D6E-409C-BE32-E72D297353CC}">
                <c16:uniqueId val="{00000328-D036-4850-ADEB-44317FB32D02}"/>
              </c:ext>
            </c:extLst>
          </c:dPt>
          <c:dPt>
            <c:idx val="533"/>
            <c:bubble3D val="0"/>
            <c:extLst>
              <c:ext xmlns:c16="http://schemas.microsoft.com/office/drawing/2014/chart" uri="{C3380CC4-5D6E-409C-BE32-E72D297353CC}">
                <c16:uniqueId val="{00000329-D036-4850-ADEB-44317FB32D02}"/>
              </c:ext>
            </c:extLst>
          </c:dPt>
          <c:dPt>
            <c:idx val="534"/>
            <c:bubble3D val="0"/>
            <c:extLst>
              <c:ext xmlns:c16="http://schemas.microsoft.com/office/drawing/2014/chart" uri="{C3380CC4-5D6E-409C-BE32-E72D297353CC}">
                <c16:uniqueId val="{0000032A-D036-4850-ADEB-44317FB32D02}"/>
              </c:ext>
            </c:extLst>
          </c:dPt>
          <c:dPt>
            <c:idx val="535"/>
            <c:bubble3D val="0"/>
            <c:extLst>
              <c:ext xmlns:c16="http://schemas.microsoft.com/office/drawing/2014/chart" uri="{C3380CC4-5D6E-409C-BE32-E72D297353CC}">
                <c16:uniqueId val="{0000032B-D036-4850-ADEB-44317FB32D02}"/>
              </c:ext>
            </c:extLst>
          </c:dPt>
          <c:dPt>
            <c:idx val="536"/>
            <c:bubble3D val="0"/>
            <c:extLst>
              <c:ext xmlns:c16="http://schemas.microsoft.com/office/drawing/2014/chart" uri="{C3380CC4-5D6E-409C-BE32-E72D297353CC}">
                <c16:uniqueId val="{0000032C-D036-4850-ADEB-44317FB32D02}"/>
              </c:ext>
            </c:extLst>
          </c:dPt>
          <c:dPt>
            <c:idx val="537"/>
            <c:bubble3D val="0"/>
            <c:extLst>
              <c:ext xmlns:c16="http://schemas.microsoft.com/office/drawing/2014/chart" uri="{C3380CC4-5D6E-409C-BE32-E72D297353CC}">
                <c16:uniqueId val="{0000032D-D036-4850-ADEB-44317FB32D02}"/>
              </c:ext>
            </c:extLst>
          </c:dPt>
          <c:dPt>
            <c:idx val="538"/>
            <c:bubble3D val="0"/>
            <c:extLst>
              <c:ext xmlns:c16="http://schemas.microsoft.com/office/drawing/2014/chart" uri="{C3380CC4-5D6E-409C-BE32-E72D297353CC}">
                <c16:uniqueId val="{0000032E-D036-4850-ADEB-44317FB32D02}"/>
              </c:ext>
            </c:extLst>
          </c:dPt>
          <c:dPt>
            <c:idx val="539"/>
            <c:bubble3D val="0"/>
            <c:extLst>
              <c:ext xmlns:c16="http://schemas.microsoft.com/office/drawing/2014/chart" uri="{C3380CC4-5D6E-409C-BE32-E72D297353CC}">
                <c16:uniqueId val="{0000032F-D036-4850-ADEB-44317FB32D02}"/>
              </c:ext>
            </c:extLst>
          </c:dPt>
          <c:dPt>
            <c:idx val="540"/>
            <c:bubble3D val="0"/>
            <c:extLst>
              <c:ext xmlns:c16="http://schemas.microsoft.com/office/drawing/2014/chart" uri="{C3380CC4-5D6E-409C-BE32-E72D297353CC}">
                <c16:uniqueId val="{00000330-D036-4850-ADEB-44317FB32D02}"/>
              </c:ext>
            </c:extLst>
          </c:dPt>
          <c:dPt>
            <c:idx val="541"/>
            <c:bubble3D val="0"/>
            <c:extLst>
              <c:ext xmlns:c16="http://schemas.microsoft.com/office/drawing/2014/chart" uri="{C3380CC4-5D6E-409C-BE32-E72D297353CC}">
                <c16:uniqueId val="{00000331-D036-4850-ADEB-44317FB32D02}"/>
              </c:ext>
            </c:extLst>
          </c:dPt>
          <c:dPt>
            <c:idx val="542"/>
            <c:bubble3D val="0"/>
            <c:extLst>
              <c:ext xmlns:c16="http://schemas.microsoft.com/office/drawing/2014/chart" uri="{C3380CC4-5D6E-409C-BE32-E72D297353CC}">
                <c16:uniqueId val="{00000332-D036-4850-ADEB-44317FB32D02}"/>
              </c:ext>
            </c:extLst>
          </c:dPt>
          <c:dPt>
            <c:idx val="543"/>
            <c:bubble3D val="0"/>
            <c:extLst>
              <c:ext xmlns:c16="http://schemas.microsoft.com/office/drawing/2014/chart" uri="{C3380CC4-5D6E-409C-BE32-E72D297353CC}">
                <c16:uniqueId val="{00000333-D036-4850-ADEB-44317FB32D02}"/>
              </c:ext>
            </c:extLst>
          </c:dPt>
          <c:dPt>
            <c:idx val="544"/>
            <c:bubble3D val="0"/>
            <c:extLst>
              <c:ext xmlns:c16="http://schemas.microsoft.com/office/drawing/2014/chart" uri="{C3380CC4-5D6E-409C-BE32-E72D297353CC}">
                <c16:uniqueId val="{00000334-D036-4850-ADEB-44317FB32D02}"/>
              </c:ext>
            </c:extLst>
          </c:dPt>
          <c:dPt>
            <c:idx val="545"/>
            <c:bubble3D val="0"/>
            <c:extLst>
              <c:ext xmlns:c16="http://schemas.microsoft.com/office/drawing/2014/chart" uri="{C3380CC4-5D6E-409C-BE32-E72D297353CC}">
                <c16:uniqueId val="{00000335-D036-4850-ADEB-44317FB32D02}"/>
              </c:ext>
            </c:extLst>
          </c:dPt>
          <c:dPt>
            <c:idx val="546"/>
            <c:bubble3D val="0"/>
            <c:extLst>
              <c:ext xmlns:c16="http://schemas.microsoft.com/office/drawing/2014/chart" uri="{C3380CC4-5D6E-409C-BE32-E72D297353CC}">
                <c16:uniqueId val="{00000336-D036-4850-ADEB-44317FB32D02}"/>
              </c:ext>
            </c:extLst>
          </c:dPt>
          <c:dPt>
            <c:idx val="547"/>
            <c:bubble3D val="0"/>
            <c:extLst>
              <c:ext xmlns:c16="http://schemas.microsoft.com/office/drawing/2014/chart" uri="{C3380CC4-5D6E-409C-BE32-E72D297353CC}">
                <c16:uniqueId val="{00000337-D036-4850-ADEB-44317FB32D02}"/>
              </c:ext>
            </c:extLst>
          </c:dPt>
          <c:dPt>
            <c:idx val="548"/>
            <c:bubble3D val="0"/>
            <c:extLst>
              <c:ext xmlns:c16="http://schemas.microsoft.com/office/drawing/2014/chart" uri="{C3380CC4-5D6E-409C-BE32-E72D297353CC}">
                <c16:uniqueId val="{00000338-D036-4850-ADEB-44317FB32D02}"/>
              </c:ext>
            </c:extLst>
          </c:dPt>
          <c:dPt>
            <c:idx val="549"/>
            <c:bubble3D val="0"/>
            <c:extLst>
              <c:ext xmlns:c16="http://schemas.microsoft.com/office/drawing/2014/chart" uri="{C3380CC4-5D6E-409C-BE32-E72D297353CC}">
                <c16:uniqueId val="{00000339-D036-4850-ADEB-44317FB32D02}"/>
              </c:ext>
            </c:extLst>
          </c:dPt>
          <c:dPt>
            <c:idx val="550"/>
            <c:bubble3D val="0"/>
            <c:extLst>
              <c:ext xmlns:c16="http://schemas.microsoft.com/office/drawing/2014/chart" uri="{C3380CC4-5D6E-409C-BE32-E72D297353CC}">
                <c16:uniqueId val="{0000033A-D036-4850-ADEB-44317FB32D02}"/>
              </c:ext>
            </c:extLst>
          </c:dPt>
          <c:dPt>
            <c:idx val="551"/>
            <c:bubble3D val="0"/>
            <c:extLst>
              <c:ext xmlns:c16="http://schemas.microsoft.com/office/drawing/2014/chart" uri="{C3380CC4-5D6E-409C-BE32-E72D297353CC}">
                <c16:uniqueId val="{0000033B-D036-4850-ADEB-44317FB32D02}"/>
              </c:ext>
            </c:extLst>
          </c:dPt>
          <c:dPt>
            <c:idx val="552"/>
            <c:bubble3D val="0"/>
            <c:extLst>
              <c:ext xmlns:c16="http://schemas.microsoft.com/office/drawing/2014/chart" uri="{C3380CC4-5D6E-409C-BE32-E72D297353CC}">
                <c16:uniqueId val="{0000033C-D036-4850-ADEB-44317FB32D02}"/>
              </c:ext>
            </c:extLst>
          </c:dPt>
          <c:dPt>
            <c:idx val="553"/>
            <c:bubble3D val="0"/>
            <c:extLst>
              <c:ext xmlns:c16="http://schemas.microsoft.com/office/drawing/2014/chart" uri="{C3380CC4-5D6E-409C-BE32-E72D297353CC}">
                <c16:uniqueId val="{0000033D-D036-4850-ADEB-44317FB32D02}"/>
              </c:ext>
            </c:extLst>
          </c:dPt>
          <c:dPt>
            <c:idx val="554"/>
            <c:bubble3D val="0"/>
            <c:extLst>
              <c:ext xmlns:c16="http://schemas.microsoft.com/office/drawing/2014/chart" uri="{C3380CC4-5D6E-409C-BE32-E72D297353CC}">
                <c16:uniqueId val="{0000033E-D036-4850-ADEB-44317FB32D02}"/>
              </c:ext>
            </c:extLst>
          </c:dPt>
          <c:dPt>
            <c:idx val="555"/>
            <c:bubble3D val="0"/>
            <c:extLst>
              <c:ext xmlns:c16="http://schemas.microsoft.com/office/drawing/2014/chart" uri="{C3380CC4-5D6E-409C-BE32-E72D297353CC}">
                <c16:uniqueId val="{0000033F-D036-4850-ADEB-44317FB32D02}"/>
              </c:ext>
            </c:extLst>
          </c:dPt>
          <c:dPt>
            <c:idx val="556"/>
            <c:bubble3D val="0"/>
            <c:extLst>
              <c:ext xmlns:c16="http://schemas.microsoft.com/office/drawing/2014/chart" uri="{C3380CC4-5D6E-409C-BE32-E72D297353CC}">
                <c16:uniqueId val="{00000340-D036-4850-ADEB-44317FB32D02}"/>
              </c:ext>
            </c:extLst>
          </c:dPt>
          <c:dPt>
            <c:idx val="557"/>
            <c:bubble3D val="0"/>
            <c:extLst>
              <c:ext xmlns:c16="http://schemas.microsoft.com/office/drawing/2014/chart" uri="{C3380CC4-5D6E-409C-BE32-E72D297353CC}">
                <c16:uniqueId val="{00000341-D036-4850-ADEB-44317FB32D02}"/>
              </c:ext>
            </c:extLst>
          </c:dPt>
          <c:dPt>
            <c:idx val="558"/>
            <c:bubble3D val="0"/>
            <c:extLst>
              <c:ext xmlns:c16="http://schemas.microsoft.com/office/drawing/2014/chart" uri="{C3380CC4-5D6E-409C-BE32-E72D297353CC}">
                <c16:uniqueId val="{00000342-D036-4850-ADEB-44317FB32D02}"/>
              </c:ext>
            </c:extLst>
          </c:dPt>
          <c:dPt>
            <c:idx val="559"/>
            <c:bubble3D val="0"/>
            <c:extLst>
              <c:ext xmlns:c16="http://schemas.microsoft.com/office/drawing/2014/chart" uri="{C3380CC4-5D6E-409C-BE32-E72D297353CC}">
                <c16:uniqueId val="{00000343-D036-4850-ADEB-44317FB32D02}"/>
              </c:ext>
            </c:extLst>
          </c:dPt>
          <c:dPt>
            <c:idx val="560"/>
            <c:bubble3D val="0"/>
            <c:extLst>
              <c:ext xmlns:c16="http://schemas.microsoft.com/office/drawing/2014/chart" uri="{C3380CC4-5D6E-409C-BE32-E72D297353CC}">
                <c16:uniqueId val="{00000344-D036-4850-ADEB-44317FB32D02}"/>
              </c:ext>
            </c:extLst>
          </c:dPt>
          <c:dPt>
            <c:idx val="561"/>
            <c:bubble3D val="0"/>
            <c:extLst>
              <c:ext xmlns:c16="http://schemas.microsoft.com/office/drawing/2014/chart" uri="{C3380CC4-5D6E-409C-BE32-E72D297353CC}">
                <c16:uniqueId val="{00000345-D036-4850-ADEB-44317FB32D02}"/>
              </c:ext>
            </c:extLst>
          </c:dPt>
          <c:dPt>
            <c:idx val="562"/>
            <c:bubble3D val="0"/>
            <c:extLst>
              <c:ext xmlns:c16="http://schemas.microsoft.com/office/drawing/2014/chart" uri="{C3380CC4-5D6E-409C-BE32-E72D297353CC}">
                <c16:uniqueId val="{00000346-D036-4850-ADEB-44317FB32D02}"/>
              </c:ext>
            </c:extLst>
          </c:dPt>
          <c:dPt>
            <c:idx val="563"/>
            <c:bubble3D val="0"/>
            <c:extLst>
              <c:ext xmlns:c16="http://schemas.microsoft.com/office/drawing/2014/chart" uri="{C3380CC4-5D6E-409C-BE32-E72D297353CC}">
                <c16:uniqueId val="{00000347-D036-4850-ADEB-44317FB32D02}"/>
              </c:ext>
            </c:extLst>
          </c:dPt>
          <c:dPt>
            <c:idx val="564"/>
            <c:bubble3D val="0"/>
            <c:extLst>
              <c:ext xmlns:c16="http://schemas.microsoft.com/office/drawing/2014/chart" uri="{C3380CC4-5D6E-409C-BE32-E72D297353CC}">
                <c16:uniqueId val="{00000348-D036-4850-ADEB-44317FB32D02}"/>
              </c:ext>
            </c:extLst>
          </c:dPt>
          <c:dPt>
            <c:idx val="565"/>
            <c:bubble3D val="0"/>
            <c:extLst>
              <c:ext xmlns:c16="http://schemas.microsoft.com/office/drawing/2014/chart" uri="{C3380CC4-5D6E-409C-BE32-E72D297353CC}">
                <c16:uniqueId val="{00000349-D036-4850-ADEB-44317FB32D02}"/>
              </c:ext>
            </c:extLst>
          </c:dPt>
          <c:dPt>
            <c:idx val="566"/>
            <c:bubble3D val="0"/>
            <c:extLst>
              <c:ext xmlns:c16="http://schemas.microsoft.com/office/drawing/2014/chart" uri="{C3380CC4-5D6E-409C-BE32-E72D297353CC}">
                <c16:uniqueId val="{0000034A-D036-4850-ADEB-44317FB32D02}"/>
              </c:ext>
            </c:extLst>
          </c:dPt>
          <c:dPt>
            <c:idx val="567"/>
            <c:bubble3D val="0"/>
            <c:extLst>
              <c:ext xmlns:c16="http://schemas.microsoft.com/office/drawing/2014/chart" uri="{C3380CC4-5D6E-409C-BE32-E72D297353CC}">
                <c16:uniqueId val="{0000034B-D036-4850-ADEB-44317FB32D02}"/>
              </c:ext>
            </c:extLst>
          </c:dPt>
          <c:dPt>
            <c:idx val="568"/>
            <c:bubble3D val="0"/>
            <c:extLst>
              <c:ext xmlns:c16="http://schemas.microsoft.com/office/drawing/2014/chart" uri="{C3380CC4-5D6E-409C-BE32-E72D297353CC}">
                <c16:uniqueId val="{0000034C-D036-4850-ADEB-44317FB32D02}"/>
              </c:ext>
            </c:extLst>
          </c:dPt>
          <c:dPt>
            <c:idx val="569"/>
            <c:bubble3D val="0"/>
            <c:extLst>
              <c:ext xmlns:c16="http://schemas.microsoft.com/office/drawing/2014/chart" uri="{C3380CC4-5D6E-409C-BE32-E72D297353CC}">
                <c16:uniqueId val="{0000034D-D036-4850-ADEB-44317FB32D02}"/>
              </c:ext>
            </c:extLst>
          </c:dPt>
          <c:dPt>
            <c:idx val="570"/>
            <c:bubble3D val="0"/>
            <c:extLst>
              <c:ext xmlns:c16="http://schemas.microsoft.com/office/drawing/2014/chart" uri="{C3380CC4-5D6E-409C-BE32-E72D297353CC}">
                <c16:uniqueId val="{0000034E-D036-4850-ADEB-44317FB32D02}"/>
              </c:ext>
            </c:extLst>
          </c:dPt>
          <c:dPt>
            <c:idx val="571"/>
            <c:bubble3D val="0"/>
            <c:extLst>
              <c:ext xmlns:c16="http://schemas.microsoft.com/office/drawing/2014/chart" uri="{C3380CC4-5D6E-409C-BE32-E72D297353CC}">
                <c16:uniqueId val="{0000034F-D036-4850-ADEB-44317FB32D02}"/>
              </c:ext>
            </c:extLst>
          </c:dPt>
          <c:dPt>
            <c:idx val="572"/>
            <c:bubble3D val="0"/>
            <c:extLst>
              <c:ext xmlns:c16="http://schemas.microsoft.com/office/drawing/2014/chart" uri="{C3380CC4-5D6E-409C-BE32-E72D297353CC}">
                <c16:uniqueId val="{00000350-D036-4850-ADEB-44317FB32D02}"/>
              </c:ext>
            </c:extLst>
          </c:dPt>
          <c:dPt>
            <c:idx val="573"/>
            <c:bubble3D val="0"/>
            <c:extLst>
              <c:ext xmlns:c16="http://schemas.microsoft.com/office/drawing/2014/chart" uri="{C3380CC4-5D6E-409C-BE32-E72D297353CC}">
                <c16:uniqueId val="{00000351-D036-4850-ADEB-44317FB32D02}"/>
              </c:ext>
            </c:extLst>
          </c:dPt>
          <c:dPt>
            <c:idx val="574"/>
            <c:bubble3D val="0"/>
            <c:extLst>
              <c:ext xmlns:c16="http://schemas.microsoft.com/office/drawing/2014/chart" uri="{C3380CC4-5D6E-409C-BE32-E72D297353CC}">
                <c16:uniqueId val="{00000352-D036-4850-ADEB-44317FB32D02}"/>
              </c:ext>
            </c:extLst>
          </c:dPt>
          <c:dPt>
            <c:idx val="575"/>
            <c:bubble3D val="0"/>
            <c:extLst>
              <c:ext xmlns:c16="http://schemas.microsoft.com/office/drawing/2014/chart" uri="{C3380CC4-5D6E-409C-BE32-E72D297353CC}">
                <c16:uniqueId val="{00000353-D036-4850-ADEB-44317FB32D02}"/>
              </c:ext>
            </c:extLst>
          </c:dPt>
          <c:dPt>
            <c:idx val="576"/>
            <c:bubble3D val="0"/>
            <c:extLst>
              <c:ext xmlns:c16="http://schemas.microsoft.com/office/drawing/2014/chart" uri="{C3380CC4-5D6E-409C-BE32-E72D297353CC}">
                <c16:uniqueId val="{00000354-D036-4850-ADEB-44317FB32D02}"/>
              </c:ext>
            </c:extLst>
          </c:dPt>
          <c:dPt>
            <c:idx val="577"/>
            <c:bubble3D val="0"/>
            <c:extLst>
              <c:ext xmlns:c16="http://schemas.microsoft.com/office/drawing/2014/chart" uri="{C3380CC4-5D6E-409C-BE32-E72D297353CC}">
                <c16:uniqueId val="{00000355-D036-4850-ADEB-44317FB32D02}"/>
              </c:ext>
            </c:extLst>
          </c:dPt>
          <c:dPt>
            <c:idx val="578"/>
            <c:bubble3D val="0"/>
            <c:extLst>
              <c:ext xmlns:c16="http://schemas.microsoft.com/office/drawing/2014/chart" uri="{C3380CC4-5D6E-409C-BE32-E72D297353CC}">
                <c16:uniqueId val="{00000356-D036-4850-ADEB-44317FB32D02}"/>
              </c:ext>
            </c:extLst>
          </c:dPt>
          <c:dPt>
            <c:idx val="579"/>
            <c:bubble3D val="0"/>
            <c:extLst>
              <c:ext xmlns:c16="http://schemas.microsoft.com/office/drawing/2014/chart" uri="{C3380CC4-5D6E-409C-BE32-E72D297353CC}">
                <c16:uniqueId val="{00000357-D036-4850-ADEB-44317FB32D02}"/>
              </c:ext>
            </c:extLst>
          </c:dPt>
          <c:dPt>
            <c:idx val="580"/>
            <c:bubble3D val="0"/>
            <c:extLst>
              <c:ext xmlns:c16="http://schemas.microsoft.com/office/drawing/2014/chart" uri="{C3380CC4-5D6E-409C-BE32-E72D297353CC}">
                <c16:uniqueId val="{00000358-D036-4850-ADEB-44317FB32D02}"/>
              </c:ext>
            </c:extLst>
          </c:dPt>
          <c:dPt>
            <c:idx val="581"/>
            <c:bubble3D val="0"/>
            <c:extLst>
              <c:ext xmlns:c16="http://schemas.microsoft.com/office/drawing/2014/chart" uri="{C3380CC4-5D6E-409C-BE32-E72D297353CC}">
                <c16:uniqueId val="{00000359-D036-4850-ADEB-44317FB32D02}"/>
              </c:ext>
            </c:extLst>
          </c:dPt>
          <c:dPt>
            <c:idx val="582"/>
            <c:bubble3D val="0"/>
            <c:extLst>
              <c:ext xmlns:c16="http://schemas.microsoft.com/office/drawing/2014/chart" uri="{C3380CC4-5D6E-409C-BE32-E72D297353CC}">
                <c16:uniqueId val="{0000035A-D036-4850-ADEB-44317FB32D02}"/>
              </c:ext>
            </c:extLst>
          </c:dPt>
          <c:dPt>
            <c:idx val="583"/>
            <c:bubble3D val="0"/>
            <c:extLst>
              <c:ext xmlns:c16="http://schemas.microsoft.com/office/drawing/2014/chart" uri="{C3380CC4-5D6E-409C-BE32-E72D297353CC}">
                <c16:uniqueId val="{0000035B-D036-4850-ADEB-44317FB32D02}"/>
              </c:ext>
            </c:extLst>
          </c:dPt>
          <c:dPt>
            <c:idx val="584"/>
            <c:bubble3D val="0"/>
            <c:extLst>
              <c:ext xmlns:c16="http://schemas.microsoft.com/office/drawing/2014/chart" uri="{C3380CC4-5D6E-409C-BE32-E72D297353CC}">
                <c16:uniqueId val="{0000035C-D036-4850-ADEB-44317FB32D02}"/>
              </c:ext>
            </c:extLst>
          </c:dPt>
          <c:dPt>
            <c:idx val="585"/>
            <c:bubble3D val="0"/>
            <c:extLst>
              <c:ext xmlns:c16="http://schemas.microsoft.com/office/drawing/2014/chart" uri="{C3380CC4-5D6E-409C-BE32-E72D297353CC}">
                <c16:uniqueId val="{0000035D-D036-4850-ADEB-44317FB32D02}"/>
              </c:ext>
            </c:extLst>
          </c:dPt>
          <c:dPt>
            <c:idx val="586"/>
            <c:bubble3D val="0"/>
            <c:extLst>
              <c:ext xmlns:c16="http://schemas.microsoft.com/office/drawing/2014/chart" uri="{C3380CC4-5D6E-409C-BE32-E72D297353CC}">
                <c16:uniqueId val="{0000035E-D036-4850-ADEB-44317FB32D02}"/>
              </c:ext>
            </c:extLst>
          </c:dPt>
          <c:dPt>
            <c:idx val="587"/>
            <c:bubble3D val="0"/>
            <c:extLst>
              <c:ext xmlns:c16="http://schemas.microsoft.com/office/drawing/2014/chart" uri="{C3380CC4-5D6E-409C-BE32-E72D297353CC}">
                <c16:uniqueId val="{0000035F-D036-4850-ADEB-44317FB32D02}"/>
              </c:ext>
            </c:extLst>
          </c:dPt>
          <c:dPt>
            <c:idx val="588"/>
            <c:bubble3D val="0"/>
            <c:extLst>
              <c:ext xmlns:c16="http://schemas.microsoft.com/office/drawing/2014/chart" uri="{C3380CC4-5D6E-409C-BE32-E72D297353CC}">
                <c16:uniqueId val="{00000360-D036-4850-ADEB-44317FB32D02}"/>
              </c:ext>
            </c:extLst>
          </c:dPt>
          <c:dPt>
            <c:idx val="589"/>
            <c:bubble3D val="0"/>
            <c:extLst>
              <c:ext xmlns:c16="http://schemas.microsoft.com/office/drawing/2014/chart" uri="{C3380CC4-5D6E-409C-BE32-E72D297353CC}">
                <c16:uniqueId val="{00000361-D036-4850-ADEB-44317FB32D02}"/>
              </c:ext>
            </c:extLst>
          </c:dPt>
          <c:dPt>
            <c:idx val="590"/>
            <c:bubble3D val="0"/>
            <c:extLst>
              <c:ext xmlns:c16="http://schemas.microsoft.com/office/drawing/2014/chart" uri="{C3380CC4-5D6E-409C-BE32-E72D297353CC}">
                <c16:uniqueId val="{00000362-D036-4850-ADEB-44317FB32D02}"/>
              </c:ext>
            </c:extLst>
          </c:dPt>
          <c:dPt>
            <c:idx val="591"/>
            <c:bubble3D val="0"/>
            <c:extLst>
              <c:ext xmlns:c16="http://schemas.microsoft.com/office/drawing/2014/chart" uri="{C3380CC4-5D6E-409C-BE32-E72D297353CC}">
                <c16:uniqueId val="{00000363-D036-4850-ADEB-44317FB32D02}"/>
              </c:ext>
            </c:extLst>
          </c:dPt>
          <c:dPt>
            <c:idx val="592"/>
            <c:bubble3D val="0"/>
            <c:extLst>
              <c:ext xmlns:c16="http://schemas.microsoft.com/office/drawing/2014/chart" uri="{C3380CC4-5D6E-409C-BE32-E72D297353CC}">
                <c16:uniqueId val="{00000364-D036-4850-ADEB-44317FB32D02}"/>
              </c:ext>
            </c:extLst>
          </c:dPt>
          <c:dPt>
            <c:idx val="593"/>
            <c:bubble3D val="0"/>
            <c:extLst>
              <c:ext xmlns:c16="http://schemas.microsoft.com/office/drawing/2014/chart" uri="{C3380CC4-5D6E-409C-BE32-E72D297353CC}">
                <c16:uniqueId val="{00000365-D036-4850-ADEB-44317FB32D02}"/>
              </c:ext>
            </c:extLst>
          </c:dPt>
          <c:dPt>
            <c:idx val="594"/>
            <c:bubble3D val="0"/>
            <c:extLst>
              <c:ext xmlns:c16="http://schemas.microsoft.com/office/drawing/2014/chart" uri="{C3380CC4-5D6E-409C-BE32-E72D297353CC}">
                <c16:uniqueId val="{00000366-D036-4850-ADEB-44317FB32D02}"/>
              </c:ext>
            </c:extLst>
          </c:dPt>
          <c:dPt>
            <c:idx val="595"/>
            <c:bubble3D val="0"/>
            <c:extLst>
              <c:ext xmlns:c16="http://schemas.microsoft.com/office/drawing/2014/chart" uri="{C3380CC4-5D6E-409C-BE32-E72D297353CC}">
                <c16:uniqueId val="{00000367-D036-4850-ADEB-44317FB32D02}"/>
              </c:ext>
            </c:extLst>
          </c:dPt>
          <c:dPt>
            <c:idx val="596"/>
            <c:bubble3D val="0"/>
            <c:extLst>
              <c:ext xmlns:c16="http://schemas.microsoft.com/office/drawing/2014/chart" uri="{C3380CC4-5D6E-409C-BE32-E72D297353CC}">
                <c16:uniqueId val="{00000368-D036-4850-ADEB-44317FB32D02}"/>
              </c:ext>
            </c:extLst>
          </c:dPt>
          <c:dPt>
            <c:idx val="597"/>
            <c:bubble3D val="0"/>
            <c:extLst>
              <c:ext xmlns:c16="http://schemas.microsoft.com/office/drawing/2014/chart" uri="{C3380CC4-5D6E-409C-BE32-E72D297353CC}">
                <c16:uniqueId val="{00000369-D036-4850-ADEB-44317FB32D02}"/>
              </c:ext>
            </c:extLst>
          </c:dPt>
          <c:dPt>
            <c:idx val="598"/>
            <c:bubble3D val="0"/>
            <c:extLst>
              <c:ext xmlns:c16="http://schemas.microsoft.com/office/drawing/2014/chart" uri="{C3380CC4-5D6E-409C-BE32-E72D297353CC}">
                <c16:uniqueId val="{0000036A-D036-4850-ADEB-44317FB32D02}"/>
              </c:ext>
            </c:extLst>
          </c:dPt>
          <c:dPt>
            <c:idx val="599"/>
            <c:bubble3D val="0"/>
            <c:extLst>
              <c:ext xmlns:c16="http://schemas.microsoft.com/office/drawing/2014/chart" uri="{C3380CC4-5D6E-409C-BE32-E72D297353CC}">
                <c16:uniqueId val="{0000036B-D036-4850-ADEB-44317FB32D02}"/>
              </c:ext>
            </c:extLst>
          </c:dPt>
          <c:dPt>
            <c:idx val="600"/>
            <c:bubble3D val="0"/>
            <c:extLst>
              <c:ext xmlns:c16="http://schemas.microsoft.com/office/drawing/2014/chart" uri="{C3380CC4-5D6E-409C-BE32-E72D297353CC}">
                <c16:uniqueId val="{0000036C-D036-4850-ADEB-44317FB32D02}"/>
              </c:ext>
            </c:extLst>
          </c:dPt>
          <c:dPt>
            <c:idx val="601"/>
            <c:bubble3D val="0"/>
            <c:extLst>
              <c:ext xmlns:c16="http://schemas.microsoft.com/office/drawing/2014/chart" uri="{C3380CC4-5D6E-409C-BE32-E72D297353CC}">
                <c16:uniqueId val="{0000036D-D036-4850-ADEB-44317FB32D02}"/>
              </c:ext>
            </c:extLst>
          </c:dPt>
          <c:dPt>
            <c:idx val="602"/>
            <c:bubble3D val="0"/>
            <c:extLst>
              <c:ext xmlns:c16="http://schemas.microsoft.com/office/drawing/2014/chart" uri="{C3380CC4-5D6E-409C-BE32-E72D297353CC}">
                <c16:uniqueId val="{0000036E-D036-4850-ADEB-44317FB32D02}"/>
              </c:ext>
            </c:extLst>
          </c:dPt>
          <c:dPt>
            <c:idx val="603"/>
            <c:bubble3D val="0"/>
            <c:extLst>
              <c:ext xmlns:c16="http://schemas.microsoft.com/office/drawing/2014/chart" uri="{C3380CC4-5D6E-409C-BE32-E72D297353CC}">
                <c16:uniqueId val="{0000036F-D036-4850-ADEB-44317FB32D02}"/>
              </c:ext>
            </c:extLst>
          </c:dPt>
          <c:dPt>
            <c:idx val="604"/>
            <c:bubble3D val="0"/>
            <c:extLst>
              <c:ext xmlns:c16="http://schemas.microsoft.com/office/drawing/2014/chart" uri="{C3380CC4-5D6E-409C-BE32-E72D297353CC}">
                <c16:uniqueId val="{00000370-D036-4850-ADEB-44317FB32D02}"/>
              </c:ext>
            </c:extLst>
          </c:dPt>
          <c:dPt>
            <c:idx val="605"/>
            <c:bubble3D val="0"/>
            <c:extLst>
              <c:ext xmlns:c16="http://schemas.microsoft.com/office/drawing/2014/chart" uri="{C3380CC4-5D6E-409C-BE32-E72D297353CC}">
                <c16:uniqueId val="{00000371-D036-4850-ADEB-44317FB32D02}"/>
              </c:ext>
            </c:extLst>
          </c:dPt>
          <c:dPt>
            <c:idx val="606"/>
            <c:bubble3D val="0"/>
            <c:extLst>
              <c:ext xmlns:c16="http://schemas.microsoft.com/office/drawing/2014/chart" uri="{C3380CC4-5D6E-409C-BE32-E72D297353CC}">
                <c16:uniqueId val="{00000372-D036-4850-ADEB-44317FB32D02}"/>
              </c:ext>
            </c:extLst>
          </c:dPt>
          <c:dPt>
            <c:idx val="607"/>
            <c:bubble3D val="0"/>
            <c:extLst>
              <c:ext xmlns:c16="http://schemas.microsoft.com/office/drawing/2014/chart" uri="{C3380CC4-5D6E-409C-BE32-E72D297353CC}">
                <c16:uniqueId val="{00000373-D036-4850-ADEB-44317FB32D02}"/>
              </c:ext>
            </c:extLst>
          </c:dPt>
          <c:dPt>
            <c:idx val="608"/>
            <c:bubble3D val="0"/>
            <c:extLst>
              <c:ext xmlns:c16="http://schemas.microsoft.com/office/drawing/2014/chart" uri="{C3380CC4-5D6E-409C-BE32-E72D297353CC}">
                <c16:uniqueId val="{00000374-D036-4850-ADEB-44317FB32D02}"/>
              </c:ext>
            </c:extLst>
          </c:dPt>
          <c:dPt>
            <c:idx val="609"/>
            <c:bubble3D val="0"/>
            <c:extLst>
              <c:ext xmlns:c16="http://schemas.microsoft.com/office/drawing/2014/chart" uri="{C3380CC4-5D6E-409C-BE32-E72D297353CC}">
                <c16:uniqueId val="{00000375-D036-4850-ADEB-44317FB32D02}"/>
              </c:ext>
            </c:extLst>
          </c:dPt>
          <c:dPt>
            <c:idx val="610"/>
            <c:bubble3D val="0"/>
            <c:extLst>
              <c:ext xmlns:c16="http://schemas.microsoft.com/office/drawing/2014/chart" uri="{C3380CC4-5D6E-409C-BE32-E72D297353CC}">
                <c16:uniqueId val="{00000376-D036-4850-ADEB-44317FB32D02}"/>
              </c:ext>
            </c:extLst>
          </c:dPt>
          <c:dPt>
            <c:idx val="611"/>
            <c:bubble3D val="0"/>
            <c:extLst>
              <c:ext xmlns:c16="http://schemas.microsoft.com/office/drawing/2014/chart" uri="{C3380CC4-5D6E-409C-BE32-E72D297353CC}">
                <c16:uniqueId val="{00000377-D036-4850-ADEB-44317FB32D02}"/>
              </c:ext>
            </c:extLst>
          </c:dPt>
          <c:dPt>
            <c:idx val="612"/>
            <c:bubble3D val="0"/>
            <c:extLst>
              <c:ext xmlns:c16="http://schemas.microsoft.com/office/drawing/2014/chart" uri="{C3380CC4-5D6E-409C-BE32-E72D297353CC}">
                <c16:uniqueId val="{00000378-D036-4850-ADEB-44317FB32D02}"/>
              </c:ext>
            </c:extLst>
          </c:dPt>
          <c:dPt>
            <c:idx val="613"/>
            <c:bubble3D val="0"/>
            <c:extLst>
              <c:ext xmlns:c16="http://schemas.microsoft.com/office/drawing/2014/chart" uri="{C3380CC4-5D6E-409C-BE32-E72D297353CC}">
                <c16:uniqueId val="{00000379-D036-4850-ADEB-44317FB32D02}"/>
              </c:ext>
            </c:extLst>
          </c:dPt>
          <c:dPt>
            <c:idx val="614"/>
            <c:bubble3D val="0"/>
            <c:extLst>
              <c:ext xmlns:c16="http://schemas.microsoft.com/office/drawing/2014/chart" uri="{C3380CC4-5D6E-409C-BE32-E72D297353CC}">
                <c16:uniqueId val="{0000037A-D036-4850-ADEB-44317FB32D02}"/>
              </c:ext>
            </c:extLst>
          </c:dPt>
          <c:dPt>
            <c:idx val="615"/>
            <c:bubble3D val="0"/>
            <c:extLst>
              <c:ext xmlns:c16="http://schemas.microsoft.com/office/drawing/2014/chart" uri="{C3380CC4-5D6E-409C-BE32-E72D297353CC}">
                <c16:uniqueId val="{0000037B-D036-4850-ADEB-44317FB32D02}"/>
              </c:ext>
            </c:extLst>
          </c:dPt>
          <c:dPt>
            <c:idx val="616"/>
            <c:bubble3D val="0"/>
            <c:extLst>
              <c:ext xmlns:c16="http://schemas.microsoft.com/office/drawing/2014/chart" uri="{C3380CC4-5D6E-409C-BE32-E72D297353CC}">
                <c16:uniqueId val="{0000037C-D036-4850-ADEB-44317FB32D02}"/>
              </c:ext>
            </c:extLst>
          </c:dPt>
          <c:dPt>
            <c:idx val="617"/>
            <c:bubble3D val="0"/>
            <c:extLst>
              <c:ext xmlns:c16="http://schemas.microsoft.com/office/drawing/2014/chart" uri="{C3380CC4-5D6E-409C-BE32-E72D297353CC}">
                <c16:uniqueId val="{0000037D-D036-4850-ADEB-44317FB32D02}"/>
              </c:ext>
            </c:extLst>
          </c:dPt>
          <c:dPt>
            <c:idx val="618"/>
            <c:bubble3D val="0"/>
            <c:extLst>
              <c:ext xmlns:c16="http://schemas.microsoft.com/office/drawing/2014/chart" uri="{C3380CC4-5D6E-409C-BE32-E72D297353CC}">
                <c16:uniqueId val="{0000037E-D036-4850-ADEB-44317FB32D02}"/>
              </c:ext>
            </c:extLst>
          </c:dPt>
          <c:dPt>
            <c:idx val="619"/>
            <c:bubble3D val="0"/>
            <c:extLst>
              <c:ext xmlns:c16="http://schemas.microsoft.com/office/drawing/2014/chart" uri="{C3380CC4-5D6E-409C-BE32-E72D297353CC}">
                <c16:uniqueId val="{0000037F-D036-4850-ADEB-44317FB32D02}"/>
              </c:ext>
            </c:extLst>
          </c:dPt>
          <c:dPt>
            <c:idx val="620"/>
            <c:bubble3D val="0"/>
            <c:extLst>
              <c:ext xmlns:c16="http://schemas.microsoft.com/office/drawing/2014/chart" uri="{C3380CC4-5D6E-409C-BE32-E72D297353CC}">
                <c16:uniqueId val="{00000380-D036-4850-ADEB-44317FB32D02}"/>
              </c:ext>
            </c:extLst>
          </c:dPt>
          <c:dPt>
            <c:idx val="621"/>
            <c:bubble3D val="0"/>
            <c:extLst>
              <c:ext xmlns:c16="http://schemas.microsoft.com/office/drawing/2014/chart" uri="{C3380CC4-5D6E-409C-BE32-E72D297353CC}">
                <c16:uniqueId val="{00000381-D036-4850-ADEB-44317FB32D02}"/>
              </c:ext>
            </c:extLst>
          </c:dPt>
          <c:dPt>
            <c:idx val="622"/>
            <c:bubble3D val="0"/>
            <c:extLst>
              <c:ext xmlns:c16="http://schemas.microsoft.com/office/drawing/2014/chart" uri="{C3380CC4-5D6E-409C-BE32-E72D297353CC}">
                <c16:uniqueId val="{00000382-D036-4850-ADEB-44317FB32D02}"/>
              </c:ext>
            </c:extLst>
          </c:dPt>
          <c:dPt>
            <c:idx val="623"/>
            <c:bubble3D val="0"/>
            <c:extLst>
              <c:ext xmlns:c16="http://schemas.microsoft.com/office/drawing/2014/chart" uri="{C3380CC4-5D6E-409C-BE32-E72D297353CC}">
                <c16:uniqueId val="{00000383-D036-4850-ADEB-44317FB32D02}"/>
              </c:ext>
            </c:extLst>
          </c:dPt>
          <c:dPt>
            <c:idx val="624"/>
            <c:bubble3D val="0"/>
            <c:extLst>
              <c:ext xmlns:c16="http://schemas.microsoft.com/office/drawing/2014/chart" uri="{C3380CC4-5D6E-409C-BE32-E72D297353CC}">
                <c16:uniqueId val="{00000384-D036-4850-ADEB-44317FB32D02}"/>
              </c:ext>
            </c:extLst>
          </c:dPt>
          <c:dPt>
            <c:idx val="625"/>
            <c:bubble3D val="0"/>
            <c:extLst>
              <c:ext xmlns:c16="http://schemas.microsoft.com/office/drawing/2014/chart" uri="{C3380CC4-5D6E-409C-BE32-E72D297353CC}">
                <c16:uniqueId val="{00000385-D036-4850-ADEB-44317FB32D02}"/>
              </c:ext>
            </c:extLst>
          </c:dPt>
          <c:dPt>
            <c:idx val="626"/>
            <c:bubble3D val="0"/>
            <c:extLst>
              <c:ext xmlns:c16="http://schemas.microsoft.com/office/drawing/2014/chart" uri="{C3380CC4-5D6E-409C-BE32-E72D297353CC}">
                <c16:uniqueId val="{00000386-D036-4850-ADEB-44317FB32D02}"/>
              </c:ext>
            </c:extLst>
          </c:dPt>
          <c:dPt>
            <c:idx val="627"/>
            <c:bubble3D val="0"/>
            <c:extLst>
              <c:ext xmlns:c16="http://schemas.microsoft.com/office/drawing/2014/chart" uri="{C3380CC4-5D6E-409C-BE32-E72D297353CC}">
                <c16:uniqueId val="{00000387-D036-4850-ADEB-44317FB32D02}"/>
              </c:ext>
            </c:extLst>
          </c:dPt>
          <c:dPt>
            <c:idx val="628"/>
            <c:bubble3D val="0"/>
            <c:extLst>
              <c:ext xmlns:c16="http://schemas.microsoft.com/office/drawing/2014/chart" uri="{C3380CC4-5D6E-409C-BE32-E72D297353CC}">
                <c16:uniqueId val="{00000388-D036-4850-ADEB-44317FB32D02}"/>
              </c:ext>
            </c:extLst>
          </c:dPt>
          <c:dPt>
            <c:idx val="629"/>
            <c:bubble3D val="0"/>
            <c:extLst>
              <c:ext xmlns:c16="http://schemas.microsoft.com/office/drawing/2014/chart" uri="{C3380CC4-5D6E-409C-BE32-E72D297353CC}">
                <c16:uniqueId val="{00000389-D036-4850-ADEB-44317FB32D02}"/>
              </c:ext>
            </c:extLst>
          </c:dPt>
          <c:dPt>
            <c:idx val="630"/>
            <c:bubble3D val="0"/>
            <c:extLst>
              <c:ext xmlns:c16="http://schemas.microsoft.com/office/drawing/2014/chart" uri="{C3380CC4-5D6E-409C-BE32-E72D297353CC}">
                <c16:uniqueId val="{0000038A-D036-4850-ADEB-44317FB32D02}"/>
              </c:ext>
            </c:extLst>
          </c:dPt>
          <c:dPt>
            <c:idx val="631"/>
            <c:bubble3D val="0"/>
            <c:extLst>
              <c:ext xmlns:c16="http://schemas.microsoft.com/office/drawing/2014/chart" uri="{C3380CC4-5D6E-409C-BE32-E72D297353CC}">
                <c16:uniqueId val="{0000038B-D036-4850-ADEB-44317FB32D02}"/>
              </c:ext>
            </c:extLst>
          </c:dPt>
          <c:dPt>
            <c:idx val="632"/>
            <c:bubble3D val="0"/>
            <c:extLst>
              <c:ext xmlns:c16="http://schemas.microsoft.com/office/drawing/2014/chart" uri="{C3380CC4-5D6E-409C-BE32-E72D297353CC}">
                <c16:uniqueId val="{0000038C-D036-4850-ADEB-44317FB32D02}"/>
              </c:ext>
            </c:extLst>
          </c:dPt>
          <c:dPt>
            <c:idx val="633"/>
            <c:bubble3D val="0"/>
            <c:extLst>
              <c:ext xmlns:c16="http://schemas.microsoft.com/office/drawing/2014/chart" uri="{C3380CC4-5D6E-409C-BE32-E72D297353CC}">
                <c16:uniqueId val="{0000038D-D036-4850-ADEB-44317FB32D02}"/>
              </c:ext>
            </c:extLst>
          </c:dPt>
          <c:dPt>
            <c:idx val="634"/>
            <c:bubble3D val="0"/>
            <c:extLst>
              <c:ext xmlns:c16="http://schemas.microsoft.com/office/drawing/2014/chart" uri="{C3380CC4-5D6E-409C-BE32-E72D297353CC}">
                <c16:uniqueId val="{0000038E-D036-4850-ADEB-44317FB32D02}"/>
              </c:ext>
            </c:extLst>
          </c:dPt>
          <c:dPt>
            <c:idx val="635"/>
            <c:bubble3D val="0"/>
            <c:extLst>
              <c:ext xmlns:c16="http://schemas.microsoft.com/office/drawing/2014/chart" uri="{C3380CC4-5D6E-409C-BE32-E72D297353CC}">
                <c16:uniqueId val="{0000038F-D036-4850-ADEB-44317FB32D02}"/>
              </c:ext>
            </c:extLst>
          </c:dPt>
          <c:dPt>
            <c:idx val="636"/>
            <c:bubble3D val="0"/>
            <c:extLst>
              <c:ext xmlns:c16="http://schemas.microsoft.com/office/drawing/2014/chart" uri="{C3380CC4-5D6E-409C-BE32-E72D297353CC}">
                <c16:uniqueId val="{00000390-D036-4850-ADEB-44317FB32D02}"/>
              </c:ext>
            </c:extLst>
          </c:dPt>
          <c:dPt>
            <c:idx val="637"/>
            <c:bubble3D val="0"/>
            <c:extLst>
              <c:ext xmlns:c16="http://schemas.microsoft.com/office/drawing/2014/chart" uri="{C3380CC4-5D6E-409C-BE32-E72D297353CC}">
                <c16:uniqueId val="{00000391-D036-4850-ADEB-44317FB32D02}"/>
              </c:ext>
            </c:extLst>
          </c:dPt>
          <c:dPt>
            <c:idx val="638"/>
            <c:bubble3D val="0"/>
            <c:extLst>
              <c:ext xmlns:c16="http://schemas.microsoft.com/office/drawing/2014/chart" uri="{C3380CC4-5D6E-409C-BE32-E72D297353CC}">
                <c16:uniqueId val="{00000392-D036-4850-ADEB-44317FB32D02}"/>
              </c:ext>
            </c:extLst>
          </c:dPt>
          <c:dPt>
            <c:idx val="639"/>
            <c:bubble3D val="0"/>
            <c:extLst>
              <c:ext xmlns:c16="http://schemas.microsoft.com/office/drawing/2014/chart" uri="{C3380CC4-5D6E-409C-BE32-E72D297353CC}">
                <c16:uniqueId val="{00000393-D036-4850-ADEB-44317FB32D02}"/>
              </c:ext>
            </c:extLst>
          </c:dPt>
          <c:dPt>
            <c:idx val="640"/>
            <c:bubble3D val="0"/>
            <c:extLst>
              <c:ext xmlns:c16="http://schemas.microsoft.com/office/drawing/2014/chart" uri="{C3380CC4-5D6E-409C-BE32-E72D297353CC}">
                <c16:uniqueId val="{00000394-D036-4850-ADEB-44317FB32D02}"/>
              </c:ext>
            </c:extLst>
          </c:dPt>
          <c:dPt>
            <c:idx val="641"/>
            <c:bubble3D val="0"/>
            <c:extLst>
              <c:ext xmlns:c16="http://schemas.microsoft.com/office/drawing/2014/chart" uri="{C3380CC4-5D6E-409C-BE32-E72D297353CC}">
                <c16:uniqueId val="{00000395-D036-4850-ADEB-44317FB32D02}"/>
              </c:ext>
            </c:extLst>
          </c:dPt>
          <c:dPt>
            <c:idx val="642"/>
            <c:bubble3D val="0"/>
            <c:extLst>
              <c:ext xmlns:c16="http://schemas.microsoft.com/office/drawing/2014/chart" uri="{C3380CC4-5D6E-409C-BE32-E72D297353CC}">
                <c16:uniqueId val="{00000396-D036-4850-ADEB-44317FB32D02}"/>
              </c:ext>
            </c:extLst>
          </c:dPt>
          <c:dPt>
            <c:idx val="643"/>
            <c:bubble3D val="0"/>
            <c:extLst>
              <c:ext xmlns:c16="http://schemas.microsoft.com/office/drawing/2014/chart" uri="{C3380CC4-5D6E-409C-BE32-E72D297353CC}">
                <c16:uniqueId val="{00000397-D036-4850-ADEB-44317FB32D02}"/>
              </c:ext>
            </c:extLst>
          </c:dPt>
          <c:dPt>
            <c:idx val="644"/>
            <c:bubble3D val="0"/>
            <c:extLst>
              <c:ext xmlns:c16="http://schemas.microsoft.com/office/drawing/2014/chart" uri="{C3380CC4-5D6E-409C-BE32-E72D297353CC}">
                <c16:uniqueId val="{00000398-D036-4850-ADEB-44317FB32D02}"/>
              </c:ext>
            </c:extLst>
          </c:dPt>
          <c:dPt>
            <c:idx val="645"/>
            <c:bubble3D val="0"/>
            <c:extLst>
              <c:ext xmlns:c16="http://schemas.microsoft.com/office/drawing/2014/chart" uri="{C3380CC4-5D6E-409C-BE32-E72D297353CC}">
                <c16:uniqueId val="{00000399-D036-4850-ADEB-44317FB32D02}"/>
              </c:ext>
            </c:extLst>
          </c:dPt>
          <c:dPt>
            <c:idx val="646"/>
            <c:bubble3D val="0"/>
            <c:extLst>
              <c:ext xmlns:c16="http://schemas.microsoft.com/office/drawing/2014/chart" uri="{C3380CC4-5D6E-409C-BE32-E72D297353CC}">
                <c16:uniqueId val="{0000039A-D036-4850-ADEB-44317FB32D02}"/>
              </c:ext>
            </c:extLst>
          </c:dPt>
          <c:dPt>
            <c:idx val="647"/>
            <c:bubble3D val="0"/>
            <c:extLst>
              <c:ext xmlns:c16="http://schemas.microsoft.com/office/drawing/2014/chart" uri="{C3380CC4-5D6E-409C-BE32-E72D297353CC}">
                <c16:uniqueId val="{0000039B-D036-4850-ADEB-44317FB32D02}"/>
              </c:ext>
            </c:extLst>
          </c:dPt>
          <c:dPt>
            <c:idx val="648"/>
            <c:bubble3D val="0"/>
            <c:extLst>
              <c:ext xmlns:c16="http://schemas.microsoft.com/office/drawing/2014/chart" uri="{C3380CC4-5D6E-409C-BE32-E72D297353CC}">
                <c16:uniqueId val="{0000039C-D036-4850-ADEB-44317FB32D02}"/>
              </c:ext>
            </c:extLst>
          </c:dPt>
          <c:dPt>
            <c:idx val="649"/>
            <c:bubble3D val="0"/>
            <c:extLst>
              <c:ext xmlns:c16="http://schemas.microsoft.com/office/drawing/2014/chart" uri="{C3380CC4-5D6E-409C-BE32-E72D297353CC}">
                <c16:uniqueId val="{0000039D-D036-4850-ADEB-44317FB32D02}"/>
              </c:ext>
            </c:extLst>
          </c:dPt>
          <c:dPt>
            <c:idx val="650"/>
            <c:bubble3D val="0"/>
            <c:extLst>
              <c:ext xmlns:c16="http://schemas.microsoft.com/office/drawing/2014/chart" uri="{C3380CC4-5D6E-409C-BE32-E72D297353CC}">
                <c16:uniqueId val="{0000039E-D036-4850-ADEB-44317FB32D02}"/>
              </c:ext>
            </c:extLst>
          </c:dPt>
          <c:dPt>
            <c:idx val="651"/>
            <c:bubble3D val="0"/>
            <c:extLst>
              <c:ext xmlns:c16="http://schemas.microsoft.com/office/drawing/2014/chart" uri="{C3380CC4-5D6E-409C-BE32-E72D297353CC}">
                <c16:uniqueId val="{0000039F-D036-4850-ADEB-44317FB32D02}"/>
              </c:ext>
            </c:extLst>
          </c:dPt>
          <c:dPt>
            <c:idx val="652"/>
            <c:bubble3D val="0"/>
            <c:extLst>
              <c:ext xmlns:c16="http://schemas.microsoft.com/office/drawing/2014/chart" uri="{C3380CC4-5D6E-409C-BE32-E72D297353CC}">
                <c16:uniqueId val="{000003A0-D036-4850-ADEB-44317FB32D02}"/>
              </c:ext>
            </c:extLst>
          </c:dPt>
          <c:dPt>
            <c:idx val="653"/>
            <c:bubble3D val="0"/>
            <c:extLst>
              <c:ext xmlns:c16="http://schemas.microsoft.com/office/drawing/2014/chart" uri="{C3380CC4-5D6E-409C-BE32-E72D297353CC}">
                <c16:uniqueId val="{000003A1-D036-4850-ADEB-44317FB32D02}"/>
              </c:ext>
            </c:extLst>
          </c:dPt>
          <c:dPt>
            <c:idx val="654"/>
            <c:bubble3D val="0"/>
            <c:extLst>
              <c:ext xmlns:c16="http://schemas.microsoft.com/office/drawing/2014/chart" uri="{C3380CC4-5D6E-409C-BE32-E72D297353CC}">
                <c16:uniqueId val="{000003A2-D036-4850-ADEB-44317FB32D02}"/>
              </c:ext>
            </c:extLst>
          </c:dPt>
          <c:dPt>
            <c:idx val="655"/>
            <c:bubble3D val="0"/>
            <c:extLst>
              <c:ext xmlns:c16="http://schemas.microsoft.com/office/drawing/2014/chart" uri="{C3380CC4-5D6E-409C-BE32-E72D297353CC}">
                <c16:uniqueId val="{000003A3-D036-4850-ADEB-44317FB32D02}"/>
              </c:ext>
            </c:extLst>
          </c:dPt>
          <c:dPt>
            <c:idx val="656"/>
            <c:bubble3D val="0"/>
            <c:extLst>
              <c:ext xmlns:c16="http://schemas.microsoft.com/office/drawing/2014/chart" uri="{C3380CC4-5D6E-409C-BE32-E72D297353CC}">
                <c16:uniqueId val="{000003A4-D036-4850-ADEB-44317FB32D02}"/>
              </c:ext>
            </c:extLst>
          </c:dPt>
          <c:dPt>
            <c:idx val="657"/>
            <c:bubble3D val="0"/>
            <c:extLst>
              <c:ext xmlns:c16="http://schemas.microsoft.com/office/drawing/2014/chart" uri="{C3380CC4-5D6E-409C-BE32-E72D297353CC}">
                <c16:uniqueId val="{000003A5-D036-4850-ADEB-44317FB32D02}"/>
              </c:ext>
            </c:extLst>
          </c:dPt>
          <c:dPt>
            <c:idx val="658"/>
            <c:bubble3D val="0"/>
            <c:extLst>
              <c:ext xmlns:c16="http://schemas.microsoft.com/office/drawing/2014/chart" uri="{C3380CC4-5D6E-409C-BE32-E72D297353CC}">
                <c16:uniqueId val="{000003A6-D036-4850-ADEB-44317FB32D02}"/>
              </c:ext>
            </c:extLst>
          </c:dPt>
          <c:dPt>
            <c:idx val="659"/>
            <c:bubble3D val="0"/>
            <c:extLst>
              <c:ext xmlns:c16="http://schemas.microsoft.com/office/drawing/2014/chart" uri="{C3380CC4-5D6E-409C-BE32-E72D297353CC}">
                <c16:uniqueId val="{000003A7-D036-4850-ADEB-44317FB32D02}"/>
              </c:ext>
            </c:extLst>
          </c:dPt>
          <c:dPt>
            <c:idx val="660"/>
            <c:bubble3D val="0"/>
            <c:extLst>
              <c:ext xmlns:c16="http://schemas.microsoft.com/office/drawing/2014/chart" uri="{C3380CC4-5D6E-409C-BE32-E72D297353CC}">
                <c16:uniqueId val="{000003A8-D036-4850-ADEB-44317FB32D02}"/>
              </c:ext>
            </c:extLst>
          </c:dPt>
          <c:dPt>
            <c:idx val="661"/>
            <c:bubble3D val="0"/>
            <c:extLst>
              <c:ext xmlns:c16="http://schemas.microsoft.com/office/drawing/2014/chart" uri="{C3380CC4-5D6E-409C-BE32-E72D297353CC}">
                <c16:uniqueId val="{000003A9-D036-4850-ADEB-44317FB32D02}"/>
              </c:ext>
            </c:extLst>
          </c:dPt>
          <c:dPt>
            <c:idx val="662"/>
            <c:bubble3D val="0"/>
            <c:extLst>
              <c:ext xmlns:c16="http://schemas.microsoft.com/office/drawing/2014/chart" uri="{C3380CC4-5D6E-409C-BE32-E72D297353CC}">
                <c16:uniqueId val="{000003AA-D036-4850-ADEB-44317FB32D02}"/>
              </c:ext>
            </c:extLst>
          </c:dPt>
          <c:dPt>
            <c:idx val="663"/>
            <c:bubble3D val="0"/>
            <c:extLst>
              <c:ext xmlns:c16="http://schemas.microsoft.com/office/drawing/2014/chart" uri="{C3380CC4-5D6E-409C-BE32-E72D297353CC}">
                <c16:uniqueId val="{000003AB-D036-4850-ADEB-44317FB32D02}"/>
              </c:ext>
            </c:extLst>
          </c:dPt>
          <c:dPt>
            <c:idx val="664"/>
            <c:bubble3D val="0"/>
            <c:extLst>
              <c:ext xmlns:c16="http://schemas.microsoft.com/office/drawing/2014/chart" uri="{C3380CC4-5D6E-409C-BE32-E72D297353CC}">
                <c16:uniqueId val="{000003AC-D036-4850-ADEB-44317FB32D02}"/>
              </c:ext>
            </c:extLst>
          </c:dPt>
          <c:dPt>
            <c:idx val="665"/>
            <c:bubble3D val="0"/>
            <c:extLst>
              <c:ext xmlns:c16="http://schemas.microsoft.com/office/drawing/2014/chart" uri="{C3380CC4-5D6E-409C-BE32-E72D297353CC}">
                <c16:uniqueId val="{000003AD-D036-4850-ADEB-44317FB32D02}"/>
              </c:ext>
            </c:extLst>
          </c:dPt>
          <c:dPt>
            <c:idx val="666"/>
            <c:bubble3D val="0"/>
            <c:extLst>
              <c:ext xmlns:c16="http://schemas.microsoft.com/office/drawing/2014/chart" uri="{C3380CC4-5D6E-409C-BE32-E72D297353CC}">
                <c16:uniqueId val="{000003AE-D036-4850-ADEB-44317FB32D02}"/>
              </c:ext>
            </c:extLst>
          </c:dPt>
          <c:dPt>
            <c:idx val="667"/>
            <c:bubble3D val="0"/>
            <c:extLst>
              <c:ext xmlns:c16="http://schemas.microsoft.com/office/drawing/2014/chart" uri="{C3380CC4-5D6E-409C-BE32-E72D297353CC}">
                <c16:uniqueId val="{000003AF-D036-4850-ADEB-44317FB32D02}"/>
              </c:ext>
            </c:extLst>
          </c:dPt>
          <c:dPt>
            <c:idx val="668"/>
            <c:bubble3D val="0"/>
            <c:extLst>
              <c:ext xmlns:c16="http://schemas.microsoft.com/office/drawing/2014/chart" uri="{C3380CC4-5D6E-409C-BE32-E72D297353CC}">
                <c16:uniqueId val="{000003B0-D036-4850-ADEB-44317FB32D02}"/>
              </c:ext>
            </c:extLst>
          </c:dPt>
          <c:dPt>
            <c:idx val="669"/>
            <c:bubble3D val="0"/>
            <c:extLst>
              <c:ext xmlns:c16="http://schemas.microsoft.com/office/drawing/2014/chart" uri="{C3380CC4-5D6E-409C-BE32-E72D297353CC}">
                <c16:uniqueId val="{000003B1-D036-4850-ADEB-44317FB32D02}"/>
              </c:ext>
            </c:extLst>
          </c:dPt>
          <c:dPt>
            <c:idx val="670"/>
            <c:bubble3D val="0"/>
            <c:extLst>
              <c:ext xmlns:c16="http://schemas.microsoft.com/office/drawing/2014/chart" uri="{C3380CC4-5D6E-409C-BE32-E72D297353CC}">
                <c16:uniqueId val="{000003B2-D036-4850-ADEB-44317FB32D02}"/>
              </c:ext>
            </c:extLst>
          </c:dPt>
          <c:dPt>
            <c:idx val="671"/>
            <c:bubble3D val="0"/>
            <c:extLst>
              <c:ext xmlns:c16="http://schemas.microsoft.com/office/drawing/2014/chart" uri="{C3380CC4-5D6E-409C-BE32-E72D297353CC}">
                <c16:uniqueId val="{000003B3-D036-4850-ADEB-44317FB32D02}"/>
              </c:ext>
            </c:extLst>
          </c:dPt>
          <c:dPt>
            <c:idx val="672"/>
            <c:bubble3D val="0"/>
            <c:extLst>
              <c:ext xmlns:c16="http://schemas.microsoft.com/office/drawing/2014/chart" uri="{C3380CC4-5D6E-409C-BE32-E72D297353CC}">
                <c16:uniqueId val="{000003B4-D036-4850-ADEB-44317FB32D02}"/>
              </c:ext>
            </c:extLst>
          </c:dPt>
          <c:dPt>
            <c:idx val="673"/>
            <c:bubble3D val="0"/>
            <c:extLst>
              <c:ext xmlns:c16="http://schemas.microsoft.com/office/drawing/2014/chart" uri="{C3380CC4-5D6E-409C-BE32-E72D297353CC}">
                <c16:uniqueId val="{000003B5-D036-4850-ADEB-44317FB32D02}"/>
              </c:ext>
            </c:extLst>
          </c:dPt>
          <c:dPt>
            <c:idx val="674"/>
            <c:bubble3D val="0"/>
            <c:extLst>
              <c:ext xmlns:c16="http://schemas.microsoft.com/office/drawing/2014/chart" uri="{C3380CC4-5D6E-409C-BE32-E72D297353CC}">
                <c16:uniqueId val="{000003B6-D036-4850-ADEB-44317FB32D02}"/>
              </c:ext>
            </c:extLst>
          </c:dPt>
          <c:dPt>
            <c:idx val="675"/>
            <c:bubble3D val="0"/>
            <c:extLst>
              <c:ext xmlns:c16="http://schemas.microsoft.com/office/drawing/2014/chart" uri="{C3380CC4-5D6E-409C-BE32-E72D297353CC}">
                <c16:uniqueId val="{000003B7-D036-4850-ADEB-44317FB32D02}"/>
              </c:ext>
            </c:extLst>
          </c:dPt>
          <c:dPt>
            <c:idx val="676"/>
            <c:bubble3D val="0"/>
            <c:extLst>
              <c:ext xmlns:c16="http://schemas.microsoft.com/office/drawing/2014/chart" uri="{C3380CC4-5D6E-409C-BE32-E72D297353CC}">
                <c16:uniqueId val="{000003B8-D036-4850-ADEB-44317FB32D02}"/>
              </c:ext>
            </c:extLst>
          </c:dPt>
          <c:dPt>
            <c:idx val="677"/>
            <c:bubble3D val="0"/>
            <c:extLst>
              <c:ext xmlns:c16="http://schemas.microsoft.com/office/drawing/2014/chart" uri="{C3380CC4-5D6E-409C-BE32-E72D297353CC}">
                <c16:uniqueId val="{000003B9-D036-4850-ADEB-44317FB32D02}"/>
              </c:ext>
            </c:extLst>
          </c:dPt>
          <c:dPt>
            <c:idx val="678"/>
            <c:bubble3D val="0"/>
            <c:extLst>
              <c:ext xmlns:c16="http://schemas.microsoft.com/office/drawing/2014/chart" uri="{C3380CC4-5D6E-409C-BE32-E72D297353CC}">
                <c16:uniqueId val="{000003BA-D036-4850-ADEB-44317FB32D02}"/>
              </c:ext>
            </c:extLst>
          </c:dPt>
          <c:dPt>
            <c:idx val="679"/>
            <c:bubble3D val="0"/>
            <c:extLst>
              <c:ext xmlns:c16="http://schemas.microsoft.com/office/drawing/2014/chart" uri="{C3380CC4-5D6E-409C-BE32-E72D297353CC}">
                <c16:uniqueId val="{000003BB-D036-4850-ADEB-44317FB32D02}"/>
              </c:ext>
            </c:extLst>
          </c:dPt>
          <c:dPt>
            <c:idx val="680"/>
            <c:bubble3D val="0"/>
            <c:extLst>
              <c:ext xmlns:c16="http://schemas.microsoft.com/office/drawing/2014/chart" uri="{C3380CC4-5D6E-409C-BE32-E72D297353CC}">
                <c16:uniqueId val="{000003BC-D036-4850-ADEB-44317FB32D02}"/>
              </c:ext>
            </c:extLst>
          </c:dPt>
          <c:dPt>
            <c:idx val="681"/>
            <c:bubble3D val="0"/>
            <c:extLst>
              <c:ext xmlns:c16="http://schemas.microsoft.com/office/drawing/2014/chart" uri="{C3380CC4-5D6E-409C-BE32-E72D297353CC}">
                <c16:uniqueId val="{000003BD-D036-4850-ADEB-44317FB32D02}"/>
              </c:ext>
            </c:extLst>
          </c:dPt>
          <c:dPt>
            <c:idx val="682"/>
            <c:bubble3D val="0"/>
            <c:extLst>
              <c:ext xmlns:c16="http://schemas.microsoft.com/office/drawing/2014/chart" uri="{C3380CC4-5D6E-409C-BE32-E72D297353CC}">
                <c16:uniqueId val="{000003BE-D036-4850-ADEB-44317FB32D02}"/>
              </c:ext>
            </c:extLst>
          </c:dPt>
          <c:dPt>
            <c:idx val="683"/>
            <c:bubble3D val="0"/>
            <c:extLst>
              <c:ext xmlns:c16="http://schemas.microsoft.com/office/drawing/2014/chart" uri="{C3380CC4-5D6E-409C-BE32-E72D297353CC}">
                <c16:uniqueId val="{000003BF-D036-4850-ADEB-44317FB32D02}"/>
              </c:ext>
            </c:extLst>
          </c:dPt>
          <c:dPt>
            <c:idx val="684"/>
            <c:bubble3D val="0"/>
            <c:extLst>
              <c:ext xmlns:c16="http://schemas.microsoft.com/office/drawing/2014/chart" uri="{C3380CC4-5D6E-409C-BE32-E72D297353CC}">
                <c16:uniqueId val="{000003C0-D036-4850-ADEB-44317FB32D02}"/>
              </c:ext>
            </c:extLst>
          </c:dPt>
          <c:dPt>
            <c:idx val="685"/>
            <c:bubble3D val="0"/>
            <c:extLst>
              <c:ext xmlns:c16="http://schemas.microsoft.com/office/drawing/2014/chart" uri="{C3380CC4-5D6E-409C-BE32-E72D297353CC}">
                <c16:uniqueId val="{000003C1-D036-4850-ADEB-44317FB32D02}"/>
              </c:ext>
            </c:extLst>
          </c:dPt>
          <c:dPt>
            <c:idx val="686"/>
            <c:bubble3D val="0"/>
            <c:extLst>
              <c:ext xmlns:c16="http://schemas.microsoft.com/office/drawing/2014/chart" uri="{C3380CC4-5D6E-409C-BE32-E72D297353CC}">
                <c16:uniqueId val="{000003C2-D036-4850-ADEB-44317FB32D02}"/>
              </c:ext>
            </c:extLst>
          </c:dPt>
          <c:dPt>
            <c:idx val="687"/>
            <c:bubble3D val="0"/>
            <c:extLst>
              <c:ext xmlns:c16="http://schemas.microsoft.com/office/drawing/2014/chart" uri="{C3380CC4-5D6E-409C-BE32-E72D297353CC}">
                <c16:uniqueId val="{000003C3-D036-4850-ADEB-44317FB32D02}"/>
              </c:ext>
            </c:extLst>
          </c:dPt>
          <c:dPt>
            <c:idx val="688"/>
            <c:bubble3D val="0"/>
            <c:extLst>
              <c:ext xmlns:c16="http://schemas.microsoft.com/office/drawing/2014/chart" uri="{C3380CC4-5D6E-409C-BE32-E72D297353CC}">
                <c16:uniqueId val="{000003C4-D036-4850-ADEB-44317FB32D02}"/>
              </c:ext>
            </c:extLst>
          </c:dPt>
          <c:dPt>
            <c:idx val="689"/>
            <c:bubble3D val="0"/>
            <c:extLst>
              <c:ext xmlns:c16="http://schemas.microsoft.com/office/drawing/2014/chart" uri="{C3380CC4-5D6E-409C-BE32-E72D297353CC}">
                <c16:uniqueId val="{000003C5-D036-4850-ADEB-44317FB32D02}"/>
              </c:ext>
            </c:extLst>
          </c:dPt>
          <c:dPt>
            <c:idx val="690"/>
            <c:bubble3D val="0"/>
            <c:extLst>
              <c:ext xmlns:c16="http://schemas.microsoft.com/office/drawing/2014/chart" uri="{C3380CC4-5D6E-409C-BE32-E72D297353CC}">
                <c16:uniqueId val="{000003C6-D036-4850-ADEB-44317FB32D02}"/>
              </c:ext>
            </c:extLst>
          </c:dPt>
          <c:dPt>
            <c:idx val="691"/>
            <c:bubble3D val="0"/>
            <c:extLst>
              <c:ext xmlns:c16="http://schemas.microsoft.com/office/drawing/2014/chart" uri="{C3380CC4-5D6E-409C-BE32-E72D297353CC}">
                <c16:uniqueId val="{000003C7-D036-4850-ADEB-44317FB32D02}"/>
              </c:ext>
            </c:extLst>
          </c:dPt>
          <c:dPt>
            <c:idx val="692"/>
            <c:bubble3D val="0"/>
            <c:extLst>
              <c:ext xmlns:c16="http://schemas.microsoft.com/office/drawing/2014/chart" uri="{C3380CC4-5D6E-409C-BE32-E72D297353CC}">
                <c16:uniqueId val="{000003C8-D036-4850-ADEB-44317FB32D02}"/>
              </c:ext>
            </c:extLst>
          </c:dPt>
          <c:dPt>
            <c:idx val="693"/>
            <c:bubble3D val="0"/>
            <c:extLst>
              <c:ext xmlns:c16="http://schemas.microsoft.com/office/drawing/2014/chart" uri="{C3380CC4-5D6E-409C-BE32-E72D297353CC}">
                <c16:uniqueId val="{000003C9-D036-4850-ADEB-44317FB32D02}"/>
              </c:ext>
            </c:extLst>
          </c:dPt>
          <c:dPt>
            <c:idx val="694"/>
            <c:bubble3D val="0"/>
            <c:extLst>
              <c:ext xmlns:c16="http://schemas.microsoft.com/office/drawing/2014/chart" uri="{C3380CC4-5D6E-409C-BE32-E72D297353CC}">
                <c16:uniqueId val="{000003CA-D036-4850-ADEB-44317FB32D02}"/>
              </c:ext>
            </c:extLst>
          </c:dPt>
          <c:dPt>
            <c:idx val="695"/>
            <c:bubble3D val="0"/>
            <c:extLst>
              <c:ext xmlns:c16="http://schemas.microsoft.com/office/drawing/2014/chart" uri="{C3380CC4-5D6E-409C-BE32-E72D297353CC}">
                <c16:uniqueId val="{000003CB-D036-4850-ADEB-44317FB32D02}"/>
              </c:ext>
            </c:extLst>
          </c:dPt>
          <c:dPt>
            <c:idx val="696"/>
            <c:bubble3D val="0"/>
            <c:extLst>
              <c:ext xmlns:c16="http://schemas.microsoft.com/office/drawing/2014/chart" uri="{C3380CC4-5D6E-409C-BE32-E72D297353CC}">
                <c16:uniqueId val="{000003CC-D036-4850-ADEB-44317FB32D02}"/>
              </c:ext>
            </c:extLst>
          </c:dPt>
          <c:dPt>
            <c:idx val="697"/>
            <c:bubble3D val="0"/>
            <c:extLst>
              <c:ext xmlns:c16="http://schemas.microsoft.com/office/drawing/2014/chart" uri="{C3380CC4-5D6E-409C-BE32-E72D297353CC}">
                <c16:uniqueId val="{000003CD-D036-4850-ADEB-44317FB32D02}"/>
              </c:ext>
            </c:extLst>
          </c:dPt>
          <c:dPt>
            <c:idx val="698"/>
            <c:bubble3D val="0"/>
            <c:extLst>
              <c:ext xmlns:c16="http://schemas.microsoft.com/office/drawing/2014/chart" uri="{C3380CC4-5D6E-409C-BE32-E72D297353CC}">
                <c16:uniqueId val="{000003CE-D036-4850-ADEB-44317FB32D02}"/>
              </c:ext>
            </c:extLst>
          </c:dPt>
          <c:dPt>
            <c:idx val="699"/>
            <c:bubble3D val="0"/>
            <c:extLst>
              <c:ext xmlns:c16="http://schemas.microsoft.com/office/drawing/2014/chart" uri="{C3380CC4-5D6E-409C-BE32-E72D297353CC}">
                <c16:uniqueId val="{000003CF-D036-4850-ADEB-44317FB32D02}"/>
              </c:ext>
            </c:extLst>
          </c:dPt>
          <c:dPt>
            <c:idx val="700"/>
            <c:bubble3D val="0"/>
            <c:extLst>
              <c:ext xmlns:c16="http://schemas.microsoft.com/office/drawing/2014/chart" uri="{C3380CC4-5D6E-409C-BE32-E72D297353CC}">
                <c16:uniqueId val="{000003D0-D036-4850-ADEB-44317FB32D02}"/>
              </c:ext>
            </c:extLst>
          </c:dPt>
          <c:dPt>
            <c:idx val="701"/>
            <c:bubble3D val="0"/>
            <c:extLst>
              <c:ext xmlns:c16="http://schemas.microsoft.com/office/drawing/2014/chart" uri="{C3380CC4-5D6E-409C-BE32-E72D297353CC}">
                <c16:uniqueId val="{000003D1-D036-4850-ADEB-44317FB32D02}"/>
              </c:ext>
            </c:extLst>
          </c:dPt>
          <c:dPt>
            <c:idx val="702"/>
            <c:bubble3D val="0"/>
            <c:extLst>
              <c:ext xmlns:c16="http://schemas.microsoft.com/office/drawing/2014/chart" uri="{C3380CC4-5D6E-409C-BE32-E72D297353CC}">
                <c16:uniqueId val="{000003D2-D036-4850-ADEB-44317FB32D02}"/>
              </c:ext>
            </c:extLst>
          </c:dPt>
          <c:dPt>
            <c:idx val="703"/>
            <c:bubble3D val="0"/>
            <c:extLst>
              <c:ext xmlns:c16="http://schemas.microsoft.com/office/drawing/2014/chart" uri="{C3380CC4-5D6E-409C-BE32-E72D297353CC}">
                <c16:uniqueId val="{000003D3-D036-4850-ADEB-44317FB32D02}"/>
              </c:ext>
            </c:extLst>
          </c:dPt>
          <c:dPt>
            <c:idx val="704"/>
            <c:bubble3D val="0"/>
            <c:extLst>
              <c:ext xmlns:c16="http://schemas.microsoft.com/office/drawing/2014/chart" uri="{C3380CC4-5D6E-409C-BE32-E72D297353CC}">
                <c16:uniqueId val="{000003D4-D036-4850-ADEB-44317FB32D02}"/>
              </c:ext>
            </c:extLst>
          </c:dPt>
          <c:dPt>
            <c:idx val="705"/>
            <c:bubble3D val="0"/>
            <c:extLst>
              <c:ext xmlns:c16="http://schemas.microsoft.com/office/drawing/2014/chart" uri="{C3380CC4-5D6E-409C-BE32-E72D297353CC}">
                <c16:uniqueId val="{000003D5-D036-4850-ADEB-44317FB32D02}"/>
              </c:ext>
            </c:extLst>
          </c:dPt>
          <c:dPt>
            <c:idx val="706"/>
            <c:bubble3D val="0"/>
            <c:extLst>
              <c:ext xmlns:c16="http://schemas.microsoft.com/office/drawing/2014/chart" uri="{C3380CC4-5D6E-409C-BE32-E72D297353CC}">
                <c16:uniqueId val="{000003D6-D036-4850-ADEB-44317FB32D02}"/>
              </c:ext>
            </c:extLst>
          </c:dPt>
          <c:dPt>
            <c:idx val="707"/>
            <c:bubble3D val="0"/>
            <c:extLst>
              <c:ext xmlns:c16="http://schemas.microsoft.com/office/drawing/2014/chart" uri="{C3380CC4-5D6E-409C-BE32-E72D297353CC}">
                <c16:uniqueId val="{000003D7-D036-4850-ADEB-44317FB32D02}"/>
              </c:ext>
            </c:extLst>
          </c:dPt>
          <c:dPt>
            <c:idx val="708"/>
            <c:bubble3D val="0"/>
            <c:extLst>
              <c:ext xmlns:c16="http://schemas.microsoft.com/office/drawing/2014/chart" uri="{C3380CC4-5D6E-409C-BE32-E72D297353CC}">
                <c16:uniqueId val="{000003D8-D036-4850-ADEB-44317FB32D02}"/>
              </c:ext>
            </c:extLst>
          </c:dPt>
          <c:dPt>
            <c:idx val="709"/>
            <c:bubble3D val="0"/>
            <c:extLst>
              <c:ext xmlns:c16="http://schemas.microsoft.com/office/drawing/2014/chart" uri="{C3380CC4-5D6E-409C-BE32-E72D297353CC}">
                <c16:uniqueId val="{000003D9-D036-4850-ADEB-44317FB32D02}"/>
              </c:ext>
            </c:extLst>
          </c:dPt>
          <c:dPt>
            <c:idx val="710"/>
            <c:bubble3D val="0"/>
            <c:extLst>
              <c:ext xmlns:c16="http://schemas.microsoft.com/office/drawing/2014/chart" uri="{C3380CC4-5D6E-409C-BE32-E72D297353CC}">
                <c16:uniqueId val="{000003DA-D036-4850-ADEB-44317FB32D02}"/>
              </c:ext>
            </c:extLst>
          </c:dPt>
          <c:dPt>
            <c:idx val="711"/>
            <c:bubble3D val="0"/>
            <c:extLst>
              <c:ext xmlns:c16="http://schemas.microsoft.com/office/drawing/2014/chart" uri="{C3380CC4-5D6E-409C-BE32-E72D297353CC}">
                <c16:uniqueId val="{000003DB-D036-4850-ADEB-44317FB32D02}"/>
              </c:ext>
            </c:extLst>
          </c:dPt>
          <c:dPt>
            <c:idx val="712"/>
            <c:bubble3D val="0"/>
            <c:extLst>
              <c:ext xmlns:c16="http://schemas.microsoft.com/office/drawing/2014/chart" uri="{C3380CC4-5D6E-409C-BE32-E72D297353CC}">
                <c16:uniqueId val="{000003DC-D036-4850-ADEB-44317FB32D02}"/>
              </c:ext>
            </c:extLst>
          </c:dPt>
          <c:dPt>
            <c:idx val="713"/>
            <c:bubble3D val="0"/>
            <c:extLst>
              <c:ext xmlns:c16="http://schemas.microsoft.com/office/drawing/2014/chart" uri="{C3380CC4-5D6E-409C-BE32-E72D297353CC}">
                <c16:uniqueId val="{000003DD-D036-4850-ADEB-44317FB32D02}"/>
              </c:ext>
            </c:extLst>
          </c:dPt>
          <c:dPt>
            <c:idx val="714"/>
            <c:bubble3D val="0"/>
            <c:extLst>
              <c:ext xmlns:c16="http://schemas.microsoft.com/office/drawing/2014/chart" uri="{C3380CC4-5D6E-409C-BE32-E72D297353CC}">
                <c16:uniqueId val="{000003DE-D036-4850-ADEB-44317FB32D02}"/>
              </c:ext>
            </c:extLst>
          </c:dPt>
          <c:dPt>
            <c:idx val="715"/>
            <c:bubble3D val="0"/>
            <c:extLst>
              <c:ext xmlns:c16="http://schemas.microsoft.com/office/drawing/2014/chart" uri="{C3380CC4-5D6E-409C-BE32-E72D297353CC}">
                <c16:uniqueId val="{000003DF-D036-4850-ADEB-44317FB32D02}"/>
              </c:ext>
            </c:extLst>
          </c:dPt>
          <c:dPt>
            <c:idx val="716"/>
            <c:bubble3D val="0"/>
            <c:extLst>
              <c:ext xmlns:c16="http://schemas.microsoft.com/office/drawing/2014/chart" uri="{C3380CC4-5D6E-409C-BE32-E72D297353CC}">
                <c16:uniqueId val="{000003E0-D036-4850-ADEB-44317FB32D02}"/>
              </c:ext>
            </c:extLst>
          </c:dPt>
          <c:dPt>
            <c:idx val="717"/>
            <c:bubble3D val="0"/>
            <c:extLst>
              <c:ext xmlns:c16="http://schemas.microsoft.com/office/drawing/2014/chart" uri="{C3380CC4-5D6E-409C-BE32-E72D297353CC}">
                <c16:uniqueId val="{000003E1-D036-4850-ADEB-44317FB32D02}"/>
              </c:ext>
            </c:extLst>
          </c:dPt>
          <c:dPt>
            <c:idx val="718"/>
            <c:bubble3D val="0"/>
            <c:extLst>
              <c:ext xmlns:c16="http://schemas.microsoft.com/office/drawing/2014/chart" uri="{C3380CC4-5D6E-409C-BE32-E72D297353CC}">
                <c16:uniqueId val="{000003E2-D036-4850-ADEB-44317FB32D02}"/>
              </c:ext>
            </c:extLst>
          </c:dPt>
          <c:dPt>
            <c:idx val="719"/>
            <c:bubble3D val="0"/>
            <c:extLst>
              <c:ext xmlns:c16="http://schemas.microsoft.com/office/drawing/2014/chart" uri="{C3380CC4-5D6E-409C-BE32-E72D297353CC}">
                <c16:uniqueId val="{000003E3-D036-4850-ADEB-44317FB32D02}"/>
              </c:ext>
            </c:extLst>
          </c:dPt>
          <c:dPt>
            <c:idx val="720"/>
            <c:bubble3D val="0"/>
            <c:extLst>
              <c:ext xmlns:c16="http://schemas.microsoft.com/office/drawing/2014/chart" uri="{C3380CC4-5D6E-409C-BE32-E72D297353CC}">
                <c16:uniqueId val="{000003E4-D036-4850-ADEB-44317FB32D02}"/>
              </c:ext>
            </c:extLst>
          </c:dPt>
          <c:dPt>
            <c:idx val="721"/>
            <c:bubble3D val="0"/>
            <c:extLst>
              <c:ext xmlns:c16="http://schemas.microsoft.com/office/drawing/2014/chart" uri="{C3380CC4-5D6E-409C-BE32-E72D297353CC}">
                <c16:uniqueId val="{000003E5-D036-4850-ADEB-44317FB32D02}"/>
              </c:ext>
            </c:extLst>
          </c:dPt>
          <c:dPt>
            <c:idx val="722"/>
            <c:bubble3D val="0"/>
            <c:extLst>
              <c:ext xmlns:c16="http://schemas.microsoft.com/office/drawing/2014/chart" uri="{C3380CC4-5D6E-409C-BE32-E72D297353CC}">
                <c16:uniqueId val="{000003E6-D036-4850-ADEB-44317FB32D02}"/>
              </c:ext>
            </c:extLst>
          </c:dPt>
          <c:dPt>
            <c:idx val="723"/>
            <c:bubble3D val="0"/>
            <c:extLst>
              <c:ext xmlns:c16="http://schemas.microsoft.com/office/drawing/2014/chart" uri="{C3380CC4-5D6E-409C-BE32-E72D297353CC}">
                <c16:uniqueId val="{000003E7-D036-4850-ADEB-44317FB32D02}"/>
              </c:ext>
            </c:extLst>
          </c:dPt>
          <c:dPt>
            <c:idx val="724"/>
            <c:bubble3D val="0"/>
            <c:extLst>
              <c:ext xmlns:c16="http://schemas.microsoft.com/office/drawing/2014/chart" uri="{C3380CC4-5D6E-409C-BE32-E72D297353CC}">
                <c16:uniqueId val="{000003E8-D036-4850-ADEB-44317FB32D02}"/>
              </c:ext>
            </c:extLst>
          </c:dPt>
          <c:dPt>
            <c:idx val="725"/>
            <c:bubble3D val="0"/>
            <c:extLst>
              <c:ext xmlns:c16="http://schemas.microsoft.com/office/drawing/2014/chart" uri="{C3380CC4-5D6E-409C-BE32-E72D297353CC}">
                <c16:uniqueId val="{000003E9-D036-4850-ADEB-44317FB32D02}"/>
              </c:ext>
            </c:extLst>
          </c:dPt>
          <c:dPt>
            <c:idx val="726"/>
            <c:bubble3D val="0"/>
            <c:extLst>
              <c:ext xmlns:c16="http://schemas.microsoft.com/office/drawing/2014/chart" uri="{C3380CC4-5D6E-409C-BE32-E72D297353CC}">
                <c16:uniqueId val="{000003EA-D036-4850-ADEB-44317FB32D02}"/>
              </c:ext>
            </c:extLst>
          </c:dPt>
          <c:dPt>
            <c:idx val="727"/>
            <c:bubble3D val="0"/>
            <c:extLst>
              <c:ext xmlns:c16="http://schemas.microsoft.com/office/drawing/2014/chart" uri="{C3380CC4-5D6E-409C-BE32-E72D297353CC}">
                <c16:uniqueId val="{000003EB-D036-4850-ADEB-44317FB32D02}"/>
              </c:ext>
            </c:extLst>
          </c:dPt>
          <c:dPt>
            <c:idx val="728"/>
            <c:bubble3D val="0"/>
            <c:extLst>
              <c:ext xmlns:c16="http://schemas.microsoft.com/office/drawing/2014/chart" uri="{C3380CC4-5D6E-409C-BE32-E72D297353CC}">
                <c16:uniqueId val="{000003EC-D036-4850-ADEB-44317FB32D02}"/>
              </c:ext>
            </c:extLst>
          </c:dPt>
          <c:dPt>
            <c:idx val="729"/>
            <c:bubble3D val="0"/>
            <c:extLst>
              <c:ext xmlns:c16="http://schemas.microsoft.com/office/drawing/2014/chart" uri="{C3380CC4-5D6E-409C-BE32-E72D297353CC}">
                <c16:uniqueId val="{000003ED-D036-4850-ADEB-44317FB32D02}"/>
              </c:ext>
            </c:extLst>
          </c:dPt>
          <c:dPt>
            <c:idx val="730"/>
            <c:bubble3D val="0"/>
            <c:extLst>
              <c:ext xmlns:c16="http://schemas.microsoft.com/office/drawing/2014/chart" uri="{C3380CC4-5D6E-409C-BE32-E72D297353CC}">
                <c16:uniqueId val="{000003EE-D036-4850-ADEB-44317FB32D02}"/>
              </c:ext>
            </c:extLst>
          </c:dPt>
          <c:dPt>
            <c:idx val="731"/>
            <c:bubble3D val="0"/>
            <c:extLst>
              <c:ext xmlns:c16="http://schemas.microsoft.com/office/drawing/2014/chart" uri="{C3380CC4-5D6E-409C-BE32-E72D297353CC}">
                <c16:uniqueId val="{000003EF-D036-4850-ADEB-44317FB32D02}"/>
              </c:ext>
            </c:extLst>
          </c:dPt>
          <c:dPt>
            <c:idx val="732"/>
            <c:bubble3D val="0"/>
            <c:extLst>
              <c:ext xmlns:c16="http://schemas.microsoft.com/office/drawing/2014/chart" uri="{C3380CC4-5D6E-409C-BE32-E72D297353CC}">
                <c16:uniqueId val="{000003F0-D036-4850-ADEB-44317FB32D02}"/>
              </c:ext>
            </c:extLst>
          </c:dPt>
          <c:dPt>
            <c:idx val="733"/>
            <c:bubble3D val="0"/>
            <c:extLst>
              <c:ext xmlns:c16="http://schemas.microsoft.com/office/drawing/2014/chart" uri="{C3380CC4-5D6E-409C-BE32-E72D297353CC}">
                <c16:uniqueId val="{000003F1-D036-4850-ADEB-44317FB32D02}"/>
              </c:ext>
            </c:extLst>
          </c:dPt>
          <c:dPt>
            <c:idx val="734"/>
            <c:bubble3D val="0"/>
            <c:extLst>
              <c:ext xmlns:c16="http://schemas.microsoft.com/office/drawing/2014/chart" uri="{C3380CC4-5D6E-409C-BE32-E72D297353CC}">
                <c16:uniqueId val="{000003F2-D036-4850-ADEB-44317FB32D02}"/>
              </c:ext>
            </c:extLst>
          </c:dPt>
          <c:dPt>
            <c:idx val="735"/>
            <c:bubble3D val="0"/>
            <c:extLst>
              <c:ext xmlns:c16="http://schemas.microsoft.com/office/drawing/2014/chart" uri="{C3380CC4-5D6E-409C-BE32-E72D297353CC}">
                <c16:uniqueId val="{000003F3-D036-4850-ADEB-44317FB32D02}"/>
              </c:ext>
            </c:extLst>
          </c:dPt>
          <c:dPt>
            <c:idx val="736"/>
            <c:bubble3D val="0"/>
            <c:extLst>
              <c:ext xmlns:c16="http://schemas.microsoft.com/office/drawing/2014/chart" uri="{C3380CC4-5D6E-409C-BE32-E72D297353CC}">
                <c16:uniqueId val="{000003F4-D036-4850-ADEB-44317FB32D02}"/>
              </c:ext>
            </c:extLst>
          </c:dPt>
          <c:dPt>
            <c:idx val="737"/>
            <c:bubble3D val="0"/>
            <c:extLst>
              <c:ext xmlns:c16="http://schemas.microsoft.com/office/drawing/2014/chart" uri="{C3380CC4-5D6E-409C-BE32-E72D297353CC}">
                <c16:uniqueId val="{000003F5-D036-4850-ADEB-44317FB32D02}"/>
              </c:ext>
            </c:extLst>
          </c:dPt>
          <c:dPt>
            <c:idx val="738"/>
            <c:bubble3D val="0"/>
            <c:extLst>
              <c:ext xmlns:c16="http://schemas.microsoft.com/office/drawing/2014/chart" uri="{C3380CC4-5D6E-409C-BE32-E72D297353CC}">
                <c16:uniqueId val="{000003F6-D036-4850-ADEB-44317FB32D02}"/>
              </c:ext>
            </c:extLst>
          </c:dPt>
          <c:dPt>
            <c:idx val="739"/>
            <c:bubble3D val="0"/>
            <c:extLst>
              <c:ext xmlns:c16="http://schemas.microsoft.com/office/drawing/2014/chart" uri="{C3380CC4-5D6E-409C-BE32-E72D297353CC}">
                <c16:uniqueId val="{000003F7-D036-4850-ADEB-44317FB32D02}"/>
              </c:ext>
            </c:extLst>
          </c:dPt>
          <c:dPt>
            <c:idx val="740"/>
            <c:bubble3D val="0"/>
            <c:extLst>
              <c:ext xmlns:c16="http://schemas.microsoft.com/office/drawing/2014/chart" uri="{C3380CC4-5D6E-409C-BE32-E72D297353CC}">
                <c16:uniqueId val="{000003F8-D036-4850-ADEB-44317FB32D02}"/>
              </c:ext>
            </c:extLst>
          </c:dPt>
          <c:dPt>
            <c:idx val="741"/>
            <c:bubble3D val="0"/>
            <c:extLst>
              <c:ext xmlns:c16="http://schemas.microsoft.com/office/drawing/2014/chart" uri="{C3380CC4-5D6E-409C-BE32-E72D297353CC}">
                <c16:uniqueId val="{000003F9-D036-4850-ADEB-44317FB32D02}"/>
              </c:ext>
            </c:extLst>
          </c:dPt>
          <c:dPt>
            <c:idx val="742"/>
            <c:bubble3D val="0"/>
            <c:extLst>
              <c:ext xmlns:c16="http://schemas.microsoft.com/office/drawing/2014/chart" uri="{C3380CC4-5D6E-409C-BE32-E72D297353CC}">
                <c16:uniqueId val="{000003FA-D036-4850-ADEB-44317FB32D02}"/>
              </c:ext>
            </c:extLst>
          </c:dPt>
          <c:dPt>
            <c:idx val="743"/>
            <c:bubble3D val="0"/>
            <c:extLst>
              <c:ext xmlns:c16="http://schemas.microsoft.com/office/drawing/2014/chart" uri="{C3380CC4-5D6E-409C-BE32-E72D297353CC}">
                <c16:uniqueId val="{000003FB-D036-4850-ADEB-44317FB32D02}"/>
              </c:ext>
            </c:extLst>
          </c:dPt>
          <c:dPt>
            <c:idx val="744"/>
            <c:bubble3D val="0"/>
            <c:extLst>
              <c:ext xmlns:c16="http://schemas.microsoft.com/office/drawing/2014/chart" uri="{C3380CC4-5D6E-409C-BE32-E72D297353CC}">
                <c16:uniqueId val="{000003FC-D036-4850-ADEB-44317FB32D02}"/>
              </c:ext>
            </c:extLst>
          </c:dPt>
          <c:dPt>
            <c:idx val="745"/>
            <c:bubble3D val="0"/>
            <c:extLst>
              <c:ext xmlns:c16="http://schemas.microsoft.com/office/drawing/2014/chart" uri="{C3380CC4-5D6E-409C-BE32-E72D297353CC}">
                <c16:uniqueId val="{000003FD-D036-4850-ADEB-44317FB32D02}"/>
              </c:ext>
            </c:extLst>
          </c:dPt>
          <c:dPt>
            <c:idx val="746"/>
            <c:bubble3D val="0"/>
            <c:extLst>
              <c:ext xmlns:c16="http://schemas.microsoft.com/office/drawing/2014/chart" uri="{C3380CC4-5D6E-409C-BE32-E72D297353CC}">
                <c16:uniqueId val="{000003FE-D036-4850-ADEB-44317FB32D02}"/>
              </c:ext>
            </c:extLst>
          </c:dPt>
          <c:dPt>
            <c:idx val="747"/>
            <c:bubble3D val="0"/>
            <c:extLst>
              <c:ext xmlns:c16="http://schemas.microsoft.com/office/drawing/2014/chart" uri="{C3380CC4-5D6E-409C-BE32-E72D297353CC}">
                <c16:uniqueId val="{000003FF-D036-4850-ADEB-44317FB32D02}"/>
              </c:ext>
            </c:extLst>
          </c:dPt>
          <c:dPt>
            <c:idx val="748"/>
            <c:bubble3D val="0"/>
            <c:extLst>
              <c:ext xmlns:c16="http://schemas.microsoft.com/office/drawing/2014/chart" uri="{C3380CC4-5D6E-409C-BE32-E72D297353CC}">
                <c16:uniqueId val="{00000400-D036-4850-ADEB-44317FB32D02}"/>
              </c:ext>
            </c:extLst>
          </c:dPt>
          <c:dPt>
            <c:idx val="749"/>
            <c:bubble3D val="0"/>
            <c:extLst>
              <c:ext xmlns:c16="http://schemas.microsoft.com/office/drawing/2014/chart" uri="{C3380CC4-5D6E-409C-BE32-E72D297353CC}">
                <c16:uniqueId val="{00000401-D036-4850-ADEB-44317FB32D02}"/>
              </c:ext>
            </c:extLst>
          </c:dPt>
          <c:dPt>
            <c:idx val="750"/>
            <c:bubble3D val="0"/>
            <c:extLst>
              <c:ext xmlns:c16="http://schemas.microsoft.com/office/drawing/2014/chart" uri="{C3380CC4-5D6E-409C-BE32-E72D297353CC}">
                <c16:uniqueId val="{00000402-D036-4850-ADEB-44317FB32D02}"/>
              </c:ext>
            </c:extLst>
          </c:dPt>
          <c:dPt>
            <c:idx val="751"/>
            <c:bubble3D val="0"/>
            <c:extLst>
              <c:ext xmlns:c16="http://schemas.microsoft.com/office/drawing/2014/chart" uri="{C3380CC4-5D6E-409C-BE32-E72D297353CC}">
                <c16:uniqueId val="{00000403-D036-4850-ADEB-44317FB32D02}"/>
              </c:ext>
            </c:extLst>
          </c:dPt>
          <c:dPt>
            <c:idx val="752"/>
            <c:bubble3D val="0"/>
            <c:extLst>
              <c:ext xmlns:c16="http://schemas.microsoft.com/office/drawing/2014/chart" uri="{C3380CC4-5D6E-409C-BE32-E72D297353CC}">
                <c16:uniqueId val="{00000404-D036-4850-ADEB-44317FB32D02}"/>
              </c:ext>
            </c:extLst>
          </c:dPt>
          <c:dPt>
            <c:idx val="753"/>
            <c:bubble3D val="0"/>
            <c:extLst>
              <c:ext xmlns:c16="http://schemas.microsoft.com/office/drawing/2014/chart" uri="{C3380CC4-5D6E-409C-BE32-E72D297353CC}">
                <c16:uniqueId val="{00000405-D036-4850-ADEB-44317FB32D02}"/>
              </c:ext>
            </c:extLst>
          </c:dPt>
          <c:dPt>
            <c:idx val="754"/>
            <c:bubble3D val="0"/>
            <c:extLst>
              <c:ext xmlns:c16="http://schemas.microsoft.com/office/drawing/2014/chart" uri="{C3380CC4-5D6E-409C-BE32-E72D297353CC}">
                <c16:uniqueId val="{00000406-D036-4850-ADEB-44317FB32D02}"/>
              </c:ext>
            </c:extLst>
          </c:dPt>
          <c:dPt>
            <c:idx val="755"/>
            <c:bubble3D val="0"/>
            <c:extLst>
              <c:ext xmlns:c16="http://schemas.microsoft.com/office/drawing/2014/chart" uri="{C3380CC4-5D6E-409C-BE32-E72D297353CC}">
                <c16:uniqueId val="{00000407-D036-4850-ADEB-44317FB32D02}"/>
              </c:ext>
            </c:extLst>
          </c:dPt>
          <c:dPt>
            <c:idx val="756"/>
            <c:bubble3D val="0"/>
            <c:extLst>
              <c:ext xmlns:c16="http://schemas.microsoft.com/office/drawing/2014/chart" uri="{C3380CC4-5D6E-409C-BE32-E72D297353CC}">
                <c16:uniqueId val="{00000408-D036-4850-ADEB-44317FB32D02}"/>
              </c:ext>
            </c:extLst>
          </c:dPt>
          <c:dPt>
            <c:idx val="757"/>
            <c:bubble3D val="0"/>
            <c:extLst>
              <c:ext xmlns:c16="http://schemas.microsoft.com/office/drawing/2014/chart" uri="{C3380CC4-5D6E-409C-BE32-E72D297353CC}">
                <c16:uniqueId val="{00000409-D036-4850-ADEB-44317FB32D02}"/>
              </c:ext>
            </c:extLst>
          </c:dPt>
          <c:dPt>
            <c:idx val="758"/>
            <c:bubble3D val="0"/>
            <c:extLst>
              <c:ext xmlns:c16="http://schemas.microsoft.com/office/drawing/2014/chart" uri="{C3380CC4-5D6E-409C-BE32-E72D297353CC}">
                <c16:uniqueId val="{0000040A-D036-4850-ADEB-44317FB32D02}"/>
              </c:ext>
            </c:extLst>
          </c:dPt>
          <c:dPt>
            <c:idx val="759"/>
            <c:bubble3D val="0"/>
            <c:extLst>
              <c:ext xmlns:c16="http://schemas.microsoft.com/office/drawing/2014/chart" uri="{C3380CC4-5D6E-409C-BE32-E72D297353CC}">
                <c16:uniqueId val="{0000040B-D036-4850-ADEB-44317FB32D02}"/>
              </c:ext>
            </c:extLst>
          </c:dPt>
          <c:dPt>
            <c:idx val="760"/>
            <c:bubble3D val="0"/>
            <c:extLst>
              <c:ext xmlns:c16="http://schemas.microsoft.com/office/drawing/2014/chart" uri="{C3380CC4-5D6E-409C-BE32-E72D297353CC}">
                <c16:uniqueId val="{0000040C-D036-4850-ADEB-44317FB32D02}"/>
              </c:ext>
            </c:extLst>
          </c:dPt>
          <c:dPt>
            <c:idx val="761"/>
            <c:bubble3D val="0"/>
            <c:extLst>
              <c:ext xmlns:c16="http://schemas.microsoft.com/office/drawing/2014/chart" uri="{C3380CC4-5D6E-409C-BE32-E72D297353CC}">
                <c16:uniqueId val="{0000040D-D036-4850-ADEB-44317FB32D02}"/>
              </c:ext>
            </c:extLst>
          </c:dPt>
          <c:dPt>
            <c:idx val="762"/>
            <c:bubble3D val="0"/>
            <c:extLst>
              <c:ext xmlns:c16="http://schemas.microsoft.com/office/drawing/2014/chart" uri="{C3380CC4-5D6E-409C-BE32-E72D297353CC}">
                <c16:uniqueId val="{0000040E-D036-4850-ADEB-44317FB32D02}"/>
              </c:ext>
            </c:extLst>
          </c:dPt>
          <c:dPt>
            <c:idx val="763"/>
            <c:bubble3D val="0"/>
            <c:extLst>
              <c:ext xmlns:c16="http://schemas.microsoft.com/office/drawing/2014/chart" uri="{C3380CC4-5D6E-409C-BE32-E72D297353CC}">
                <c16:uniqueId val="{0000040F-D036-4850-ADEB-44317FB32D02}"/>
              </c:ext>
            </c:extLst>
          </c:dPt>
          <c:dPt>
            <c:idx val="764"/>
            <c:bubble3D val="0"/>
            <c:extLst>
              <c:ext xmlns:c16="http://schemas.microsoft.com/office/drawing/2014/chart" uri="{C3380CC4-5D6E-409C-BE32-E72D297353CC}">
                <c16:uniqueId val="{00000410-D036-4850-ADEB-44317FB32D02}"/>
              </c:ext>
            </c:extLst>
          </c:dPt>
          <c:dPt>
            <c:idx val="765"/>
            <c:bubble3D val="0"/>
            <c:extLst>
              <c:ext xmlns:c16="http://schemas.microsoft.com/office/drawing/2014/chart" uri="{C3380CC4-5D6E-409C-BE32-E72D297353CC}">
                <c16:uniqueId val="{00000411-D036-4850-ADEB-44317FB32D02}"/>
              </c:ext>
            </c:extLst>
          </c:dPt>
          <c:dPt>
            <c:idx val="766"/>
            <c:bubble3D val="0"/>
            <c:extLst>
              <c:ext xmlns:c16="http://schemas.microsoft.com/office/drawing/2014/chart" uri="{C3380CC4-5D6E-409C-BE32-E72D297353CC}">
                <c16:uniqueId val="{00000412-D036-4850-ADEB-44317FB32D02}"/>
              </c:ext>
            </c:extLst>
          </c:dPt>
          <c:dPt>
            <c:idx val="767"/>
            <c:bubble3D val="0"/>
            <c:extLst>
              <c:ext xmlns:c16="http://schemas.microsoft.com/office/drawing/2014/chart" uri="{C3380CC4-5D6E-409C-BE32-E72D297353CC}">
                <c16:uniqueId val="{00000413-D036-4850-ADEB-44317FB32D02}"/>
              </c:ext>
            </c:extLst>
          </c:dPt>
          <c:dPt>
            <c:idx val="768"/>
            <c:bubble3D val="0"/>
            <c:extLst>
              <c:ext xmlns:c16="http://schemas.microsoft.com/office/drawing/2014/chart" uri="{C3380CC4-5D6E-409C-BE32-E72D297353CC}">
                <c16:uniqueId val="{00000414-D036-4850-ADEB-44317FB32D02}"/>
              </c:ext>
            </c:extLst>
          </c:dPt>
          <c:dPt>
            <c:idx val="769"/>
            <c:bubble3D val="0"/>
            <c:extLst>
              <c:ext xmlns:c16="http://schemas.microsoft.com/office/drawing/2014/chart" uri="{C3380CC4-5D6E-409C-BE32-E72D297353CC}">
                <c16:uniqueId val="{00000415-D036-4850-ADEB-44317FB32D02}"/>
              </c:ext>
            </c:extLst>
          </c:dPt>
          <c:dPt>
            <c:idx val="770"/>
            <c:bubble3D val="0"/>
            <c:extLst>
              <c:ext xmlns:c16="http://schemas.microsoft.com/office/drawing/2014/chart" uri="{C3380CC4-5D6E-409C-BE32-E72D297353CC}">
                <c16:uniqueId val="{00000416-D036-4850-ADEB-44317FB32D02}"/>
              </c:ext>
            </c:extLst>
          </c:dPt>
          <c:dPt>
            <c:idx val="771"/>
            <c:bubble3D val="0"/>
            <c:extLst>
              <c:ext xmlns:c16="http://schemas.microsoft.com/office/drawing/2014/chart" uri="{C3380CC4-5D6E-409C-BE32-E72D297353CC}">
                <c16:uniqueId val="{00000417-D036-4850-ADEB-44317FB32D02}"/>
              </c:ext>
            </c:extLst>
          </c:dPt>
          <c:dPt>
            <c:idx val="772"/>
            <c:bubble3D val="0"/>
            <c:extLst>
              <c:ext xmlns:c16="http://schemas.microsoft.com/office/drawing/2014/chart" uri="{C3380CC4-5D6E-409C-BE32-E72D297353CC}">
                <c16:uniqueId val="{00000418-D036-4850-ADEB-44317FB32D02}"/>
              </c:ext>
            </c:extLst>
          </c:dPt>
          <c:dPt>
            <c:idx val="773"/>
            <c:bubble3D val="0"/>
            <c:extLst>
              <c:ext xmlns:c16="http://schemas.microsoft.com/office/drawing/2014/chart" uri="{C3380CC4-5D6E-409C-BE32-E72D297353CC}">
                <c16:uniqueId val="{00000419-D036-4850-ADEB-44317FB32D02}"/>
              </c:ext>
            </c:extLst>
          </c:dPt>
          <c:dPt>
            <c:idx val="774"/>
            <c:bubble3D val="0"/>
            <c:extLst>
              <c:ext xmlns:c16="http://schemas.microsoft.com/office/drawing/2014/chart" uri="{C3380CC4-5D6E-409C-BE32-E72D297353CC}">
                <c16:uniqueId val="{0000041A-D036-4850-ADEB-44317FB32D02}"/>
              </c:ext>
            </c:extLst>
          </c:dPt>
          <c:dPt>
            <c:idx val="775"/>
            <c:bubble3D val="0"/>
            <c:extLst>
              <c:ext xmlns:c16="http://schemas.microsoft.com/office/drawing/2014/chart" uri="{C3380CC4-5D6E-409C-BE32-E72D297353CC}">
                <c16:uniqueId val="{0000041B-D036-4850-ADEB-44317FB32D02}"/>
              </c:ext>
            </c:extLst>
          </c:dPt>
          <c:dPt>
            <c:idx val="776"/>
            <c:bubble3D val="0"/>
            <c:extLst>
              <c:ext xmlns:c16="http://schemas.microsoft.com/office/drawing/2014/chart" uri="{C3380CC4-5D6E-409C-BE32-E72D297353CC}">
                <c16:uniqueId val="{0000041C-D036-4850-ADEB-44317FB32D02}"/>
              </c:ext>
            </c:extLst>
          </c:dPt>
          <c:dPt>
            <c:idx val="777"/>
            <c:bubble3D val="0"/>
            <c:extLst>
              <c:ext xmlns:c16="http://schemas.microsoft.com/office/drawing/2014/chart" uri="{C3380CC4-5D6E-409C-BE32-E72D297353CC}">
                <c16:uniqueId val="{0000041D-D036-4850-ADEB-44317FB32D02}"/>
              </c:ext>
            </c:extLst>
          </c:dPt>
          <c:dPt>
            <c:idx val="778"/>
            <c:bubble3D val="0"/>
            <c:extLst>
              <c:ext xmlns:c16="http://schemas.microsoft.com/office/drawing/2014/chart" uri="{C3380CC4-5D6E-409C-BE32-E72D297353CC}">
                <c16:uniqueId val="{0000041E-D036-4850-ADEB-44317FB32D02}"/>
              </c:ext>
            </c:extLst>
          </c:dPt>
          <c:dPt>
            <c:idx val="779"/>
            <c:bubble3D val="0"/>
            <c:extLst>
              <c:ext xmlns:c16="http://schemas.microsoft.com/office/drawing/2014/chart" uri="{C3380CC4-5D6E-409C-BE32-E72D297353CC}">
                <c16:uniqueId val="{0000041F-D036-4850-ADEB-44317FB32D02}"/>
              </c:ext>
            </c:extLst>
          </c:dPt>
          <c:dPt>
            <c:idx val="780"/>
            <c:bubble3D val="0"/>
            <c:extLst>
              <c:ext xmlns:c16="http://schemas.microsoft.com/office/drawing/2014/chart" uri="{C3380CC4-5D6E-409C-BE32-E72D297353CC}">
                <c16:uniqueId val="{00000420-D036-4850-ADEB-44317FB32D02}"/>
              </c:ext>
            </c:extLst>
          </c:dPt>
          <c:dPt>
            <c:idx val="781"/>
            <c:bubble3D val="0"/>
            <c:extLst>
              <c:ext xmlns:c16="http://schemas.microsoft.com/office/drawing/2014/chart" uri="{C3380CC4-5D6E-409C-BE32-E72D297353CC}">
                <c16:uniqueId val="{00000421-D036-4850-ADEB-44317FB32D02}"/>
              </c:ext>
            </c:extLst>
          </c:dPt>
          <c:dPt>
            <c:idx val="782"/>
            <c:bubble3D val="0"/>
            <c:extLst>
              <c:ext xmlns:c16="http://schemas.microsoft.com/office/drawing/2014/chart" uri="{C3380CC4-5D6E-409C-BE32-E72D297353CC}">
                <c16:uniqueId val="{00000422-D036-4850-ADEB-44317FB32D02}"/>
              </c:ext>
            </c:extLst>
          </c:dPt>
          <c:dPt>
            <c:idx val="783"/>
            <c:bubble3D val="0"/>
            <c:extLst>
              <c:ext xmlns:c16="http://schemas.microsoft.com/office/drawing/2014/chart" uri="{C3380CC4-5D6E-409C-BE32-E72D297353CC}">
                <c16:uniqueId val="{00000423-D036-4850-ADEB-44317FB32D02}"/>
              </c:ext>
            </c:extLst>
          </c:dPt>
          <c:dPt>
            <c:idx val="784"/>
            <c:bubble3D val="0"/>
            <c:extLst>
              <c:ext xmlns:c16="http://schemas.microsoft.com/office/drawing/2014/chart" uri="{C3380CC4-5D6E-409C-BE32-E72D297353CC}">
                <c16:uniqueId val="{00000424-D036-4850-ADEB-44317FB32D02}"/>
              </c:ext>
            </c:extLst>
          </c:dPt>
          <c:dPt>
            <c:idx val="785"/>
            <c:bubble3D val="0"/>
            <c:extLst>
              <c:ext xmlns:c16="http://schemas.microsoft.com/office/drawing/2014/chart" uri="{C3380CC4-5D6E-409C-BE32-E72D297353CC}">
                <c16:uniqueId val="{00000425-D036-4850-ADEB-44317FB32D02}"/>
              </c:ext>
            </c:extLst>
          </c:dPt>
          <c:dPt>
            <c:idx val="786"/>
            <c:bubble3D val="0"/>
            <c:extLst>
              <c:ext xmlns:c16="http://schemas.microsoft.com/office/drawing/2014/chart" uri="{C3380CC4-5D6E-409C-BE32-E72D297353CC}">
                <c16:uniqueId val="{00000426-D036-4850-ADEB-44317FB32D02}"/>
              </c:ext>
            </c:extLst>
          </c:dPt>
          <c:dPt>
            <c:idx val="787"/>
            <c:bubble3D val="0"/>
            <c:extLst>
              <c:ext xmlns:c16="http://schemas.microsoft.com/office/drawing/2014/chart" uri="{C3380CC4-5D6E-409C-BE32-E72D297353CC}">
                <c16:uniqueId val="{00000427-D036-4850-ADEB-44317FB32D02}"/>
              </c:ext>
            </c:extLst>
          </c:dPt>
          <c:dPt>
            <c:idx val="788"/>
            <c:bubble3D val="0"/>
            <c:extLst>
              <c:ext xmlns:c16="http://schemas.microsoft.com/office/drawing/2014/chart" uri="{C3380CC4-5D6E-409C-BE32-E72D297353CC}">
                <c16:uniqueId val="{00000428-D036-4850-ADEB-44317FB32D02}"/>
              </c:ext>
            </c:extLst>
          </c:dPt>
          <c:dPt>
            <c:idx val="789"/>
            <c:bubble3D val="0"/>
            <c:extLst>
              <c:ext xmlns:c16="http://schemas.microsoft.com/office/drawing/2014/chart" uri="{C3380CC4-5D6E-409C-BE32-E72D297353CC}">
                <c16:uniqueId val="{00000429-D036-4850-ADEB-44317FB32D02}"/>
              </c:ext>
            </c:extLst>
          </c:dPt>
          <c:dPt>
            <c:idx val="790"/>
            <c:bubble3D val="0"/>
            <c:extLst>
              <c:ext xmlns:c16="http://schemas.microsoft.com/office/drawing/2014/chart" uri="{C3380CC4-5D6E-409C-BE32-E72D297353CC}">
                <c16:uniqueId val="{0000042A-D036-4850-ADEB-44317FB32D02}"/>
              </c:ext>
            </c:extLst>
          </c:dPt>
          <c:dPt>
            <c:idx val="791"/>
            <c:bubble3D val="0"/>
            <c:extLst>
              <c:ext xmlns:c16="http://schemas.microsoft.com/office/drawing/2014/chart" uri="{C3380CC4-5D6E-409C-BE32-E72D297353CC}">
                <c16:uniqueId val="{0000042B-D036-4850-ADEB-44317FB32D02}"/>
              </c:ext>
            </c:extLst>
          </c:dPt>
          <c:dPt>
            <c:idx val="792"/>
            <c:bubble3D val="0"/>
            <c:extLst>
              <c:ext xmlns:c16="http://schemas.microsoft.com/office/drawing/2014/chart" uri="{C3380CC4-5D6E-409C-BE32-E72D297353CC}">
                <c16:uniqueId val="{0000042C-D036-4850-ADEB-44317FB32D02}"/>
              </c:ext>
            </c:extLst>
          </c:dPt>
          <c:dPt>
            <c:idx val="793"/>
            <c:bubble3D val="0"/>
            <c:extLst>
              <c:ext xmlns:c16="http://schemas.microsoft.com/office/drawing/2014/chart" uri="{C3380CC4-5D6E-409C-BE32-E72D297353CC}">
                <c16:uniqueId val="{0000042D-D036-4850-ADEB-44317FB32D02}"/>
              </c:ext>
            </c:extLst>
          </c:dPt>
          <c:dPt>
            <c:idx val="794"/>
            <c:bubble3D val="0"/>
            <c:extLst>
              <c:ext xmlns:c16="http://schemas.microsoft.com/office/drawing/2014/chart" uri="{C3380CC4-5D6E-409C-BE32-E72D297353CC}">
                <c16:uniqueId val="{0000042E-D036-4850-ADEB-44317FB32D02}"/>
              </c:ext>
            </c:extLst>
          </c:dPt>
          <c:dPt>
            <c:idx val="795"/>
            <c:bubble3D val="0"/>
            <c:extLst>
              <c:ext xmlns:c16="http://schemas.microsoft.com/office/drawing/2014/chart" uri="{C3380CC4-5D6E-409C-BE32-E72D297353CC}">
                <c16:uniqueId val="{0000042F-D036-4850-ADEB-44317FB32D02}"/>
              </c:ext>
            </c:extLst>
          </c:dPt>
          <c:dPt>
            <c:idx val="796"/>
            <c:bubble3D val="0"/>
            <c:extLst>
              <c:ext xmlns:c16="http://schemas.microsoft.com/office/drawing/2014/chart" uri="{C3380CC4-5D6E-409C-BE32-E72D297353CC}">
                <c16:uniqueId val="{00000430-D036-4850-ADEB-44317FB32D02}"/>
              </c:ext>
            </c:extLst>
          </c:dPt>
          <c:dPt>
            <c:idx val="797"/>
            <c:bubble3D val="0"/>
            <c:extLst>
              <c:ext xmlns:c16="http://schemas.microsoft.com/office/drawing/2014/chart" uri="{C3380CC4-5D6E-409C-BE32-E72D297353CC}">
                <c16:uniqueId val="{00000431-D036-4850-ADEB-44317FB32D02}"/>
              </c:ext>
            </c:extLst>
          </c:dPt>
          <c:dPt>
            <c:idx val="798"/>
            <c:bubble3D val="0"/>
            <c:extLst>
              <c:ext xmlns:c16="http://schemas.microsoft.com/office/drawing/2014/chart" uri="{C3380CC4-5D6E-409C-BE32-E72D297353CC}">
                <c16:uniqueId val="{00000432-D036-4850-ADEB-44317FB32D02}"/>
              </c:ext>
            </c:extLst>
          </c:dPt>
          <c:dPt>
            <c:idx val="799"/>
            <c:bubble3D val="0"/>
            <c:extLst>
              <c:ext xmlns:c16="http://schemas.microsoft.com/office/drawing/2014/chart" uri="{C3380CC4-5D6E-409C-BE32-E72D297353CC}">
                <c16:uniqueId val="{00000433-D036-4850-ADEB-44317FB32D02}"/>
              </c:ext>
            </c:extLst>
          </c:dPt>
          <c:dPt>
            <c:idx val="800"/>
            <c:bubble3D val="0"/>
            <c:extLst>
              <c:ext xmlns:c16="http://schemas.microsoft.com/office/drawing/2014/chart" uri="{C3380CC4-5D6E-409C-BE32-E72D297353CC}">
                <c16:uniqueId val="{00000434-D036-4850-ADEB-44317FB32D02}"/>
              </c:ext>
            </c:extLst>
          </c:dPt>
          <c:dPt>
            <c:idx val="801"/>
            <c:bubble3D val="0"/>
            <c:extLst>
              <c:ext xmlns:c16="http://schemas.microsoft.com/office/drawing/2014/chart" uri="{C3380CC4-5D6E-409C-BE32-E72D297353CC}">
                <c16:uniqueId val="{00000435-D036-4850-ADEB-44317FB32D02}"/>
              </c:ext>
            </c:extLst>
          </c:dPt>
          <c:dPt>
            <c:idx val="802"/>
            <c:bubble3D val="0"/>
            <c:extLst>
              <c:ext xmlns:c16="http://schemas.microsoft.com/office/drawing/2014/chart" uri="{C3380CC4-5D6E-409C-BE32-E72D297353CC}">
                <c16:uniqueId val="{00000436-D036-4850-ADEB-44317FB32D02}"/>
              </c:ext>
            </c:extLst>
          </c:dPt>
          <c:dPt>
            <c:idx val="803"/>
            <c:bubble3D val="0"/>
            <c:extLst>
              <c:ext xmlns:c16="http://schemas.microsoft.com/office/drawing/2014/chart" uri="{C3380CC4-5D6E-409C-BE32-E72D297353CC}">
                <c16:uniqueId val="{00000437-D036-4850-ADEB-44317FB32D02}"/>
              </c:ext>
            </c:extLst>
          </c:dPt>
          <c:dPt>
            <c:idx val="804"/>
            <c:bubble3D val="0"/>
            <c:extLst>
              <c:ext xmlns:c16="http://schemas.microsoft.com/office/drawing/2014/chart" uri="{C3380CC4-5D6E-409C-BE32-E72D297353CC}">
                <c16:uniqueId val="{00000438-D036-4850-ADEB-44317FB32D02}"/>
              </c:ext>
            </c:extLst>
          </c:dPt>
          <c:dPt>
            <c:idx val="805"/>
            <c:bubble3D val="0"/>
            <c:extLst>
              <c:ext xmlns:c16="http://schemas.microsoft.com/office/drawing/2014/chart" uri="{C3380CC4-5D6E-409C-BE32-E72D297353CC}">
                <c16:uniqueId val="{00000439-D036-4850-ADEB-44317FB32D02}"/>
              </c:ext>
            </c:extLst>
          </c:dPt>
          <c:dPt>
            <c:idx val="806"/>
            <c:bubble3D val="0"/>
            <c:extLst>
              <c:ext xmlns:c16="http://schemas.microsoft.com/office/drawing/2014/chart" uri="{C3380CC4-5D6E-409C-BE32-E72D297353CC}">
                <c16:uniqueId val="{0000043A-D036-4850-ADEB-44317FB32D02}"/>
              </c:ext>
            </c:extLst>
          </c:dPt>
          <c:dPt>
            <c:idx val="807"/>
            <c:bubble3D val="0"/>
            <c:extLst>
              <c:ext xmlns:c16="http://schemas.microsoft.com/office/drawing/2014/chart" uri="{C3380CC4-5D6E-409C-BE32-E72D297353CC}">
                <c16:uniqueId val="{0000043B-D036-4850-ADEB-44317FB32D02}"/>
              </c:ext>
            </c:extLst>
          </c:dPt>
          <c:dPt>
            <c:idx val="808"/>
            <c:bubble3D val="0"/>
            <c:extLst>
              <c:ext xmlns:c16="http://schemas.microsoft.com/office/drawing/2014/chart" uri="{C3380CC4-5D6E-409C-BE32-E72D297353CC}">
                <c16:uniqueId val="{0000043C-D036-4850-ADEB-44317FB32D02}"/>
              </c:ext>
            </c:extLst>
          </c:dPt>
          <c:dPt>
            <c:idx val="809"/>
            <c:bubble3D val="0"/>
            <c:extLst>
              <c:ext xmlns:c16="http://schemas.microsoft.com/office/drawing/2014/chart" uri="{C3380CC4-5D6E-409C-BE32-E72D297353CC}">
                <c16:uniqueId val="{0000043D-D036-4850-ADEB-44317FB32D02}"/>
              </c:ext>
            </c:extLst>
          </c:dPt>
          <c:dPt>
            <c:idx val="810"/>
            <c:bubble3D val="0"/>
            <c:extLst>
              <c:ext xmlns:c16="http://schemas.microsoft.com/office/drawing/2014/chart" uri="{C3380CC4-5D6E-409C-BE32-E72D297353CC}">
                <c16:uniqueId val="{0000043E-D036-4850-ADEB-44317FB32D02}"/>
              </c:ext>
            </c:extLst>
          </c:dPt>
          <c:dPt>
            <c:idx val="811"/>
            <c:bubble3D val="0"/>
            <c:extLst>
              <c:ext xmlns:c16="http://schemas.microsoft.com/office/drawing/2014/chart" uri="{C3380CC4-5D6E-409C-BE32-E72D297353CC}">
                <c16:uniqueId val="{0000043F-D036-4850-ADEB-44317FB32D02}"/>
              </c:ext>
            </c:extLst>
          </c:dPt>
          <c:dPt>
            <c:idx val="812"/>
            <c:bubble3D val="0"/>
            <c:extLst>
              <c:ext xmlns:c16="http://schemas.microsoft.com/office/drawing/2014/chart" uri="{C3380CC4-5D6E-409C-BE32-E72D297353CC}">
                <c16:uniqueId val="{00000440-D036-4850-ADEB-44317FB32D02}"/>
              </c:ext>
            </c:extLst>
          </c:dPt>
          <c:dPt>
            <c:idx val="813"/>
            <c:bubble3D val="0"/>
            <c:extLst>
              <c:ext xmlns:c16="http://schemas.microsoft.com/office/drawing/2014/chart" uri="{C3380CC4-5D6E-409C-BE32-E72D297353CC}">
                <c16:uniqueId val="{00000441-D036-4850-ADEB-44317FB32D02}"/>
              </c:ext>
            </c:extLst>
          </c:dPt>
          <c:dPt>
            <c:idx val="814"/>
            <c:bubble3D val="0"/>
            <c:extLst>
              <c:ext xmlns:c16="http://schemas.microsoft.com/office/drawing/2014/chart" uri="{C3380CC4-5D6E-409C-BE32-E72D297353CC}">
                <c16:uniqueId val="{00000442-D036-4850-ADEB-44317FB32D02}"/>
              </c:ext>
            </c:extLst>
          </c:dPt>
          <c:dPt>
            <c:idx val="815"/>
            <c:bubble3D val="0"/>
            <c:extLst>
              <c:ext xmlns:c16="http://schemas.microsoft.com/office/drawing/2014/chart" uri="{C3380CC4-5D6E-409C-BE32-E72D297353CC}">
                <c16:uniqueId val="{00000443-D036-4850-ADEB-44317FB32D02}"/>
              </c:ext>
            </c:extLst>
          </c:dPt>
          <c:dPt>
            <c:idx val="816"/>
            <c:bubble3D val="0"/>
            <c:extLst>
              <c:ext xmlns:c16="http://schemas.microsoft.com/office/drawing/2014/chart" uri="{C3380CC4-5D6E-409C-BE32-E72D297353CC}">
                <c16:uniqueId val="{00000444-D036-4850-ADEB-44317FB32D02}"/>
              </c:ext>
            </c:extLst>
          </c:dPt>
          <c:dPt>
            <c:idx val="817"/>
            <c:bubble3D val="0"/>
            <c:extLst>
              <c:ext xmlns:c16="http://schemas.microsoft.com/office/drawing/2014/chart" uri="{C3380CC4-5D6E-409C-BE32-E72D297353CC}">
                <c16:uniqueId val="{00000445-D036-4850-ADEB-44317FB32D02}"/>
              </c:ext>
            </c:extLst>
          </c:dPt>
          <c:dPt>
            <c:idx val="818"/>
            <c:bubble3D val="0"/>
            <c:extLst>
              <c:ext xmlns:c16="http://schemas.microsoft.com/office/drawing/2014/chart" uri="{C3380CC4-5D6E-409C-BE32-E72D297353CC}">
                <c16:uniqueId val="{00000446-D036-4850-ADEB-44317FB32D02}"/>
              </c:ext>
            </c:extLst>
          </c:dPt>
          <c:dPt>
            <c:idx val="819"/>
            <c:bubble3D val="0"/>
            <c:extLst>
              <c:ext xmlns:c16="http://schemas.microsoft.com/office/drawing/2014/chart" uri="{C3380CC4-5D6E-409C-BE32-E72D297353CC}">
                <c16:uniqueId val="{00000447-D036-4850-ADEB-44317FB32D02}"/>
              </c:ext>
            </c:extLst>
          </c:dPt>
          <c:dPt>
            <c:idx val="820"/>
            <c:bubble3D val="0"/>
            <c:extLst>
              <c:ext xmlns:c16="http://schemas.microsoft.com/office/drawing/2014/chart" uri="{C3380CC4-5D6E-409C-BE32-E72D297353CC}">
                <c16:uniqueId val="{00000448-D036-4850-ADEB-44317FB32D02}"/>
              </c:ext>
            </c:extLst>
          </c:dPt>
          <c:dPt>
            <c:idx val="821"/>
            <c:bubble3D val="0"/>
            <c:extLst>
              <c:ext xmlns:c16="http://schemas.microsoft.com/office/drawing/2014/chart" uri="{C3380CC4-5D6E-409C-BE32-E72D297353CC}">
                <c16:uniqueId val="{00000449-D036-4850-ADEB-44317FB32D02}"/>
              </c:ext>
            </c:extLst>
          </c:dPt>
          <c:dPt>
            <c:idx val="822"/>
            <c:bubble3D val="0"/>
            <c:extLst>
              <c:ext xmlns:c16="http://schemas.microsoft.com/office/drawing/2014/chart" uri="{C3380CC4-5D6E-409C-BE32-E72D297353CC}">
                <c16:uniqueId val="{0000044A-D036-4850-ADEB-44317FB32D02}"/>
              </c:ext>
            </c:extLst>
          </c:dPt>
          <c:dPt>
            <c:idx val="823"/>
            <c:bubble3D val="0"/>
            <c:extLst>
              <c:ext xmlns:c16="http://schemas.microsoft.com/office/drawing/2014/chart" uri="{C3380CC4-5D6E-409C-BE32-E72D297353CC}">
                <c16:uniqueId val="{0000044B-D036-4850-ADEB-44317FB32D02}"/>
              </c:ext>
            </c:extLst>
          </c:dPt>
          <c:dPt>
            <c:idx val="824"/>
            <c:bubble3D val="0"/>
            <c:extLst>
              <c:ext xmlns:c16="http://schemas.microsoft.com/office/drawing/2014/chart" uri="{C3380CC4-5D6E-409C-BE32-E72D297353CC}">
                <c16:uniqueId val="{0000044C-D036-4850-ADEB-44317FB32D02}"/>
              </c:ext>
            </c:extLst>
          </c:dPt>
          <c:dPt>
            <c:idx val="825"/>
            <c:bubble3D val="0"/>
            <c:extLst>
              <c:ext xmlns:c16="http://schemas.microsoft.com/office/drawing/2014/chart" uri="{C3380CC4-5D6E-409C-BE32-E72D297353CC}">
                <c16:uniqueId val="{0000044D-D036-4850-ADEB-44317FB32D02}"/>
              </c:ext>
            </c:extLst>
          </c:dPt>
          <c:dPt>
            <c:idx val="826"/>
            <c:bubble3D val="0"/>
            <c:extLst>
              <c:ext xmlns:c16="http://schemas.microsoft.com/office/drawing/2014/chart" uri="{C3380CC4-5D6E-409C-BE32-E72D297353CC}">
                <c16:uniqueId val="{0000044E-D036-4850-ADEB-44317FB32D02}"/>
              </c:ext>
            </c:extLst>
          </c:dPt>
          <c:dPt>
            <c:idx val="827"/>
            <c:bubble3D val="0"/>
            <c:extLst>
              <c:ext xmlns:c16="http://schemas.microsoft.com/office/drawing/2014/chart" uri="{C3380CC4-5D6E-409C-BE32-E72D297353CC}">
                <c16:uniqueId val="{0000044F-D036-4850-ADEB-44317FB32D02}"/>
              </c:ext>
            </c:extLst>
          </c:dPt>
          <c:dPt>
            <c:idx val="828"/>
            <c:bubble3D val="0"/>
            <c:extLst>
              <c:ext xmlns:c16="http://schemas.microsoft.com/office/drawing/2014/chart" uri="{C3380CC4-5D6E-409C-BE32-E72D297353CC}">
                <c16:uniqueId val="{00000450-D036-4850-ADEB-44317FB32D02}"/>
              </c:ext>
            </c:extLst>
          </c:dPt>
          <c:dPt>
            <c:idx val="829"/>
            <c:bubble3D val="0"/>
            <c:extLst>
              <c:ext xmlns:c16="http://schemas.microsoft.com/office/drawing/2014/chart" uri="{C3380CC4-5D6E-409C-BE32-E72D297353CC}">
                <c16:uniqueId val="{00000451-D036-4850-ADEB-44317FB32D02}"/>
              </c:ext>
            </c:extLst>
          </c:dPt>
          <c:dPt>
            <c:idx val="830"/>
            <c:bubble3D val="0"/>
            <c:extLst>
              <c:ext xmlns:c16="http://schemas.microsoft.com/office/drawing/2014/chart" uri="{C3380CC4-5D6E-409C-BE32-E72D297353CC}">
                <c16:uniqueId val="{00000452-D036-4850-ADEB-44317FB32D02}"/>
              </c:ext>
            </c:extLst>
          </c:dPt>
          <c:dPt>
            <c:idx val="831"/>
            <c:bubble3D val="0"/>
            <c:extLst>
              <c:ext xmlns:c16="http://schemas.microsoft.com/office/drawing/2014/chart" uri="{C3380CC4-5D6E-409C-BE32-E72D297353CC}">
                <c16:uniqueId val="{00000453-D036-4850-ADEB-44317FB32D02}"/>
              </c:ext>
            </c:extLst>
          </c:dPt>
          <c:dPt>
            <c:idx val="832"/>
            <c:bubble3D val="0"/>
            <c:extLst>
              <c:ext xmlns:c16="http://schemas.microsoft.com/office/drawing/2014/chart" uri="{C3380CC4-5D6E-409C-BE32-E72D297353CC}">
                <c16:uniqueId val="{00000454-D036-4850-ADEB-44317FB32D02}"/>
              </c:ext>
            </c:extLst>
          </c:dPt>
          <c:dPt>
            <c:idx val="833"/>
            <c:bubble3D val="0"/>
            <c:extLst>
              <c:ext xmlns:c16="http://schemas.microsoft.com/office/drawing/2014/chart" uri="{C3380CC4-5D6E-409C-BE32-E72D297353CC}">
                <c16:uniqueId val="{00000455-D036-4850-ADEB-44317FB32D02}"/>
              </c:ext>
            </c:extLst>
          </c:dPt>
          <c:dPt>
            <c:idx val="834"/>
            <c:bubble3D val="0"/>
            <c:extLst>
              <c:ext xmlns:c16="http://schemas.microsoft.com/office/drawing/2014/chart" uri="{C3380CC4-5D6E-409C-BE32-E72D297353CC}">
                <c16:uniqueId val="{00000456-D036-4850-ADEB-44317FB32D02}"/>
              </c:ext>
            </c:extLst>
          </c:dPt>
          <c:dPt>
            <c:idx val="835"/>
            <c:bubble3D val="0"/>
            <c:extLst>
              <c:ext xmlns:c16="http://schemas.microsoft.com/office/drawing/2014/chart" uri="{C3380CC4-5D6E-409C-BE32-E72D297353CC}">
                <c16:uniqueId val="{00000457-D036-4850-ADEB-44317FB32D02}"/>
              </c:ext>
            </c:extLst>
          </c:dPt>
          <c:dPt>
            <c:idx val="836"/>
            <c:bubble3D val="0"/>
            <c:extLst>
              <c:ext xmlns:c16="http://schemas.microsoft.com/office/drawing/2014/chart" uri="{C3380CC4-5D6E-409C-BE32-E72D297353CC}">
                <c16:uniqueId val="{00000458-D036-4850-ADEB-44317FB32D02}"/>
              </c:ext>
            </c:extLst>
          </c:dPt>
          <c:dPt>
            <c:idx val="837"/>
            <c:bubble3D val="0"/>
            <c:extLst>
              <c:ext xmlns:c16="http://schemas.microsoft.com/office/drawing/2014/chart" uri="{C3380CC4-5D6E-409C-BE32-E72D297353CC}">
                <c16:uniqueId val="{00000459-D036-4850-ADEB-44317FB32D02}"/>
              </c:ext>
            </c:extLst>
          </c:dPt>
          <c:dPt>
            <c:idx val="838"/>
            <c:bubble3D val="0"/>
            <c:extLst>
              <c:ext xmlns:c16="http://schemas.microsoft.com/office/drawing/2014/chart" uri="{C3380CC4-5D6E-409C-BE32-E72D297353CC}">
                <c16:uniqueId val="{0000045A-D036-4850-ADEB-44317FB32D02}"/>
              </c:ext>
            </c:extLst>
          </c:dPt>
          <c:dPt>
            <c:idx val="839"/>
            <c:bubble3D val="0"/>
            <c:extLst>
              <c:ext xmlns:c16="http://schemas.microsoft.com/office/drawing/2014/chart" uri="{C3380CC4-5D6E-409C-BE32-E72D297353CC}">
                <c16:uniqueId val="{0000045B-D036-4850-ADEB-44317FB32D02}"/>
              </c:ext>
            </c:extLst>
          </c:dPt>
          <c:dPt>
            <c:idx val="840"/>
            <c:bubble3D val="0"/>
            <c:extLst>
              <c:ext xmlns:c16="http://schemas.microsoft.com/office/drawing/2014/chart" uri="{C3380CC4-5D6E-409C-BE32-E72D297353CC}">
                <c16:uniqueId val="{0000045C-D036-4850-ADEB-44317FB32D02}"/>
              </c:ext>
            </c:extLst>
          </c:dPt>
          <c:dPt>
            <c:idx val="841"/>
            <c:bubble3D val="0"/>
            <c:extLst>
              <c:ext xmlns:c16="http://schemas.microsoft.com/office/drawing/2014/chart" uri="{C3380CC4-5D6E-409C-BE32-E72D297353CC}">
                <c16:uniqueId val="{0000045D-D036-4850-ADEB-44317FB32D02}"/>
              </c:ext>
            </c:extLst>
          </c:dPt>
          <c:dPt>
            <c:idx val="842"/>
            <c:bubble3D val="0"/>
            <c:extLst>
              <c:ext xmlns:c16="http://schemas.microsoft.com/office/drawing/2014/chart" uri="{C3380CC4-5D6E-409C-BE32-E72D297353CC}">
                <c16:uniqueId val="{0000045E-D036-4850-ADEB-44317FB32D02}"/>
              </c:ext>
            </c:extLst>
          </c:dPt>
          <c:dPt>
            <c:idx val="843"/>
            <c:bubble3D val="0"/>
            <c:extLst>
              <c:ext xmlns:c16="http://schemas.microsoft.com/office/drawing/2014/chart" uri="{C3380CC4-5D6E-409C-BE32-E72D297353CC}">
                <c16:uniqueId val="{0000045F-D036-4850-ADEB-44317FB32D02}"/>
              </c:ext>
            </c:extLst>
          </c:dPt>
          <c:dPt>
            <c:idx val="844"/>
            <c:bubble3D val="0"/>
            <c:extLst>
              <c:ext xmlns:c16="http://schemas.microsoft.com/office/drawing/2014/chart" uri="{C3380CC4-5D6E-409C-BE32-E72D297353CC}">
                <c16:uniqueId val="{00000460-D036-4850-ADEB-44317FB32D02}"/>
              </c:ext>
            </c:extLst>
          </c:dPt>
          <c:dPt>
            <c:idx val="845"/>
            <c:bubble3D val="0"/>
            <c:extLst>
              <c:ext xmlns:c16="http://schemas.microsoft.com/office/drawing/2014/chart" uri="{C3380CC4-5D6E-409C-BE32-E72D297353CC}">
                <c16:uniqueId val="{00000461-D036-4850-ADEB-44317FB32D02}"/>
              </c:ext>
            </c:extLst>
          </c:dPt>
          <c:dPt>
            <c:idx val="846"/>
            <c:bubble3D val="0"/>
            <c:extLst>
              <c:ext xmlns:c16="http://schemas.microsoft.com/office/drawing/2014/chart" uri="{C3380CC4-5D6E-409C-BE32-E72D297353CC}">
                <c16:uniqueId val="{00000462-D036-4850-ADEB-44317FB32D02}"/>
              </c:ext>
            </c:extLst>
          </c:dPt>
          <c:dPt>
            <c:idx val="847"/>
            <c:bubble3D val="0"/>
            <c:extLst>
              <c:ext xmlns:c16="http://schemas.microsoft.com/office/drawing/2014/chart" uri="{C3380CC4-5D6E-409C-BE32-E72D297353CC}">
                <c16:uniqueId val="{00000463-D036-4850-ADEB-44317FB32D02}"/>
              </c:ext>
            </c:extLst>
          </c:dPt>
          <c:dPt>
            <c:idx val="848"/>
            <c:bubble3D val="0"/>
            <c:extLst>
              <c:ext xmlns:c16="http://schemas.microsoft.com/office/drawing/2014/chart" uri="{C3380CC4-5D6E-409C-BE32-E72D297353CC}">
                <c16:uniqueId val="{00000464-D036-4850-ADEB-44317FB32D02}"/>
              </c:ext>
            </c:extLst>
          </c:dPt>
          <c:dPt>
            <c:idx val="849"/>
            <c:bubble3D val="0"/>
            <c:extLst>
              <c:ext xmlns:c16="http://schemas.microsoft.com/office/drawing/2014/chart" uri="{C3380CC4-5D6E-409C-BE32-E72D297353CC}">
                <c16:uniqueId val="{00000465-D036-4850-ADEB-44317FB32D02}"/>
              </c:ext>
            </c:extLst>
          </c:dPt>
          <c:dPt>
            <c:idx val="850"/>
            <c:bubble3D val="0"/>
            <c:extLst>
              <c:ext xmlns:c16="http://schemas.microsoft.com/office/drawing/2014/chart" uri="{C3380CC4-5D6E-409C-BE32-E72D297353CC}">
                <c16:uniqueId val="{00000466-D036-4850-ADEB-44317FB32D02}"/>
              </c:ext>
            </c:extLst>
          </c:dPt>
          <c:dPt>
            <c:idx val="851"/>
            <c:bubble3D val="0"/>
            <c:extLst>
              <c:ext xmlns:c16="http://schemas.microsoft.com/office/drawing/2014/chart" uri="{C3380CC4-5D6E-409C-BE32-E72D297353CC}">
                <c16:uniqueId val="{00000467-D036-4850-ADEB-44317FB32D02}"/>
              </c:ext>
            </c:extLst>
          </c:dPt>
          <c:dPt>
            <c:idx val="852"/>
            <c:bubble3D val="0"/>
            <c:extLst>
              <c:ext xmlns:c16="http://schemas.microsoft.com/office/drawing/2014/chart" uri="{C3380CC4-5D6E-409C-BE32-E72D297353CC}">
                <c16:uniqueId val="{00000468-D036-4850-ADEB-44317FB32D02}"/>
              </c:ext>
            </c:extLst>
          </c:dPt>
          <c:dPt>
            <c:idx val="853"/>
            <c:bubble3D val="0"/>
            <c:extLst>
              <c:ext xmlns:c16="http://schemas.microsoft.com/office/drawing/2014/chart" uri="{C3380CC4-5D6E-409C-BE32-E72D297353CC}">
                <c16:uniqueId val="{00000469-D036-4850-ADEB-44317FB32D02}"/>
              </c:ext>
            </c:extLst>
          </c:dPt>
          <c:dPt>
            <c:idx val="854"/>
            <c:bubble3D val="0"/>
            <c:extLst>
              <c:ext xmlns:c16="http://schemas.microsoft.com/office/drawing/2014/chart" uri="{C3380CC4-5D6E-409C-BE32-E72D297353CC}">
                <c16:uniqueId val="{0000046A-D036-4850-ADEB-44317FB32D02}"/>
              </c:ext>
            </c:extLst>
          </c:dPt>
          <c:dPt>
            <c:idx val="855"/>
            <c:bubble3D val="0"/>
            <c:extLst>
              <c:ext xmlns:c16="http://schemas.microsoft.com/office/drawing/2014/chart" uri="{C3380CC4-5D6E-409C-BE32-E72D297353CC}">
                <c16:uniqueId val="{0000046B-D036-4850-ADEB-44317FB32D02}"/>
              </c:ext>
            </c:extLst>
          </c:dPt>
          <c:dPt>
            <c:idx val="856"/>
            <c:bubble3D val="0"/>
            <c:extLst>
              <c:ext xmlns:c16="http://schemas.microsoft.com/office/drawing/2014/chart" uri="{C3380CC4-5D6E-409C-BE32-E72D297353CC}">
                <c16:uniqueId val="{0000046C-D036-4850-ADEB-44317FB32D02}"/>
              </c:ext>
            </c:extLst>
          </c:dPt>
          <c:dPt>
            <c:idx val="857"/>
            <c:bubble3D val="0"/>
            <c:extLst>
              <c:ext xmlns:c16="http://schemas.microsoft.com/office/drawing/2014/chart" uri="{C3380CC4-5D6E-409C-BE32-E72D297353CC}">
                <c16:uniqueId val="{0000046D-D036-4850-ADEB-44317FB32D02}"/>
              </c:ext>
            </c:extLst>
          </c:dPt>
          <c:dPt>
            <c:idx val="858"/>
            <c:bubble3D val="0"/>
            <c:extLst>
              <c:ext xmlns:c16="http://schemas.microsoft.com/office/drawing/2014/chart" uri="{C3380CC4-5D6E-409C-BE32-E72D297353CC}">
                <c16:uniqueId val="{0000046E-D036-4850-ADEB-44317FB32D02}"/>
              </c:ext>
            </c:extLst>
          </c:dPt>
          <c:dPt>
            <c:idx val="859"/>
            <c:bubble3D val="0"/>
            <c:extLst>
              <c:ext xmlns:c16="http://schemas.microsoft.com/office/drawing/2014/chart" uri="{C3380CC4-5D6E-409C-BE32-E72D297353CC}">
                <c16:uniqueId val="{0000046F-D036-4850-ADEB-44317FB32D02}"/>
              </c:ext>
            </c:extLst>
          </c:dPt>
          <c:dPt>
            <c:idx val="860"/>
            <c:bubble3D val="0"/>
            <c:extLst>
              <c:ext xmlns:c16="http://schemas.microsoft.com/office/drawing/2014/chart" uri="{C3380CC4-5D6E-409C-BE32-E72D297353CC}">
                <c16:uniqueId val="{00000470-D036-4850-ADEB-44317FB32D02}"/>
              </c:ext>
            </c:extLst>
          </c:dPt>
          <c:dPt>
            <c:idx val="861"/>
            <c:bubble3D val="0"/>
            <c:extLst>
              <c:ext xmlns:c16="http://schemas.microsoft.com/office/drawing/2014/chart" uri="{C3380CC4-5D6E-409C-BE32-E72D297353CC}">
                <c16:uniqueId val="{00000471-D036-4850-ADEB-44317FB32D02}"/>
              </c:ext>
            </c:extLst>
          </c:dPt>
          <c:dPt>
            <c:idx val="862"/>
            <c:bubble3D val="0"/>
            <c:extLst>
              <c:ext xmlns:c16="http://schemas.microsoft.com/office/drawing/2014/chart" uri="{C3380CC4-5D6E-409C-BE32-E72D297353CC}">
                <c16:uniqueId val="{00000472-D036-4850-ADEB-44317FB32D02}"/>
              </c:ext>
            </c:extLst>
          </c:dPt>
          <c:dPt>
            <c:idx val="863"/>
            <c:bubble3D val="0"/>
            <c:extLst>
              <c:ext xmlns:c16="http://schemas.microsoft.com/office/drawing/2014/chart" uri="{C3380CC4-5D6E-409C-BE32-E72D297353CC}">
                <c16:uniqueId val="{00000473-D036-4850-ADEB-44317FB32D02}"/>
              </c:ext>
            </c:extLst>
          </c:dPt>
          <c:dPt>
            <c:idx val="864"/>
            <c:bubble3D val="0"/>
            <c:extLst>
              <c:ext xmlns:c16="http://schemas.microsoft.com/office/drawing/2014/chart" uri="{C3380CC4-5D6E-409C-BE32-E72D297353CC}">
                <c16:uniqueId val="{00000474-D036-4850-ADEB-44317FB32D02}"/>
              </c:ext>
            </c:extLst>
          </c:dPt>
          <c:dPt>
            <c:idx val="865"/>
            <c:bubble3D val="0"/>
            <c:extLst>
              <c:ext xmlns:c16="http://schemas.microsoft.com/office/drawing/2014/chart" uri="{C3380CC4-5D6E-409C-BE32-E72D297353CC}">
                <c16:uniqueId val="{00000475-D036-4850-ADEB-44317FB32D02}"/>
              </c:ext>
            </c:extLst>
          </c:dPt>
          <c:dPt>
            <c:idx val="866"/>
            <c:bubble3D val="0"/>
            <c:extLst>
              <c:ext xmlns:c16="http://schemas.microsoft.com/office/drawing/2014/chart" uri="{C3380CC4-5D6E-409C-BE32-E72D297353CC}">
                <c16:uniqueId val="{00000476-D036-4850-ADEB-44317FB32D02}"/>
              </c:ext>
            </c:extLst>
          </c:dPt>
          <c:dPt>
            <c:idx val="867"/>
            <c:bubble3D val="0"/>
            <c:extLst>
              <c:ext xmlns:c16="http://schemas.microsoft.com/office/drawing/2014/chart" uri="{C3380CC4-5D6E-409C-BE32-E72D297353CC}">
                <c16:uniqueId val="{00000477-D036-4850-ADEB-44317FB32D02}"/>
              </c:ext>
            </c:extLst>
          </c:dPt>
          <c:dPt>
            <c:idx val="868"/>
            <c:bubble3D val="0"/>
            <c:extLst>
              <c:ext xmlns:c16="http://schemas.microsoft.com/office/drawing/2014/chart" uri="{C3380CC4-5D6E-409C-BE32-E72D297353CC}">
                <c16:uniqueId val="{00000478-D036-4850-ADEB-44317FB32D02}"/>
              </c:ext>
            </c:extLst>
          </c:dPt>
          <c:dPt>
            <c:idx val="869"/>
            <c:bubble3D val="0"/>
            <c:extLst>
              <c:ext xmlns:c16="http://schemas.microsoft.com/office/drawing/2014/chart" uri="{C3380CC4-5D6E-409C-BE32-E72D297353CC}">
                <c16:uniqueId val="{00000479-D036-4850-ADEB-44317FB32D02}"/>
              </c:ext>
            </c:extLst>
          </c:dPt>
          <c:dPt>
            <c:idx val="870"/>
            <c:bubble3D val="0"/>
            <c:extLst>
              <c:ext xmlns:c16="http://schemas.microsoft.com/office/drawing/2014/chart" uri="{C3380CC4-5D6E-409C-BE32-E72D297353CC}">
                <c16:uniqueId val="{0000047A-D036-4850-ADEB-44317FB32D02}"/>
              </c:ext>
            </c:extLst>
          </c:dPt>
          <c:dPt>
            <c:idx val="871"/>
            <c:bubble3D val="0"/>
            <c:extLst>
              <c:ext xmlns:c16="http://schemas.microsoft.com/office/drawing/2014/chart" uri="{C3380CC4-5D6E-409C-BE32-E72D297353CC}">
                <c16:uniqueId val="{0000047B-D036-4850-ADEB-44317FB32D02}"/>
              </c:ext>
            </c:extLst>
          </c:dPt>
          <c:dPt>
            <c:idx val="872"/>
            <c:bubble3D val="0"/>
            <c:extLst>
              <c:ext xmlns:c16="http://schemas.microsoft.com/office/drawing/2014/chart" uri="{C3380CC4-5D6E-409C-BE32-E72D297353CC}">
                <c16:uniqueId val="{0000047C-D036-4850-ADEB-44317FB32D02}"/>
              </c:ext>
            </c:extLst>
          </c:dPt>
          <c:dPt>
            <c:idx val="873"/>
            <c:bubble3D val="0"/>
            <c:extLst>
              <c:ext xmlns:c16="http://schemas.microsoft.com/office/drawing/2014/chart" uri="{C3380CC4-5D6E-409C-BE32-E72D297353CC}">
                <c16:uniqueId val="{0000047D-D036-4850-ADEB-44317FB32D02}"/>
              </c:ext>
            </c:extLst>
          </c:dPt>
          <c:dPt>
            <c:idx val="874"/>
            <c:bubble3D val="0"/>
            <c:extLst>
              <c:ext xmlns:c16="http://schemas.microsoft.com/office/drawing/2014/chart" uri="{C3380CC4-5D6E-409C-BE32-E72D297353CC}">
                <c16:uniqueId val="{0000047E-D036-4850-ADEB-44317FB32D02}"/>
              </c:ext>
            </c:extLst>
          </c:dPt>
          <c:dPt>
            <c:idx val="875"/>
            <c:bubble3D val="0"/>
            <c:extLst>
              <c:ext xmlns:c16="http://schemas.microsoft.com/office/drawing/2014/chart" uri="{C3380CC4-5D6E-409C-BE32-E72D297353CC}">
                <c16:uniqueId val="{0000047F-D036-4850-ADEB-44317FB32D02}"/>
              </c:ext>
            </c:extLst>
          </c:dPt>
          <c:dPt>
            <c:idx val="876"/>
            <c:bubble3D val="0"/>
            <c:extLst>
              <c:ext xmlns:c16="http://schemas.microsoft.com/office/drawing/2014/chart" uri="{C3380CC4-5D6E-409C-BE32-E72D297353CC}">
                <c16:uniqueId val="{00000480-D036-4850-ADEB-44317FB32D02}"/>
              </c:ext>
            </c:extLst>
          </c:dPt>
          <c:dPt>
            <c:idx val="877"/>
            <c:bubble3D val="0"/>
            <c:extLst>
              <c:ext xmlns:c16="http://schemas.microsoft.com/office/drawing/2014/chart" uri="{C3380CC4-5D6E-409C-BE32-E72D297353CC}">
                <c16:uniqueId val="{00000481-D036-4850-ADEB-44317FB32D02}"/>
              </c:ext>
            </c:extLst>
          </c:dPt>
          <c:dPt>
            <c:idx val="878"/>
            <c:bubble3D val="0"/>
            <c:extLst>
              <c:ext xmlns:c16="http://schemas.microsoft.com/office/drawing/2014/chart" uri="{C3380CC4-5D6E-409C-BE32-E72D297353CC}">
                <c16:uniqueId val="{00000482-D036-4850-ADEB-44317FB32D02}"/>
              </c:ext>
            </c:extLst>
          </c:dPt>
          <c:dPt>
            <c:idx val="879"/>
            <c:bubble3D val="0"/>
            <c:extLst>
              <c:ext xmlns:c16="http://schemas.microsoft.com/office/drawing/2014/chart" uri="{C3380CC4-5D6E-409C-BE32-E72D297353CC}">
                <c16:uniqueId val="{00000483-D036-4850-ADEB-44317FB32D02}"/>
              </c:ext>
            </c:extLst>
          </c:dPt>
          <c:dPt>
            <c:idx val="880"/>
            <c:bubble3D val="0"/>
            <c:extLst>
              <c:ext xmlns:c16="http://schemas.microsoft.com/office/drawing/2014/chart" uri="{C3380CC4-5D6E-409C-BE32-E72D297353CC}">
                <c16:uniqueId val="{00000484-D036-4850-ADEB-44317FB32D02}"/>
              </c:ext>
            </c:extLst>
          </c:dPt>
          <c:dPt>
            <c:idx val="881"/>
            <c:bubble3D val="0"/>
            <c:extLst>
              <c:ext xmlns:c16="http://schemas.microsoft.com/office/drawing/2014/chart" uri="{C3380CC4-5D6E-409C-BE32-E72D297353CC}">
                <c16:uniqueId val="{00000485-D036-4850-ADEB-44317FB32D02}"/>
              </c:ext>
            </c:extLst>
          </c:dPt>
          <c:dPt>
            <c:idx val="882"/>
            <c:bubble3D val="0"/>
            <c:extLst>
              <c:ext xmlns:c16="http://schemas.microsoft.com/office/drawing/2014/chart" uri="{C3380CC4-5D6E-409C-BE32-E72D297353CC}">
                <c16:uniqueId val="{00000486-D036-4850-ADEB-44317FB32D02}"/>
              </c:ext>
            </c:extLst>
          </c:dPt>
          <c:dPt>
            <c:idx val="883"/>
            <c:bubble3D val="0"/>
            <c:extLst>
              <c:ext xmlns:c16="http://schemas.microsoft.com/office/drawing/2014/chart" uri="{C3380CC4-5D6E-409C-BE32-E72D297353CC}">
                <c16:uniqueId val="{00000487-D036-4850-ADEB-44317FB32D02}"/>
              </c:ext>
            </c:extLst>
          </c:dPt>
          <c:dPt>
            <c:idx val="884"/>
            <c:bubble3D val="0"/>
            <c:extLst>
              <c:ext xmlns:c16="http://schemas.microsoft.com/office/drawing/2014/chart" uri="{C3380CC4-5D6E-409C-BE32-E72D297353CC}">
                <c16:uniqueId val="{00000488-D036-4850-ADEB-44317FB32D02}"/>
              </c:ext>
            </c:extLst>
          </c:dPt>
          <c:dPt>
            <c:idx val="885"/>
            <c:bubble3D val="0"/>
            <c:extLst>
              <c:ext xmlns:c16="http://schemas.microsoft.com/office/drawing/2014/chart" uri="{C3380CC4-5D6E-409C-BE32-E72D297353CC}">
                <c16:uniqueId val="{00000489-D036-4850-ADEB-44317FB32D02}"/>
              </c:ext>
            </c:extLst>
          </c:dPt>
          <c:dPt>
            <c:idx val="886"/>
            <c:bubble3D val="0"/>
            <c:extLst>
              <c:ext xmlns:c16="http://schemas.microsoft.com/office/drawing/2014/chart" uri="{C3380CC4-5D6E-409C-BE32-E72D297353CC}">
                <c16:uniqueId val="{0000048A-D036-4850-ADEB-44317FB32D02}"/>
              </c:ext>
            </c:extLst>
          </c:dPt>
          <c:dPt>
            <c:idx val="887"/>
            <c:bubble3D val="0"/>
            <c:extLst>
              <c:ext xmlns:c16="http://schemas.microsoft.com/office/drawing/2014/chart" uri="{C3380CC4-5D6E-409C-BE32-E72D297353CC}">
                <c16:uniqueId val="{0000048B-D036-4850-ADEB-44317FB32D02}"/>
              </c:ext>
            </c:extLst>
          </c:dPt>
          <c:dPt>
            <c:idx val="888"/>
            <c:bubble3D val="0"/>
            <c:extLst>
              <c:ext xmlns:c16="http://schemas.microsoft.com/office/drawing/2014/chart" uri="{C3380CC4-5D6E-409C-BE32-E72D297353CC}">
                <c16:uniqueId val="{0000048C-D036-4850-ADEB-44317FB32D02}"/>
              </c:ext>
            </c:extLst>
          </c:dPt>
          <c:dPt>
            <c:idx val="889"/>
            <c:bubble3D val="0"/>
            <c:extLst>
              <c:ext xmlns:c16="http://schemas.microsoft.com/office/drawing/2014/chart" uri="{C3380CC4-5D6E-409C-BE32-E72D297353CC}">
                <c16:uniqueId val="{0000048D-D036-4850-ADEB-44317FB32D02}"/>
              </c:ext>
            </c:extLst>
          </c:dPt>
          <c:dPt>
            <c:idx val="890"/>
            <c:bubble3D val="0"/>
            <c:extLst>
              <c:ext xmlns:c16="http://schemas.microsoft.com/office/drawing/2014/chart" uri="{C3380CC4-5D6E-409C-BE32-E72D297353CC}">
                <c16:uniqueId val="{0000048E-D036-4850-ADEB-44317FB32D02}"/>
              </c:ext>
            </c:extLst>
          </c:dPt>
          <c:dPt>
            <c:idx val="891"/>
            <c:bubble3D val="0"/>
            <c:extLst>
              <c:ext xmlns:c16="http://schemas.microsoft.com/office/drawing/2014/chart" uri="{C3380CC4-5D6E-409C-BE32-E72D297353CC}">
                <c16:uniqueId val="{0000048F-D036-4850-ADEB-44317FB32D02}"/>
              </c:ext>
            </c:extLst>
          </c:dPt>
          <c:dPt>
            <c:idx val="892"/>
            <c:bubble3D val="0"/>
            <c:extLst>
              <c:ext xmlns:c16="http://schemas.microsoft.com/office/drawing/2014/chart" uri="{C3380CC4-5D6E-409C-BE32-E72D297353CC}">
                <c16:uniqueId val="{00000490-D036-4850-ADEB-44317FB32D02}"/>
              </c:ext>
            </c:extLst>
          </c:dPt>
          <c:dPt>
            <c:idx val="893"/>
            <c:bubble3D val="0"/>
            <c:extLst>
              <c:ext xmlns:c16="http://schemas.microsoft.com/office/drawing/2014/chart" uri="{C3380CC4-5D6E-409C-BE32-E72D297353CC}">
                <c16:uniqueId val="{00000491-D036-4850-ADEB-44317FB32D02}"/>
              </c:ext>
            </c:extLst>
          </c:dPt>
          <c:dPt>
            <c:idx val="894"/>
            <c:bubble3D val="0"/>
            <c:extLst>
              <c:ext xmlns:c16="http://schemas.microsoft.com/office/drawing/2014/chart" uri="{C3380CC4-5D6E-409C-BE32-E72D297353CC}">
                <c16:uniqueId val="{00000492-D036-4850-ADEB-44317FB32D02}"/>
              </c:ext>
            </c:extLst>
          </c:dPt>
          <c:dPt>
            <c:idx val="895"/>
            <c:bubble3D val="0"/>
            <c:extLst>
              <c:ext xmlns:c16="http://schemas.microsoft.com/office/drawing/2014/chart" uri="{C3380CC4-5D6E-409C-BE32-E72D297353CC}">
                <c16:uniqueId val="{00000493-D036-4850-ADEB-44317FB32D02}"/>
              </c:ext>
            </c:extLst>
          </c:dPt>
          <c:dPt>
            <c:idx val="896"/>
            <c:bubble3D val="0"/>
            <c:extLst>
              <c:ext xmlns:c16="http://schemas.microsoft.com/office/drawing/2014/chart" uri="{C3380CC4-5D6E-409C-BE32-E72D297353CC}">
                <c16:uniqueId val="{00000494-D036-4850-ADEB-44317FB32D02}"/>
              </c:ext>
            </c:extLst>
          </c:dPt>
          <c:dPt>
            <c:idx val="897"/>
            <c:bubble3D val="0"/>
            <c:extLst>
              <c:ext xmlns:c16="http://schemas.microsoft.com/office/drawing/2014/chart" uri="{C3380CC4-5D6E-409C-BE32-E72D297353CC}">
                <c16:uniqueId val="{00000495-D036-4850-ADEB-44317FB32D02}"/>
              </c:ext>
            </c:extLst>
          </c:dPt>
          <c:dPt>
            <c:idx val="898"/>
            <c:bubble3D val="0"/>
            <c:extLst>
              <c:ext xmlns:c16="http://schemas.microsoft.com/office/drawing/2014/chart" uri="{C3380CC4-5D6E-409C-BE32-E72D297353CC}">
                <c16:uniqueId val="{00000496-D036-4850-ADEB-44317FB32D02}"/>
              </c:ext>
            </c:extLst>
          </c:dPt>
          <c:dPt>
            <c:idx val="899"/>
            <c:bubble3D val="0"/>
            <c:extLst>
              <c:ext xmlns:c16="http://schemas.microsoft.com/office/drawing/2014/chart" uri="{C3380CC4-5D6E-409C-BE32-E72D297353CC}">
                <c16:uniqueId val="{00000497-D036-4850-ADEB-44317FB32D02}"/>
              </c:ext>
            </c:extLst>
          </c:dPt>
          <c:dPt>
            <c:idx val="900"/>
            <c:bubble3D val="0"/>
            <c:extLst>
              <c:ext xmlns:c16="http://schemas.microsoft.com/office/drawing/2014/chart" uri="{C3380CC4-5D6E-409C-BE32-E72D297353CC}">
                <c16:uniqueId val="{00000498-D036-4850-ADEB-44317FB32D02}"/>
              </c:ext>
            </c:extLst>
          </c:dPt>
          <c:dPt>
            <c:idx val="901"/>
            <c:bubble3D val="0"/>
            <c:extLst>
              <c:ext xmlns:c16="http://schemas.microsoft.com/office/drawing/2014/chart" uri="{C3380CC4-5D6E-409C-BE32-E72D297353CC}">
                <c16:uniqueId val="{00000499-D036-4850-ADEB-44317FB32D02}"/>
              </c:ext>
            </c:extLst>
          </c:dPt>
          <c:dPt>
            <c:idx val="902"/>
            <c:bubble3D val="0"/>
            <c:extLst>
              <c:ext xmlns:c16="http://schemas.microsoft.com/office/drawing/2014/chart" uri="{C3380CC4-5D6E-409C-BE32-E72D297353CC}">
                <c16:uniqueId val="{0000049A-D036-4850-ADEB-44317FB32D02}"/>
              </c:ext>
            </c:extLst>
          </c:dPt>
          <c:dPt>
            <c:idx val="903"/>
            <c:bubble3D val="0"/>
            <c:extLst>
              <c:ext xmlns:c16="http://schemas.microsoft.com/office/drawing/2014/chart" uri="{C3380CC4-5D6E-409C-BE32-E72D297353CC}">
                <c16:uniqueId val="{0000049B-D036-4850-ADEB-44317FB32D02}"/>
              </c:ext>
            </c:extLst>
          </c:dPt>
          <c:dPt>
            <c:idx val="904"/>
            <c:bubble3D val="0"/>
            <c:extLst>
              <c:ext xmlns:c16="http://schemas.microsoft.com/office/drawing/2014/chart" uri="{C3380CC4-5D6E-409C-BE32-E72D297353CC}">
                <c16:uniqueId val="{0000049C-D036-4850-ADEB-44317FB32D02}"/>
              </c:ext>
            </c:extLst>
          </c:dPt>
          <c:dPt>
            <c:idx val="905"/>
            <c:bubble3D val="0"/>
            <c:extLst>
              <c:ext xmlns:c16="http://schemas.microsoft.com/office/drawing/2014/chart" uri="{C3380CC4-5D6E-409C-BE32-E72D297353CC}">
                <c16:uniqueId val="{0000049D-D036-4850-ADEB-44317FB32D02}"/>
              </c:ext>
            </c:extLst>
          </c:dPt>
          <c:dPt>
            <c:idx val="906"/>
            <c:bubble3D val="0"/>
            <c:extLst>
              <c:ext xmlns:c16="http://schemas.microsoft.com/office/drawing/2014/chart" uri="{C3380CC4-5D6E-409C-BE32-E72D297353CC}">
                <c16:uniqueId val="{0000049E-D036-4850-ADEB-44317FB32D02}"/>
              </c:ext>
            </c:extLst>
          </c:dPt>
          <c:dPt>
            <c:idx val="907"/>
            <c:bubble3D val="0"/>
            <c:extLst>
              <c:ext xmlns:c16="http://schemas.microsoft.com/office/drawing/2014/chart" uri="{C3380CC4-5D6E-409C-BE32-E72D297353CC}">
                <c16:uniqueId val="{0000049F-D036-4850-ADEB-44317FB32D02}"/>
              </c:ext>
            </c:extLst>
          </c:dPt>
          <c:dPt>
            <c:idx val="908"/>
            <c:bubble3D val="0"/>
            <c:extLst>
              <c:ext xmlns:c16="http://schemas.microsoft.com/office/drawing/2014/chart" uri="{C3380CC4-5D6E-409C-BE32-E72D297353CC}">
                <c16:uniqueId val="{000004A0-D036-4850-ADEB-44317FB32D02}"/>
              </c:ext>
            </c:extLst>
          </c:dPt>
          <c:dPt>
            <c:idx val="909"/>
            <c:bubble3D val="0"/>
            <c:extLst>
              <c:ext xmlns:c16="http://schemas.microsoft.com/office/drawing/2014/chart" uri="{C3380CC4-5D6E-409C-BE32-E72D297353CC}">
                <c16:uniqueId val="{000004A1-D036-4850-ADEB-44317FB32D02}"/>
              </c:ext>
            </c:extLst>
          </c:dPt>
          <c:dPt>
            <c:idx val="910"/>
            <c:bubble3D val="0"/>
            <c:extLst>
              <c:ext xmlns:c16="http://schemas.microsoft.com/office/drawing/2014/chart" uri="{C3380CC4-5D6E-409C-BE32-E72D297353CC}">
                <c16:uniqueId val="{000004A2-D036-4850-ADEB-44317FB32D02}"/>
              </c:ext>
            </c:extLst>
          </c:dPt>
          <c:dPt>
            <c:idx val="911"/>
            <c:bubble3D val="0"/>
            <c:extLst>
              <c:ext xmlns:c16="http://schemas.microsoft.com/office/drawing/2014/chart" uri="{C3380CC4-5D6E-409C-BE32-E72D297353CC}">
                <c16:uniqueId val="{000004A3-D036-4850-ADEB-44317FB32D02}"/>
              </c:ext>
            </c:extLst>
          </c:dPt>
          <c:dPt>
            <c:idx val="912"/>
            <c:bubble3D val="0"/>
            <c:extLst>
              <c:ext xmlns:c16="http://schemas.microsoft.com/office/drawing/2014/chart" uri="{C3380CC4-5D6E-409C-BE32-E72D297353CC}">
                <c16:uniqueId val="{000004A4-D036-4850-ADEB-44317FB32D02}"/>
              </c:ext>
            </c:extLst>
          </c:dPt>
          <c:dPt>
            <c:idx val="913"/>
            <c:bubble3D val="0"/>
            <c:extLst>
              <c:ext xmlns:c16="http://schemas.microsoft.com/office/drawing/2014/chart" uri="{C3380CC4-5D6E-409C-BE32-E72D297353CC}">
                <c16:uniqueId val="{000004A5-D036-4850-ADEB-44317FB32D02}"/>
              </c:ext>
            </c:extLst>
          </c:dPt>
          <c:dPt>
            <c:idx val="914"/>
            <c:bubble3D val="0"/>
            <c:extLst>
              <c:ext xmlns:c16="http://schemas.microsoft.com/office/drawing/2014/chart" uri="{C3380CC4-5D6E-409C-BE32-E72D297353CC}">
                <c16:uniqueId val="{000004A6-D036-4850-ADEB-44317FB32D02}"/>
              </c:ext>
            </c:extLst>
          </c:dPt>
          <c:dPt>
            <c:idx val="915"/>
            <c:bubble3D val="0"/>
            <c:extLst>
              <c:ext xmlns:c16="http://schemas.microsoft.com/office/drawing/2014/chart" uri="{C3380CC4-5D6E-409C-BE32-E72D297353CC}">
                <c16:uniqueId val="{000004A7-D036-4850-ADEB-44317FB32D02}"/>
              </c:ext>
            </c:extLst>
          </c:dPt>
          <c:dPt>
            <c:idx val="916"/>
            <c:bubble3D val="0"/>
            <c:extLst>
              <c:ext xmlns:c16="http://schemas.microsoft.com/office/drawing/2014/chart" uri="{C3380CC4-5D6E-409C-BE32-E72D297353CC}">
                <c16:uniqueId val="{000004A8-D036-4850-ADEB-44317FB32D02}"/>
              </c:ext>
            </c:extLst>
          </c:dPt>
          <c:dPt>
            <c:idx val="917"/>
            <c:bubble3D val="0"/>
            <c:extLst>
              <c:ext xmlns:c16="http://schemas.microsoft.com/office/drawing/2014/chart" uri="{C3380CC4-5D6E-409C-BE32-E72D297353CC}">
                <c16:uniqueId val="{000004A9-D036-4850-ADEB-44317FB32D02}"/>
              </c:ext>
            </c:extLst>
          </c:dPt>
          <c:dPt>
            <c:idx val="918"/>
            <c:bubble3D val="0"/>
            <c:extLst>
              <c:ext xmlns:c16="http://schemas.microsoft.com/office/drawing/2014/chart" uri="{C3380CC4-5D6E-409C-BE32-E72D297353CC}">
                <c16:uniqueId val="{000004AA-D036-4850-ADEB-44317FB32D02}"/>
              </c:ext>
            </c:extLst>
          </c:dPt>
          <c:dPt>
            <c:idx val="919"/>
            <c:bubble3D val="0"/>
            <c:extLst>
              <c:ext xmlns:c16="http://schemas.microsoft.com/office/drawing/2014/chart" uri="{C3380CC4-5D6E-409C-BE32-E72D297353CC}">
                <c16:uniqueId val="{000004AB-D036-4850-ADEB-44317FB32D02}"/>
              </c:ext>
            </c:extLst>
          </c:dPt>
          <c:dPt>
            <c:idx val="920"/>
            <c:bubble3D val="0"/>
            <c:extLst>
              <c:ext xmlns:c16="http://schemas.microsoft.com/office/drawing/2014/chart" uri="{C3380CC4-5D6E-409C-BE32-E72D297353CC}">
                <c16:uniqueId val="{000004AC-D036-4850-ADEB-44317FB32D02}"/>
              </c:ext>
            </c:extLst>
          </c:dPt>
          <c:dPt>
            <c:idx val="921"/>
            <c:bubble3D val="0"/>
            <c:extLst>
              <c:ext xmlns:c16="http://schemas.microsoft.com/office/drawing/2014/chart" uri="{C3380CC4-5D6E-409C-BE32-E72D297353CC}">
                <c16:uniqueId val="{000004AD-D036-4850-ADEB-44317FB32D02}"/>
              </c:ext>
            </c:extLst>
          </c:dPt>
          <c:dPt>
            <c:idx val="922"/>
            <c:bubble3D val="0"/>
            <c:extLst>
              <c:ext xmlns:c16="http://schemas.microsoft.com/office/drawing/2014/chart" uri="{C3380CC4-5D6E-409C-BE32-E72D297353CC}">
                <c16:uniqueId val="{000004AE-D036-4850-ADEB-44317FB32D02}"/>
              </c:ext>
            </c:extLst>
          </c:dPt>
          <c:dPt>
            <c:idx val="923"/>
            <c:bubble3D val="0"/>
            <c:extLst>
              <c:ext xmlns:c16="http://schemas.microsoft.com/office/drawing/2014/chart" uri="{C3380CC4-5D6E-409C-BE32-E72D297353CC}">
                <c16:uniqueId val="{000004AF-D036-4850-ADEB-44317FB32D02}"/>
              </c:ext>
            </c:extLst>
          </c:dPt>
          <c:dPt>
            <c:idx val="924"/>
            <c:bubble3D val="0"/>
            <c:extLst>
              <c:ext xmlns:c16="http://schemas.microsoft.com/office/drawing/2014/chart" uri="{C3380CC4-5D6E-409C-BE32-E72D297353CC}">
                <c16:uniqueId val="{000004B0-D036-4850-ADEB-44317FB32D02}"/>
              </c:ext>
            </c:extLst>
          </c:dPt>
          <c:dPt>
            <c:idx val="925"/>
            <c:bubble3D val="0"/>
            <c:extLst>
              <c:ext xmlns:c16="http://schemas.microsoft.com/office/drawing/2014/chart" uri="{C3380CC4-5D6E-409C-BE32-E72D297353CC}">
                <c16:uniqueId val="{000004B1-D036-4850-ADEB-44317FB32D02}"/>
              </c:ext>
            </c:extLst>
          </c:dPt>
          <c:dPt>
            <c:idx val="926"/>
            <c:bubble3D val="0"/>
            <c:extLst>
              <c:ext xmlns:c16="http://schemas.microsoft.com/office/drawing/2014/chart" uri="{C3380CC4-5D6E-409C-BE32-E72D297353CC}">
                <c16:uniqueId val="{000004B2-D036-4850-ADEB-44317FB32D02}"/>
              </c:ext>
            </c:extLst>
          </c:dPt>
          <c:dPt>
            <c:idx val="927"/>
            <c:bubble3D val="0"/>
            <c:extLst>
              <c:ext xmlns:c16="http://schemas.microsoft.com/office/drawing/2014/chart" uri="{C3380CC4-5D6E-409C-BE32-E72D297353CC}">
                <c16:uniqueId val="{000004B3-D036-4850-ADEB-44317FB32D02}"/>
              </c:ext>
            </c:extLst>
          </c:dPt>
          <c:dPt>
            <c:idx val="928"/>
            <c:bubble3D val="0"/>
            <c:extLst>
              <c:ext xmlns:c16="http://schemas.microsoft.com/office/drawing/2014/chart" uri="{C3380CC4-5D6E-409C-BE32-E72D297353CC}">
                <c16:uniqueId val="{000004B4-D036-4850-ADEB-44317FB32D02}"/>
              </c:ext>
            </c:extLst>
          </c:dPt>
          <c:dPt>
            <c:idx val="929"/>
            <c:bubble3D val="0"/>
            <c:extLst>
              <c:ext xmlns:c16="http://schemas.microsoft.com/office/drawing/2014/chart" uri="{C3380CC4-5D6E-409C-BE32-E72D297353CC}">
                <c16:uniqueId val="{000004B5-D036-4850-ADEB-44317FB32D02}"/>
              </c:ext>
            </c:extLst>
          </c:dPt>
          <c:dPt>
            <c:idx val="930"/>
            <c:bubble3D val="0"/>
            <c:extLst>
              <c:ext xmlns:c16="http://schemas.microsoft.com/office/drawing/2014/chart" uri="{C3380CC4-5D6E-409C-BE32-E72D297353CC}">
                <c16:uniqueId val="{000004B6-D036-4850-ADEB-44317FB32D02}"/>
              </c:ext>
            </c:extLst>
          </c:dPt>
          <c:dPt>
            <c:idx val="931"/>
            <c:bubble3D val="0"/>
            <c:extLst>
              <c:ext xmlns:c16="http://schemas.microsoft.com/office/drawing/2014/chart" uri="{C3380CC4-5D6E-409C-BE32-E72D297353CC}">
                <c16:uniqueId val="{000004B7-D036-4850-ADEB-44317FB32D02}"/>
              </c:ext>
            </c:extLst>
          </c:dPt>
          <c:dPt>
            <c:idx val="932"/>
            <c:bubble3D val="0"/>
            <c:extLst>
              <c:ext xmlns:c16="http://schemas.microsoft.com/office/drawing/2014/chart" uri="{C3380CC4-5D6E-409C-BE32-E72D297353CC}">
                <c16:uniqueId val="{000004B8-D036-4850-ADEB-44317FB32D02}"/>
              </c:ext>
            </c:extLst>
          </c:dPt>
          <c:dPt>
            <c:idx val="933"/>
            <c:bubble3D val="0"/>
            <c:extLst>
              <c:ext xmlns:c16="http://schemas.microsoft.com/office/drawing/2014/chart" uri="{C3380CC4-5D6E-409C-BE32-E72D297353CC}">
                <c16:uniqueId val="{000004B9-D036-4850-ADEB-44317FB32D02}"/>
              </c:ext>
            </c:extLst>
          </c:dPt>
          <c:dPt>
            <c:idx val="934"/>
            <c:bubble3D val="0"/>
            <c:extLst>
              <c:ext xmlns:c16="http://schemas.microsoft.com/office/drawing/2014/chart" uri="{C3380CC4-5D6E-409C-BE32-E72D297353CC}">
                <c16:uniqueId val="{000004BA-D036-4850-ADEB-44317FB32D02}"/>
              </c:ext>
            </c:extLst>
          </c:dPt>
          <c:dPt>
            <c:idx val="935"/>
            <c:bubble3D val="0"/>
            <c:extLst>
              <c:ext xmlns:c16="http://schemas.microsoft.com/office/drawing/2014/chart" uri="{C3380CC4-5D6E-409C-BE32-E72D297353CC}">
                <c16:uniqueId val="{000004BB-D036-4850-ADEB-44317FB32D02}"/>
              </c:ext>
            </c:extLst>
          </c:dPt>
          <c:dPt>
            <c:idx val="936"/>
            <c:bubble3D val="0"/>
            <c:extLst>
              <c:ext xmlns:c16="http://schemas.microsoft.com/office/drawing/2014/chart" uri="{C3380CC4-5D6E-409C-BE32-E72D297353CC}">
                <c16:uniqueId val="{000004BC-D036-4850-ADEB-44317FB32D02}"/>
              </c:ext>
            </c:extLst>
          </c:dPt>
          <c:dPt>
            <c:idx val="937"/>
            <c:bubble3D val="0"/>
            <c:extLst>
              <c:ext xmlns:c16="http://schemas.microsoft.com/office/drawing/2014/chart" uri="{C3380CC4-5D6E-409C-BE32-E72D297353CC}">
                <c16:uniqueId val="{000004BD-D036-4850-ADEB-44317FB32D02}"/>
              </c:ext>
            </c:extLst>
          </c:dPt>
          <c:dPt>
            <c:idx val="938"/>
            <c:bubble3D val="0"/>
            <c:extLst>
              <c:ext xmlns:c16="http://schemas.microsoft.com/office/drawing/2014/chart" uri="{C3380CC4-5D6E-409C-BE32-E72D297353CC}">
                <c16:uniqueId val="{000004BE-D036-4850-ADEB-44317FB32D02}"/>
              </c:ext>
            </c:extLst>
          </c:dPt>
          <c:dPt>
            <c:idx val="939"/>
            <c:bubble3D val="0"/>
            <c:extLst>
              <c:ext xmlns:c16="http://schemas.microsoft.com/office/drawing/2014/chart" uri="{C3380CC4-5D6E-409C-BE32-E72D297353CC}">
                <c16:uniqueId val="{000004BF-D036-4850-ADEB-44317FB32D02}"/>
              </c:ext>
            </c:extLst>
          </c:dPt>
          <c:dPt>
            <c:idx val="940"/>
            <c:bubble3D val="0"/>
            <c:extLst>
              <c:ext xmlns:c16="http://schemas.microsoft.com/office/drawing/2014/chart" uri="{C3380CC4-5D6E-409C-BE32-E72D297353CC}">
                <c16:uniqueId val="{000004C0-D036-4850-ADEB-44317FB32D02}"/>
              </c:ext>
            </c:extLst>
          </c:dPt>
          <c:dPt>
            <c:idx val="941"/>
            <c:bubble3D val="0"/>
            <c:extLst>
              <c:ext xmlns:c16="http://schemas.microsoft.com/office/drawing/2014/chart" uri="{C3380CC4-5D6E-409C-BE32-E72D297353CC}">
                <c16:uniqueId val="{000004C1-D036-4850-ADEB-44317FB32D02}"/>
              </c:ext>
            </c:extLst>
          </c:dPt>
          <c:dPt>
            <c:idx val="942"/>
            <c:bubble3D val="0"/>
            <c:extLst>
              <c:ext xmlns:c16="http://schemas.microsoft.com/office/drawing/2014/chart" uri="{C3380CC4-5D6E-409C-BE32-E72D297353CC}">
                <c16:uniqueId val="{000004C2-D036-4850-ADEB-44317FB32D02}"/>
              </c:ext>
            </c:extLst>
          </c:dPt>
          <c:dPt>
            <c:idx val="943"/>
            <c:bubble3D val="0"/>
            <c:extLst>
              <c:ext xmlns:c16="http://schemas.microsoft.com/office/drawing/2014/chart" uri="{C3380CC4-5D6E-409C-BE32-E72D297353CC}">
                <c16:uniqueId val="{000004C3-D036-4850-ADEB-44317FB32D02}"/>
              </c:ext>
            </c:extLst>
          </c:dPt>
          <c:dPt>
            <c:idx val="944"/>
            <c:bubble3D val="0"/>
            <c:extLst>
              <c:ext xmlns:c16="http://schemas.microsoft.com/office/drawing/2014/chart" uri="{C3380CC4-5D6E-409C-BE32-E72D297353CC}">
                <c16:uniqueId val="{000004C4-D036-4850-ADEB-44317FB32D02}"/>
              </c:ext>
            </c:extLst>
          </c:dPt>
          <c:dPt>
            <c:idx val="945"/>
            <c:bubble3D val="0"/>
            <c:extLst>
              <c:ext xmlns:c16="http://schemas.microsoft.com/office/drawing/2014/chart" uri="{C3380CC4-5D6E-409C-BE32-E72D297353CC}">
                <c16:uniqueId val="{000004C5-D036-4850-ADEB-44317FB32D02}"/>
              </c:ext>
            </c:extLst>
          </c:dPt>
          <c:dPt>
            <c:idx val="946"/>
            <c:bubble3D val="0"/>
            <c:extLst>
              <c:ext xmlns:c16="http://schemas.microsoft.com/office/drawing/2014/chart" uri="{C3380CC4-5D6E-409C-BE32-E72D297353CC}">
                <c16:uniqueId val="{000004C6-D036-4850-ADEB-44317FB32D02}"/>
              </c:ext>
            </c:extLst>
          </c:dPt>
          <c:dPt>
            <c:idx val="947"/>
            <c:bubble3D val="0"/>
            <c:extLst>
              <c:ext xmlns:c16="http://schemas.microsoft.com/office/drawing/2014/chart" uri="{C3380CC4-5D6E-409C-BE32-E72D297353CC}">
                <c16:uniqueId val="{000004C7-D036-4850-ADEB-44317FB32D02}"/>
              </c:ext>
            </c:extLst>
          </c:dPt>
          <c:dPt>
            <c:idx val="948"/>
            <c:bubble3D val="0"/>
            <c:extLst>
              <c:ext xmlns:c16="http://schemas.microsoft.com/office/drawing/2014/chart" uri="{C3380CC4-5D6E-409C-BE32-E72D297353CC}">
                <c16:uniqueId val="{000004C8-D036-4850-ADEB-44317FB32D02}"/>
              </c:ext>
            </c:extLst>
          </c:dPt>
          <c:dPt>
            <c:idx val="949"/>
            <c:bubble3D val="0"/>
            <c:extLst>
              <c:ext xmlns:c16="http://schemas.microsoft.com/office/drawing/2014/chart" uri="{C3380CC4-5D6E-409C-BE32-E72D297353CC}">
                <c16:uniqueId val="{000004C9-D036-4850-ADEB-44317FB32D02}"/>
              </c:ext>
            </c:extLst>
          </c:dPt>
          <c:dPt>
            <c:idx val="950"/>
            <c:bubble3D val="0"/>
            <c:extLst>
              <c:ext xmlns:c16="http://schemas.microsoft.com/office/drawing/2014/chart" uri="{C3380CC4-5D6E-409C-BE32-E72D297353CC}">
                <c16:uniqueId val="{000004CA-D036-4850-ADEB-44317FB32D02}"/>
              </c:ext>
            </c:extLst>
          </c:dPt>
          <c:dPt>
            <c:idx val="951"/>
            <c:bubble3D val="0"/>
            <c:extLst>
              <c:ext xmlns:c16="http://schemas.microsoft.com/office/drawing/2014/chart" uri="{C3380CC4-5D6E-409C-BE32-E72D297353CC}">
                <c16:uniqueId val="{000004CB-D036-4850-ADEB-44317FB32D02}"/>
              </c:ext>
            </c:extLst>
          </c:dPt>
          <c:dPt>
            <c:idx val="952"/>
            <c:bubble3D val="0"/>
            <c:extLst>
              <c:ext xmlns:c16="http://schemas.microsoft.com/office/drawing/2014/chart" uri="{C3380CC4-5D6E-409C-BE32-E72D297353CC}">
                <c16:uniqueId val="{000004CC-D036-4850-ADEB-44317FB32D02}"/>
              </c:ext>
            </c:extLst>
          </c:dPt>
          <c:dPt>
            <c:idx val="953"/>
            <c:bubble3D val="0"/>
            <c:extLst>
              <c:ext xmlns:c16="http://schemas.microsoft.com/office/drawing/2014/chart" uri="{C3380CC4-5D6E-409C-BE32-E72D297353CC}">
                <c16:uniqueId val="{000004CD-D036-4850-ADEB-44317FB32D02}"/>
              </c:ext>
            </c:extLst>
          </c:dPt>
          <c:dPt>
            <c:idx val="954"/>
            <c:bubble3D val="0"/>
            <c:extLst>
              <c:ext xmlns:c16="http://schemas.microsoft.com/office/drawing/2014/chart" uri="{C3380CC4-5D6E-409C-BE32-E72D297353CC}">
                <c16:uniqueId val="{000004CE-D036-4850-ADEB-44317FB32D02}"/>
              </c:ext>
            </c:extLst>
          </c:dPt>
          <c:dPt>
            <c:idx val="955"/>
            <c:bubble3D val="0"/>
            <c:extLst>
              <c:ext xmlns:c16="http://schemas.microsoft.com/office/drawing/2014/chart" uri="{C3380CC4-5D6E-409C-BE32-E72D297353CC}">
                <c16:uniqueId val="{000004CF-D036-4850-ADEB-44317FB32D02}"/>
              </c:ext>
            </c:extLst>
          </c:dPt>
          <c:dPt>
            <c:idx val="956"/>
            <c:bubble3D val="0"/>
            <c:extLst>
              <c:ext xmlns:c16="http://schemas.microsoft.com/office/drawing/2014/chart" uri="{C3380CC4-5D6E-409C-BE32-E72D297353CC}">
                <c16:uniqueId val="{000004D0-D036-4850-ADEB-44317FB32D02}"/>
              </c:ext>
            </c:extLst>
          </c:dPt>
          <c:dPt>
            <c:idx val="957"/>
            <c:bubble3D val="0"/>
            <c:extLst>
              <c:ext xmlns:c16="http://schemas.microsoft.com/office/drawing/2014/chart" uri="{C3380CC4-5D6E-409C-BE32-E72D297353CC}">
                <c16:uniqueId val="{000004D1-D036-4850-ADEB-44317FB32D02}"/>
              </c:ext>
            </c:extLst>
          </c:dPt>
          <c:dPt>
            <c:idx val="958"/>
            <c:bubble3D val="0"/>
            <c:extLst>
              <c:ext xmlns:c16="http://schemas.microsoft.com/office/drawing/2014/chart" uri="{C3380CC4-5D6E-409C-BE32-E72D297353CC}">
                <c16:uniqueId val="{000004D2-D036-4850-ADEB-44317FB32D02}"/>
              </c:ext>
            </c:extLst>
          </c:dPt>
          <c:dPt>
            <c:idx val="959"/>
            <c:bubble3D val="0"/>
            <c:extLst>
              <c:ext xmlns:c16="http://schemas.microsoft.com/office/drawing/2014/chart" uri="{C3380CC4-5D6E-409C-BE32-E72D297353CC}">
                <c16:uniqueId val="{000004D3-D036-4850-ADEB-44317FB32D02}"/>
              </c:ext>
            </c:extLst>
          </c:dPt>
          <c:dPt>
            <c:idx val="960"/>
            <c:bubble3D val="0"/>
            <c:extLst>
              <c:ext xmlns:c16="http://schemas.microsoft.com/office/drawing/2014/chart" uri="{C3380CC4-5D6E-409C-BE32-E72D297353CC}">
                <c16:uniqueId val="{000004D4-D036-4850-ADEB-44317FB32D02}"/>
              </c:ext>
            </c:extLst>
          </c:dPt>
          <c:dPt>
            <c:idx val="961"/>
            <c:bubble3D val="0"/>
            <c:extLst>
              <c:ext xmlns:c16="http://schemas.microsoft.com/office/drawing/2014/chart" uri="{C3380CC4-5D6E-409C-BE32-E72D297353CC}">
                <c16:uniqueId val="{000004D5-D036-4850-ADEB-44317FB32D02}"/>
              </c:ext>
            </c:extLst>
          </c:dPt>
          <c:dPt>
            <c:idx val="962"/>
            <c:bubble3D val="0"/>
            <c:extLst>
              <c:ext xmlns:c16="http://schemas.microsoft.com/office/drawing/2014/chart" uri="{C3380CC4-5D6E-409C-BE32-E72D297353CC}">
                <c16:uniqueId val="{000004D6-D036-4850-ADEB-44317FB32D02}"/>
              </c:ext>
            </c:extLst>
          </c:dPt>
          <c:dPt>
            <c:idx val="963"/>
            <c:bubble3D val="0"/>
            <c:extLst>
              <c:ext xmlns:c16="http://schemas.microsoft.com/office/drawing/2014/chart" uri="{C3380CC4-5D6E-409C-BE32-E72D297353CC}">
                <c16:uniqueId val="{000004D7-D036-4850-ADEB-44317FB32D02}"/>
              </c:ext>
            </c:extLst>
          </c:dPt>
          <c:dPt>
            <c:idx val="964"/>
            <c:bubble3D val="0"/>
            <c:extLst>
              <c:ext xmlns:c16="http://schemas.microsoft.com/office/drawing/2014/chart" uri="{C3380CC4-5D6E-409C-BE32-E72D297353CC}">
                <c16:uniqueId val="{000004D8-D036-4850-ADEB-44317FB32D02}"/>
              </c:ext>
            </c:extLst>
          </c:dPt>
          <c:dPt>
            <c:idx val="965"/>
            <c:bubble3D val="0"/>
            <c:extLst>
              <c:ext xmlns:c16="http://schemas.microsoft.com/office/drawing/2014/chart" uri="{C3380CC4-5D6E-409C-BE32-E72D297353CC}">
                <c16:uniqueId val="{000004D9-D036-4850-ADEB-44317FB32D02}"/>
              </c:ext>
            </c:extLst>
          </c:dPt>
          <c:dPt>
            <c:idx val="966"/>
            <c:bubble3D val="0"/>
            <c:extLst>
              <c:ext xmlns:c16="http://schemas.microsoft.com/office/drawing/2014/chart" uri="{C3380CC4-5D6E-409C-BE32-E72D297353CC}">
                <c16:uniqueId val="{000004DA-D036-4850-ADEB-44317FB32D02}"/>
              </c:ext>
            </c:extLst>
          </c:dPt>
          <c:dPt>
            <c:idx val="967"/>
            <c:bubble3D val="0"/>
            <c:extLst>
              <c:ext xmlns:c16="http://schemas.microsoft.com/office/drawing/2014/chart" uri="{C3380CC4-5D6E-409C-BE32-E72D297353CC}">
                <c16:uniqueId val="{000004DB-D036-4850-ADEB-44317FB32D02}"/>
              </c:ext>
            </c:extLst>
          </c:dPt>
          <c:dPt>
            <c:idx val="968"/>
            <c:bubble3D val="0"/>
            <c:extLst>
              <c:ext xmlns:c16="http://schemas.microsoft.com/office/drawing/2014/chart" uri="{C3380CC4-5D6E-409C-BE32-E72D297353CC}">
                <c16:uniqueId val="{000004DC-D036-4850-ADEB-44317FB32D02}"/>
              </c:ext>
            </c:extLst>
          </c:dPt>
          <c:dPt>
            <c:idx val="969"/>
            <c:bubble3D val="0"/>
            <c:extLst>
              <c:ext xmlns:c16="http://schemas.microsoft.com/office/drawing/2014/chart" uri="{C3380CC4-5D6E-409C-BE32-E72D297353CC}">
                <c16:uniqueId val="{000004DD-D036-4850-ADEB-44317FB32D02}"/>
              </c:ext>
            </c:extLst>
          </c:dPt>
          <c:dPt>
            <c:idx val="970"/>
            <c:bubble3D val="0"/>
            <c:extLst>
              <c:ext xmlns:c16="http://schemas.microsoft.com/office/drawing/2014/chart" uri="{C3380CC4-5D6E-409C-BE32-E72D297353CC}">
                <c16:uniqueId val="{000004DE-D036-4850-ADEB-44317FB32D02}"/>
              </c:ext>
            </c:extLst>
          </c:dPt>
          <c:dPt>
            <c:idx val="971"/>
            <c:bubble3D val="0"/>
            <c:extLst>
              <c:ext xmlns:c16="http://schemas.microsoft.com/office/drawing/2014/chart" uri="{C3380CC4-5D6E-409C-BE32-E72D297353CC}">
                <c16:uniqueId val="{000004DF-D036-4850-ADEB-44317FB32D02}"/>
              </c:ext>
            </c:extLst>
          </c:dPt>
          <c:dPt>
            <c:idx val="972"/>
            <c:bubble3D val="0"/>
            <c:extLst>
              <c:ext xmlns:c16="http://schemas.microsoft.com/office/drawing/2014/chart" uri="{C3380CC4-5D6E-409C-BE32-E72D297353CC}">
                <c16:uniqueId val="{000004E0-D036-4850-ADEB-44317FB32D02}"/>
              </c:ext>
            </c:extLst>
          </c:dPt>
          <c:dPt>
            <c:idx val="973"/>
            <c:bubble3D val="0"/>
            <c:extLst>
              <c:ext xmlns:c16="http://schemas.microsoft.com/office/drawing/2014/chart" uri="{C3380CC4-5D6E-409C-BE32-E72D297353CC}">
                <c16:uniqueId val="{000004E1-D036-4850-ADEB-44317FB32D02}"/>
              </c:ext>
            </c:extLst>
          </c:dPt>
          <c:dPt>
            <c:idx val="974"/>
            <c:bubble3D val="0"/>
            <c:extLst>
              <c:ext xmlns:c16="http://schemas.microsoft.com/office/drawing/2014/chart" uri="{C3380CC4-5D6E-409C-BE32-E72D297353CC}">
                <c16:uniqueId val="{000004E2-D036-4850-ADEB-44317FB32D02}"/>
              </c:ext>
            </c:extLst>
          </c:dPt>
          <c:dPt>
            <c:idx val="975"/>
            <c:bubble3D val="0"/>
            <c:extLst>
              <c:ext xmlns:c16="http://schemas.microsoft.com/office/drawing/2014/chart" uri="{C3380CC4-5D6E-409C-BE32-E72D297353CC}">
                <c16:uniqueId val="{000004E3-D036-4850-ADEB-44317FB32D02}"/>
              </c:ext>
            </c:extLst>
          </c:dPt>
          <c:dPt>
            <c:idx val="976"/>
            <c:bubble3D val="0"/>
            <c:extLst>
              <c:ext xmlns:c16="http://schemas.microsoft.com/office/drawing/2014/chart" uri="{C3380CC4-5D6E-409C-BE32-E72D297353CC}">
                <c16:uniqueId val="{000004E4-D036-4850-ADEB-44317FB32D02}"/>
              </c:ext>
            </c:extLst>
          </c:dPt>
          <c:dPt>
            <c:idx val="977"/>
            <c:bubble3D val="0"/>
            <c:extLst>
              <c:ext xmlns:c16="http://schemas.microsoft.com/office/drawing/2014/chart" uri="{C3380CC4-5D6E-409C-BE32-E72D297353CC}">
                <c16:uniqueId val="{000004E5-D036-4850-ADEB-44317FB32D02}"/>
              </c:ext>
            </c:extLst>
          </c:dPt>
          <c:dPt>
            <c:idx val="978"/>
            <c:bubble3D val="0"/>
            <c:extLst>
              <c:ext xmlns:c16="http://schemas.microsoft.com/office/drawing/2014/chart" uri="{C3380CC4-5D6E-409C-BE32-E72D297353CC}">
                <c16:uniqueId val="{000004E6-D036-4850-ADEB-44317FB32D02}"/>
              </c:ext>
            </c:extLst>
          </c:dPt>
          <c:dPt>
            <c:idx val="979"/>
            <c:bubble3D val="0"/>
            <c:extLst>
              <c:ext xmlns:c16="http://schemas.microsoft.com/office/drawing/2014/chart" uri="{C3380CC4-5D6E-409C-BE32-E72D297353CC}">
                <c16:uniqueId val="{000004E7-D036-4850-ADEB-44317FB32D02}"/>
              </c:ext>
            </c:extLst>
          </c:dPt>
          <c:dPt>
            <c:idx val="980"/>
            <c:bubble3D val="0"/>
            <c:extLst>
              <c:ext xmlns:c16="http://schemas.microsoft.com/office/drawing/2014/chart" uri="{C3380CC4-5D6E-409C-BE32-E72D297353CC}">
                <c16:uniqueId val="{000004E8-D036-4850-ADEB-44317FB32D02}"/>
              </c:ext>
            </c:extLst>
          </c:dPt>
          <c:dPt>
            <c:idx val="981"/>
            <c:bubble3D val="0"/>
            <c:extLst>
              <c:ext xmlns:c16="http://schemas.microsoft.com/office/drawing/2014/chart" uri="{C3380CC4-5D6E-409C-BE32-E72D297353CC}">
                <c16:uniqueId val="{000004E9-D036-4850-ADEB-44317FB32D02}"/>
              </c:ext>
            </c:extLst>
          </c:dPt>
          <c:dPt>
            <c:idx val="982"/>
            <c:bubble3D val="0"/>
            <c:extLst>
              <c:ext xmlns:c16="http://schemas.microsoft.com/office/drawing/2014/chart" uri="{C3380CC4-5D6E-409C-BE32-E72D297353CC}">
                <c16:uniqueId val="{000004EA-D036-4850-ADEB-44317FB32D02}"/>
              </c:ext>
            </c:extLst>
          </c:dPt>
          <c:dPt>
            <c:idx val="983"/>
            <c:bubble3D val="0"/>
            <c:extLst>
              <c:ext xmlns:c16="http://schemas.microsoft.com/office/drawing/2014/chart" uri="{C3380CC4-5D6E-409C-BE32-E72D297353CC}">
                <c16:uniqueId val="{000004EB-D036-4850-ADEB-44317FB32D02}"/>
              </c:ext>
            </c:extLst>
          </c:dPt>
          <c:dPt>
            <c:idx val="984"/>
            <c:bubble3D val="0"/>
            <c:extLst>
              <c:ext xmlns:c16="http://schemas.microsoft.com/office/drawing/2014/chart" uri="{C3380CC4-5D6E-409C-BE32-E72D297353CC}">
                <c16:uniqueId val="{000004EC-D036-4850-ADEB-44317FB32D02}"/>
              </c:ext>
            </c:extLst>
          </c:dPt>
          <c:dPt>
            <c:idx val="985"/>
            <c:bubble3D val="0"/>
            <c:extLst>
              <c:ext xmlns:c16="http://schemas.microsoft.com/office/drawing/2014/chart" uri="{C3380CC4-5D6E-409C-BE32-E72D297353CC}">
                <c16:uniqueId val="{000004ED-D036-4850-ADEB-44317FB32D02}"/>
              </c:ext>
            </c:extLst>
          </c:dPt>
          <c:dPt>
            <c:idx val="986"/>
            <c:bubble3D val="0"/>
            <c:extLst>
              <c:ext xmlns:c16="http://schemas.microsoft.com/office/drawing/2014/chart" uri="{C3380CC4-5D6E-409C-BE32-E72D297353CC}">
                <c16:uniqueId val="{000004EE-D036-4850-ADEB-44317FB32D02}"/>
              </c:ext>
            </c:extLst>
          </c:dPt>
          <c:dPt>
            <c:idx val="987"/>
            <c:bubble3D val="0"/>
            <c:extLst>
              <c:ext xmlns:c16="http://schemas.microsoft.com/office/drawing/2014/chart" uri="{C3380CC4-5D6E-409C-BE32-E72D297353CC}">
                <c16:uniqueId val="{000004EF-D036-4850-ADEB-44317FB32D02}"/>
              </c:ext>
            </c:extLst>
          </c:dPt>
          <c:dPt>
            <c:idx val="988"/>
            <c:bubble3D val="0"/>
            <c:extLst>
              <c:ext xmlns:c16="http://schemas.microsoft.com/office/drawing/2014/chart" uri="{C3380CC4-5D6E-409C-BE32-E72D297353CC}">
                <c16:uniqueId val="{000004F0-D036-4850-ADEB-44317FB32D02}"/>
              </c:ext>
            </c:extLst>
          </c:dPt>
          <c:dPt>
            <c:idx val="989"/>
            <c:bubble3D val="0"/>
            <c:extLst>
              <c:ext xmlns:c16="http://schemas.microsoft.com/office/drawing/2014/chart" uri="{C3380CC4-5D6E-409C-BE32-E72D297353CC}">
                <c16:uniqueId val="{000004F1-D036-4850-ADEB-44317FB32D02}"/>
              </c:ext>
            </c:extLst>
          </c:dPt>
          <c:dPt>
            <c:idx val="990"/>
            <c:bubble3D val="0"/>
            <c:extLst>
              <c:ext xmlns:c16="http://schemas.microsoft.com/office/drawing/2014/chart" uri="{C3380CC4-5D6E-409C-BE32-E72D297353CC}">
                <c16:uniqueId val="{000004F2-D036-4850-ADEB-44317FB32D02}"/>
              </c:ext>
            </c:extLst>
          </c:dPt>
          <c:dPt>
            <c:idx val="991"/>
            <c:bubble3D val="0"/>
            <c:extLst>
              <c:ext xmlns:c16="http://schemas.microsoft.com/office/drawing/2014/chart" uri="{C3380CC4-5D6E-409C-BE32-E72D297353CC}">
                <c16:uniqueId val="{000004F3-D036-4850-ADEB-44317FB32D02}"/>
              </c:ext>
            </c:extLst>
          </c:dPt>
          <c:dPt>
            <c:idx val="992"/>
            <c:bubble3D val="0"/>
            <c:extLst>
              <c:ext xmlns:c16="http://schemas.microsoft.com/office/drawing/2014/chart" uri="{C3380CC4-5D6E-409C-BE32-E72D297353CC}">
                <c16:uniqueId val="{000004F4-D036-4850-ADEB-44317FB32D02}"/>
              </c:ext>
            </c:extLst>
          </c:dPt>
          <c:dPt>
            <c:idx val="993"/>
            <c:bubble3D val="0"/>
            <c:extLst>
              <c:ext xmlns:c16="http://schemas.microsoft.com/office/drawing/2014/chart" uri="{C3380CC4-5D6E-409C-BE32-E72D297353CC}">
                <c16:uniqueId val="{000004F5-D036-4850-ADEB-44317FB32D02}"/>
              </c:ext>
            </c:extLst>
          </c:dPt>
          <c:dPt>
            <c:idx val="994"/>
            <c:bubble3D val="0"/>
            <c:extLst>
              <c:ext xmlns:c16="http://schemas.microsoft.com/office/drawing/2014/chart" uri="{C3380CC4-5D6E-409C-BE32-E72D297353CC}">
                <c16:uniqueId val="{000004F6-D036-4850-ADEB-44317FB32D02}"/>
              </c:ext>
            </c:extLst>
          </c:dPt>
          <c:dPt>
            <c:idx val="995"/>
            <c:bubble3D val="0"/>
            <c:extLst>
              <c:ext xmlns:c16="http://schemas.microsoft.com/office/drawing/2014/chart" uri="{C3380CC4-5D6E-409C-BE32-E72D297353CC}">
                <c16:uniqueId val="{000004F7-D036-4850-ADEB-44317FB32D02}"/>
              </c:ext>
            </c:extLst>
          </c:dPt>
          <c:dPt>
            <c:idx val="996"/>
            <c:bubble3D val="0"/>
            <c:extLst>
              <c:ext xmlns:c16="http://schemas.microsoft.com/office/drawing/2014/chart" uri="{C3380CC4-5D6E-409C-BE32-E72D297353CC}">
                <c16:uniqueId val="{000004F8-D036-4850-ADEB-44317FB32D02}"/>
              </c:ext>
            </c:extLst>
          </c:dPt>
          <c:dPt>
            <c:idx val="997"/>
            <c:bubble3D val="0"/>
            <c:extLst>
              <c:ext xmlns:c16="http://schemas.microsoft.com/office/drawing/2014/chart" uri="{C3380CC4-5D6E-409C-BE32-E72D297353CC}">
                <c16:uniqueId val="{000004F9-D036-4850-ADEB-44317FB32D02}"/>
              </c:ext>
            </c:extLst>
          </c:dPt>
          <c:dPt>
            <c:idx val="998"/>
            <c:bubble3D val="0"/>
            <c:extLst>
              <c:ext xmlns:c16="http://schemas.microsoft.com/office/drawing/2014/chart" uri="{C3380CC4-5D6E-409C-BE32-E72D297353CC}">
                <c16:uniqueId val="{000004FA-D036-4850-ADEB-44317FB32D02}"/>
              </c:ext>
            </c:extLst>
          </c:dPt>
          <c:dPt>
            <c:idx val="999"/>
            <c:bubble3D val="0"/>
            <c:extLst>
              <c:ext xmlns:c16="http://schemas.microsoft.com/office/drawing/2014/chart" uri="{C3380CC4-5D6E-409C-BE32-E72D297353CC}">
                <c16:uniqueId val="{000004FB-D036-4850-ADEB-44317FB32D02}"/>
              </c:ext>
            </c:extLst>
          </c:dPt>
          <c:dPt>
            <c:idx val="1000"/>
            <c:bubble3D val="0"/>
            <c:extLst>
              <c:ext xmlns:c16="http://schemas.microsoft.com/office/drawing/2014/chart" uri="{C3380CC4-5D6E-409C-BE32-E72D297353CC}">
                <c16:uniqueId val="{000004FC-D036-4850-ADEB-44317FB32D02}"/>
              </c:ext>
            </c:extLst>
          </c:dPt>
          <c:dPt>
            <c:idx val="1001"/>
            <c:bubble3D val="0"/>
            <c:extLst>
              <c:ext xmlns:c16="http://schemas.microsoft.com/office/drawing/2014/chart" uri="{C3380CC4-5D6E-409C-BE32-E72D297353CC}">
                <c16:uniqueId val="{000004FD-D036-4850-ADEB-44317FB32D02}"/>
              </c:ext>
            </c:extLst>
          </c:dPt>
          <c:dPt>
            <c:idx val="1002"/>
            <c:bubble3D val="0"/>
            <c:extLst>
              <c:ext xmlns:c16="http://schemas.microsoft.com/office/drawing/2014/chart" uri="{C3380CC4-5D6E-409C-BE32-E72D297353CC}">
                <c16:uniqueId val="{000004FE-D036-4850-ADEB-44317FB32D02}"/>
              </c:ext>
            </c:extLst>
          </c:dPt>
          <c:dPt>
            <c:idx val="1003"/>
            <c:bubble3D val="0"/>
            <c:extLst>
              <c:ext xmlns:c16="http://schemas.microsoft.com/office/drawing/2014/chart" uri="{C3380CC4-5D6E-409C-BE32-E72D297353CC}">
                <c16:uniqueId val="{000004FF-D036-4850-ADEB-44317FB32D02}"/>
              </c:ext>
            </c:extLst>
          </c:dPt>
          <c:dPt>
            <c:idx val="1004"/>
            <c:bubble3D val="0"/>
            <c:extLst>
              <c:ext xmlns:c16="http://schemas.microsoft.com/office/drawing/2014/chart" uri="{C3380CC4-5D6E-409C-BE32-E72D297353CC}">
                <c16:uniqueId val="{00000500-D036-4850-ADEB-44317FB32D02}"/>
              </c:ext>
            </c:extLst>
          </c:dPt>
          <c:dPt>
            <c:idx val="1005"/>
            <c:bubble3D val="0"/>
            <c:extLst>
              <c:ext xmlns:c16="http://schemas.microsoft.com/office/drawing/2014/chart" uri="{C3380CC4-5D6E-409C-BE32-E72D297353CC}">
                <c16:uniqueId val="{00000501-D036-4850-ADEB-44317FB32D02}"/>
              </c:ext>
            </c:extLst>
          </c:dPt>
          <c:dPt>
            <c:idx val="1006"/>
            <c:bubble3D val="0"/>
            <c:extLst>
              <c:ext xmlns:c16="http://schemas.microsoft.com/office/drawing/2014/chart" uri="{C3380CC4-5D6E-409C-BE32-E72D297353CC}">
                <c16:uniqueId val="{00000502-D036-4850-ADEB-44317FB32D02}"/>
              </c:ext>
            </c:extLst>
          </c:dPt>
          <c:dPt>
            <c:idx val="1007"/>
            <c:bubble3D val="0"/>
            <c:extLst>
              <c:ext xmlns:c16="http://schemas.microsoft.com/office/drawing/2014/chart" uri="{C3380CC4-5D6E-409C-BE32-E72D297353CC}">
                <c16:uniqueId val="{00000503-D036-4850-ADEB-44317FB32D02}"/>
              </c:ext>
            </c:extLst>
          </c:dPt>
          <c:dPt>
            <c:idx val="1008"/>
            <c:bubble3D val="0"/>
            <c:extLst>
              <c:ext xmlns:c16="http://schemas.microsoft.com/office/drawing/2014/chart" uri="{C3380CC4-5D6E-409C-BE32-E72D297353CC}">
                <c16:uniqueId val="{00000504-D036-4850-ADEB-44317FB32D02}"/>
              </c:ext>
            </c:extLst>
          </c:dPt>
          <c:dPt>
            <c:idx val="1009"/>
            <c:bubble3D val="0"/>
            <c:extLst>
              <c:ext xmlns:c16="http://schemas.microsoft.com/office/drawing/2014/chart" uri="{C3380CC4-5D6E-409C-BE32-E72D297353CC}">
                <c16:uniqueId val="{00000505-D036-4850-ADEB-44317FB32D02}"/>
              </c:ext>
            </c:extLst>
          </c:dPt>
          <c:dPt>
            <c:idx val="1010"/>
            <c:bubble3D val="0"/>
            <c:extLst>
              <c:ext xmlns:c16="http://schemas.microsoft.com/office/drawing/2014/chart" uri="{C3380CC4-5D6E-409C-BE32-E72D297353CC}">
                <c16:uniqueId val="{00000506-D036-4850-ADEB-44317FB32D02}"/>
              </c:ext>
            </c:extLst>
          </c:dPt>
          <c:dPt>
            <c:idx val="1011"/>
            <c:bubble3D val="0"/>
            <c:extLst>
              <c:ext xmlns:c16="http://schemas.microsoft.com/office/drawing/2014/chart" uri="{C3380CC4-5D6E-409C-BE32-E72D297353CC}">
                <c16:uniqueId val="{00000507-D036-4850-ADEB-44317FB32D02}"/>
              </c:ext>
            </c:extLst>
          </c:dPt>
          <c:dPt>
            <c:idx val="1012"/>
            <c:bubble3D val="0"/>
            <c:extLst>
              <c:ext xmlns:c16="http://schemas.microsoft.com/office/drawing/2014/chart" uri="{C3380CC4-5D6E-409C-BE32-E72D297353CC}">
                <c16:uniqueId val="{00000508-D036-4850-ADEB-44317FB32D02}"/>
              </c:ext>
            </c:extLst>
          </c:dPt>
          <c:cat>
            <c:strRef>
              <c:f>'Raw Data'!$A$2:$A$1014</c:f>
              <c:strCache>
                <c:ptCount val="222"/>
                <c:pt idx="0">
                  <c:v>AXF0002</c:v>
                </c:pt>
                <c:pt idx="1">
                  <c:v>AXF0003</c:v>
                </c:pt>
                <c:pt idx="2">
                  <c:v>AXF0004</c:v>
                </c:pt>
                <c:pt idx="3">
                  <c:v>AXF0005</c:v>
                </c:pt>
                <c:pt idx="4">
                  <c:v>AXF0006</c:v>
                </c:pt>
                <c:pt idx="5">
                  <c:v>AXF0007</c:v>
                </c:pt>
                <c:pt idx="6">
                  <c:v>AXF0008a</c:v>
                </c:pt>
                <c:pt idx="7">
                  <c:v>AXF0008b</c:v>
                </c:pt>
                <c:pt idx="8">
                  <c:v>AXF0010</c:v>
                </c:pt>
                <c:pt idx="9">
                  <c:v>AXF0011</c:v>
                </c:pt>
                <c:pt idx="10">
                  <c:v>AXF0012</c:v>
                </c:pt>
                <c:pt idx="11">
                  <c:v>AXF0013</c:v>
                </c:pt>
                <c:pt idx="12">
                  <c:v>AXF0014</c:v>
                </c:pt>
                <c:pt idx="13">
                  <c:v>AXF0015</c:v>
                </c:pt>
                <c:pt idx="14">
                  <c:v>AXF0017</c:v>
                </c:pt>
                <c:pt idx="15">
                  <c:v>AXF0017_2</c:v>
                </c:pt>
                <c:pt idx="16">
                  <c:v>AXF0018</c:v>
                </c:pt>
                <c:pt idx="17">
                  <c:v>AXF0019</c:v>
                </c:pt>
                <c:pt idx="18">
                  <c:v>AXF0020</c:v>
                </c:pt>
                <c:pt idx="19">
                  <c:v>AXF0021</c:v>
                </c:pt>
                <c:pt idx="20">
                  <c:v>AXF0022</c:v>
                </c:pt>
                <c:pt idx="21">
                  <c:v>AXF0023</c:v>
                </c:pt>
                <c:pt idx="22">
                  <c:v>AXF0024</c:v>
                </c:pt>
                <c:pt idx="23">
                  <c:v>AXF0025</c:v>
                </c:pt>
                <c:pt idx="24">
                  <c:v>AXF0026</c:v>
                </c:pt>
                <c:pt idx="25">
                  <c:v>AXF0027</c:v>
                </c:pt>
                <c:pt idx="26">
                  <c:v>AXF0028</c:v>
                </c:pt>
                <c:pt idx="27">
                  <c:v>AXF0029</c:v>
                </c:pt>
                <c:pt idx="28">
                  <c:v>AXF0030</c:v>
                </c:pt>
                <c:pt idx="29">
                  <c:v>AXF0031</c:v>
                </c:pt>
                <c:pt idx="30">
                  <c:v>AXF0032</c:v>
                </c:pt>
                <c:pt idx="31">
                  <c:v>AXF0032_3 UV</c:v>
                </c:pt>
                <c:pt idx="32">
                  <c:v>AXF0033</c:v>
                </c:pt>
                <c:pt idx="33">
                  <c:v>AXF0033_core</c:v>
                </c:pt>
                <c:pt idx="34">
                  <c:v>AXF0033_H2O</c:v>
                </c:pt>
                <c:pt idx="35">
                  <c:v>AXF0033_outer</c:v>
                </c:pt>
                <c:pt idx="36">
                  <c:v>AXF0033_0.9x outer</c:v>
                </c:pt>
                <c:pt idx="37">
                  <c:v>AXF0033_glycerol</c:v>
                </c:pt>
                <c:pt idx="38">
                  <c:v>AXF0034</c:v>
                </c:pt>
                <c:pt idx="39">
                  <c:v>AXF0035</c:v>
                </c:pt>
                <c:pt idx="40">
                  <c:v>AXF0036</c:v>
                </c:pt>
                <c:pt idx="41">
                  <c:v>AXF0037</c:v>
                </c:pt>
                <c:pt idx="42">
                  <c:v>AXF0038</c:v>
                </c:pt>
                <c:pt idx="43">
                  <c:v>AXF0039</c:v>
                </c:pt>
                <c:pt idx="44">
                  <c:v>AXF0040</c:v>
                </c:pt>
                <c:pt idx="45">
                  <c:v>AXF0041</c:v>
                </c:pt>
                <c:pt idx="46">
                  <c:v>AXF0042</c:v>
                </c:pt>
                <c:pt idx="47">
                  <c:v>AXF0043</c:v>
                </c:pt>
                <c:pt idx="48">
                  <c:v>AXF0044</c:v>
                </c:pt>
                <c:pt idx="49">
                  <c:v>AXF0045</c:v>
                </c:pt>
                <c:pt idx="50">
                  <c:v>AXF0046</c:v>
                </c:pt>
                <c:pt idx="51">
                  <c:v>AXF0047_large</c:v>
                </c:pt>
                <c:pt idx="52">
                  <c:v>AXF0047_small</c:v>
                </c:pt>
                <c:pt idx="53">
                  <c:v>AXF0048</c:v>
                </c:pt>
                <c:pt idx="54">
                  <c:v>AXF0049</c:v>
                </c:pt>
                <c:pt idx="55">
                  <c:v>AXF0050_large</c:v>
                </c:pt>
                <c:pt idx="56">
                  <c:v>AXF0050_small</c:v>
                </c:pt>
                <c:pt idx="57">
                  <c:v>AXF0051_large</c:v>
                </c:pt>
                <c:pt idx="58">
                  <c:v>AXF0051_small</c:v>
                </c:pt>
                <c:pt idx="59">
                  <c:v>AXF0052_large</c:v>
                </c:pt>
                <c:pt idx="60">
                  <c:v>AXF0053_large</c:v>
                </c:pt>
                <c:pt idx="61">
                  <c:v>AXF00053_small</c:v>
                </c:pt>
                <c:pt idx="62">
                  <c:v>AXF0054</c:v>
                </c:pt>
                <c:pt idx="63">
                  <c:v>AXF0055</c:v>
                </c:pt>
                <c:pt idx="64">
                  <c:v>AXF0056</c:v>
                </c:pt>
                <c:pt idx="65">
                  <c:v>AXF0057</c:v>
                </c:pt>
                <c:pt idx="66">
                  <c:v>AXF0057_half cure</c:v>
                </c:pt>
                <c:pt idx="67">
                  <c:v>AXF0058</c:v>
                </c:pt>
                <c:pt idx="68">
                  <c:v>AXF0059</c:v>
                </c:pt>
                <c:pt idx="69">
                  <c:v>AXF0060</c:v>
                </c:pt>
                <c:pt idx="70">
                  <c:v>AXF0061</c:v>
                </c:pt>
                <c:pt idx="71">
                  <c:v>AXF0062</c:v>
                </c:pt>
                <c:pt idx="72">
                  <c:v>AXF0063</c:v>
                </c:pt>
                <c:pt idx="73">
                  <c:v>AXF0064</c:v>
                </c:pt>
                <c:pt idx="74">
                  <c:v>AXF0065</c:v>
                </c:pt>
                <c:pt idx="75">
                  <c:v>AXF0066</c:v>
                </c:pt>
                <c:pt idx="76">
                  <c:v>AXF0067</c:v>
                </c:pt>
                <c:pt idx="77">
                  <c:v>AXF0068</c:v>
                </c:pt>
                <c:pt idx="78">
                  <c:v>AXF0069</c:v>
                </c:pt>
                <c:pt idx="79">
                  <c:v>AXF0070</c:v>
                </c:pt>
                <c:pt idx="80">
                  <c:v>AXF0071</c:v>
                </c:pt>
                <c:pt idx="81">
                  <c:v>AXF0072</c:v>
                </c:pt>
                <c:pt idx="82">
                  <c:v>AXF0073</c:v>
                </c:pt>
                <c:pt idx="83">
                  <c:v>AXF0074</c:v>
                </c:pt>
                <c:pt idx="84">
                  <c:v>AXF0075</c:v>
                </c:pt>
                <c:pt idx="85">
                  <c:v>AXF0076</c:v>
                </c:pt>
                <c:pt idx="86">
                  <c:v>AXF0077</c:v>
                </c:pt>
                <c:pt idx="87">
                  <c:v>AXF0078</c:v>
                </c:pt>
                <c:pt idx="88">
                  <c:v>AXF0079</c:v>
                </c:pt>
                <c:pt idx="89">
                  <c:v>AXF0080</c:v>
                </c:pt>
                <c:pt idx="90">
                  <c:v>AXF0081</c:v>
                </c:pt>
                <c:pt idx="91">
                  <c:v>AXF0082</c:v>
                </c:pt>
                <c:pt idx="92">
                  <c:v>AXF0083</c:v>
                </c:pt>
                <c:pt idx="93">
                  <c:v>AXF0084</c:v>
                </c:pt>
                <c:pt idx="94">
                  <c:v>AXF0085</c:v>
                </c:pt>
                <c:pt idx="95">
                  <c:v>AXF0086</c:v>
                </c:pt>
                <c:pt idx="96">
                  <c:v>AXF0087</c:v>
                </c:pt>
                <c:pt idx="97">
                  <c:v>AXF0087_full cure</c:v>
                </c:pt>
                <c:pt idx="98">
                  <c:v>AXF0088</c:v>
                </c:pt>
                <c:pt idx="99">
                  <c:v>AXF0089</c:v>
                </c:pt>
                <c:pt idx="100">
                  <c:v>AXF0089_full cure</c:v>
                </c:pt>
                <c:pt idx="101">
                  <c:v>AXF0090</c:v>
                </c:pt>
                <c:pt idx="102">
                  <c:v>AXF0090_full cure</c:v>
                </c:pt>
                <c:pt idx="103">
                  <c:v>AXF0091</c:v>
                </c:pt>
                <c:pt idx="104">
                  <c:v>AXF0091_full cure</c:v>
                </c:pt>
                <c:pt idx="105">
                  <c:v>AXF0092</c:v>
                </c:pt>
                <c:pt idx="106">
                  <c:v>AXF0093</c:v>
                </c:pt>
                <c:pt idx="107">
                  <c:v>AXF0094</c:v>
                </c:pt>
                <c:pt idx="108">
                  <c:v>AXF0095</c:v>
                </c:pt>
                <c:pt idx="109">
                  <c:v>AXF0096</c:v>
                </c:pt>
                <c:pt idx="110">
                  <c:v>AXF0097</c:v>
                </c:pt>
                <c:pt idx="111">
                  <c:v>AXF0098</c:v>
                </c:pt>
                <c:pt idx="112">
                  <c:v>AXF0099</c:v>
                </c:pt>
                <c:pt idx="113">
                  <c:v>AXF0100</c:v>
                </c:pt>
                <c:pt idx="114">
                  <c:v>AXF0101</c:v>
                </c:pt>
                <c:pt idx="115">
                  <c:v>AXF0102</c:v>
                </c:pt>
                <c:pt idx="116">
                  <c:v>AXF0103</c:v>
                </c:pt>
                <c:pt idx="117">
                  <c:v>AXF0104</c:v>
                </c:pt>
                <c:pt idx="118">
                  <c:v>AXF0104_full cure</c:v>
                </c:pt>
                <c:pt idx="119">
                  <c:v>AXF105</c:v>
                </c:pt>
                <c:pt idx="120">
                  <c:v>AXF106</c:v>
                </c:pt>
                <c:pt idx="121">
                  <c:v>AXF107</c:v>
                </c:pt>
                <c:pt idx="122">
                  <c:v>AXF108</c:v>
                </c:pt>
                <c:pt idx="123">
                  <c:v>AXF109</c:v>
                </c:pt>
                <c:pt idx="124">
                  <c:v>AXF110</c:v>
                </c:pt>
                <c:pt idx="125">
                  <c:v>AXF111</c:v>
                </c:pt>
                <c:pt idx="126">
                  <c:v>AXF112</c:v>
                </c:pt>
                <c:pt idx="127">
                  <c:v>AXF113</c:v>
                </c:pt>
                <c:pt idx="128">
                  <c:v>AXF114</c:v>
                </c:pt>
                <c:pt idx="129">
                  <c:v>AXF115</c:v>
                </c:pt>
                <c:pt idx="130">
                  <c:v>AXF116</c:v>
                </c:pt>
                <c:pt idx="131">
                  <c:v>AXF117</c:v>
                </c:pt>
                <c:pt idx="132">
                  <c:v>AXF118</c:v>
                </c:pt>
                <c:pt idx="133">
                  <c:v>AXF119</c:v>
                </c:pt>
                <c:pt idx="134">
                  <c:v>AXF120</c:v>
                </c:pt>
                <c:pt idx="135">
                  <c:v>AXF121</c:v>
                </c:pt>
                <c:pt idx="136">
                  <c:v>AXF122</c:v>
                </c:pt>
                <c:pt idx="137">
                  <c:v>AXF123</c:v>
                </c:pt>
                <c:pt idx="138">
                  <c:v>AXF124</c:v>
                </c:pt>
                <c:pt idx="139">
                  <c:v>AXF125</c:v>
                </c:pt>
                <c:pt idx="140">
                  <c:v>AXF126</c:v>
                </c:pt>
                <c:pt idx="141">
                  <c:v>AXF127</c:v>
                </c:pt>
                <c:pt idx="142">
                  <c:v>AXF128</c:v>
                </c:pt>
                <c:pt idx="143">
                  <c:v>AXF129</c:v>
                </c:pt>
                <c:pt idx="144">
                  <c:v>AXF130</c:v>
                </c:pt>
                <c:pt idx="145">
                  <c:v>AXF131</c:v>
                </c:pt>
                <c:pt idx="146">
                  <c:v>AXF132</c:v>
                </c:pt>
                <c:pt idx="147">
                  <c:v>AXF133</c:v>
                </c:pt>
                <c:pt idx="148">
                  <c:v>AXF134</c:v>
                </c:pt>
                <c:pt idx="149">
                  <c:v>AXF135</c:v>
                </c:pt>
                <c:pt idx="150">
                  <c:v>AXF136</c:v>
                </c:pt>
                <c:pt idx="151">
                  <c:v>AXF137</c:v>
                </c:pt>
                <c:pt idx="152">
                  <c:v>AXF138</c:v>
                </c:pt>
                <c:pt idx="153">
                  <c:v>AXF139</c:v>
                </c:pt>
                <c:pt idx="154">
                  <c:v>AXF140</c:v>
                </c:pt>
                <c:pt idx="155">
                  <c:v>AXF141</c:v>
                </c:pt>
                <c:pt idx="156">
                  <c:v>AXF142</c:v>
                </c:pt>
                <c:pt idx="157">
                  <c:v>AXF143</c:v>
                </c:pt>
                <c:pt idx="158">
                  <c:v>AXF144</c:v>
                </c:pt>
                <c:pt idx="159">
                  <c:v>AXF145</c:v>
                </c:pt>
                <c:pt idx="160">
                  <c:v>AXF146</c:v>
                </c:pt>
                <c:pt idx="161">
                  <c:v>AXF147</c:v>
                </c:pt>
                <c:pt idx="162">
                  <c:v>AXF148</c:v>
                </c:pt>
                <c:pt idx="163">
                  <c:v>AXF149</c:v>
                </c:pt>
                <c:pt idx="164">
                  <c:v>AXF150</c:v>
                </c:pt>
                <c:pt idx="165">
                  <c:v>AXF151</c:v>
                </c:pt>
                <c:pt idx="166">
                  <c:v>AXF152</c:v>
                </c:pt>
                <c:pt idx="167">
                  <c:v>AXF153</c:v>
                </c:pt>
                <c:pt idx="168">
                  <c:v>AXF154</c:v>
                </c:pt>
                <c:pt idx="169">
                  <c:v>AXF155</c:v>
                </c:pt>
                <c:pt idx="170">
                  <c:v>AXF156</c:v>
                </c:pt>
                <c:pt idx="171">
                  <c:v>AXF157</c:v>
                </c:pt>
                <c:pt idx="172">
                  <c:v>AXF158</c:v>
                </c:pt>
                <c:pt idx="173">
                  <c:v>AXF159</c:v>
                </c:pt>
                <c:pt idx="174">
                  <c:v>AXF160</c:v>
                </c:pt>
                <c:pt idx="175">
                  <c:v>AXF161</c:v>
                </c:pt>
                <c:pt idx="176">
                  <c:v>AXF162</c:v>
                </c:pt>
                <c:pt idx="177">
                  <c:v>AXF163</c:v>
                </c:pt>
                <c:pt idx="178">
                  <c:v>AXF164</c:v>
                </c:pt>
                <c:pt idx="179">
                  <c:v>AXF165</c:v>
                </c:pt>
                <c:pt idx="180">
                  <c:v>AXF166</c:v>
                </c:pt>
                <c:pt idx="181">
                  <c:v>AXF167</c:v>
                </c:pt>
                <c:pt idx="182">
                  <c:v>AXF168</c:v>
                </c:pt>
                <c:pt idx="183">
                  <c:v>AXF169</c:v>
                </c:pt>
                <c:pt idx="184">
                  <c:v>AXF170</c:v>
                </c:pt>
                <c:pt idx="185">
                  <c:v>AXF171</c:v>
                </c:pt>
                <c:pt idx="186">
                  <c:v>AXF172</c:v>
                </c:pt>
                <c:pt idx="187">
                  <c:v>AXF173</c:v>
                </c:pt>
                <c:pt idx="188">
                  <c:v>AXF174</c:v>
                </c:pt>
                <c:pt idx="189">
                  <c:v>AXF175</c:v>
                </c:pt>
                <c:pt idx="190">
                  <c:v>AXF176</c:v>
                </c:pt>
                <c:pt idx="191">
                  <c:v>AXF177</c:v>
                </c:pt>
                <c:pt idx="192">
                  <c:v>AXF178</c:v>
                </c:pt>
                <c:pt idx="193">
                  <c:v>AXF179</c:v>
                </c:pt>
                <c:pt idx="194">
                  <c:v>AXF180</c:v>
                </c:pt>
                <c:pt idx="195">
                  <c:v>AXF181</c:v>
                </c:pt>
                <c:pt idx="196">
                  <c:v>AXF182</c:v>
                </c:pt>
                <c:pt idx="197">
                  <c:v>AXF183</c:v>
                </c:pt>
                <c:pt idx="198">
                  <c:v>AXF184</c:v>
                </c:pt>
                <c:pt idx="199">
                  <c:v>AXF185</c:v>
                </c:pt>
                <c:pt idx="200">
                  <c:v>AXF186</c:v>
                </c:pt>
                <c:pt idx="201">
                  <c:v>AXF187</c:v>
                </c:pt>
                <c:pt idx="202">
                  <c:v>AXF188</c:v>
                </c:pt>
                <c:pt idx="203">
                  <c:v>AXF189</c:v>
                </c:pt>
                <c:pt idx="204">
                  <c:v>AXF190</c:v>
                </c:pt>
                <c:pt idx="205">
                  <c:v>AXF191</c:v>
                </c:pt>
                <c:pt idx="206">
                  <c:v>AXF192</c:v>
                </c:pt>
                <c:pt idx="207">
                  <c:v>AXF193</c:v>
                </c:pt>
                <c:pt idx="208">
                  <c:v>AXF194</c:v>
                </c:pt>
                <c:pt idx="209">
                  <c:v>AXF195</c:v>
                </c:pt>
                <c:pt idx="210">
                  <c:v>AXF196</c:v>
                </c:pt>
                <c:pt idx="211">
                  <c:v>AXF197</c:v>
                </c:pt>
                <c:pt idx="212">
                  <c:v>AXF198</c:v>
                </c:pt>
                <c:pt idx="213">
                  <c:v>AXF199</c:v>
                </c:pt>
                <c:pt idx="214">
                  <c:v>AXF200</c:v>
                </c:pt>
                <c:pt idx="215">
                  <c:v>AXF201</c:v>
                </c:pt>
                <c:pt idx="216">
                  <c:v>AXF202</c:v>
                </c:pt>
                <c:pt idx="217">
                  <c:v>AXF203</c:v>
                </c:pt>
                <c:pt idx="218">
                  <c:v>AXF204</c:v>
                </c:pt>
                <c:pt idx="219">
                  <c:v>AXF205</c:v>
                </c:pt>
                <c:pt idx="220">
                  <c:v>AXF206</c:v>
                </c:pt>
                <c:pt idx="221">
                  <c:v>AXF207</c:v>
                </c:pt>
              </c:strCache>
            </c:strRef>
          </c:cat>
          <c:val>
            <c:numRef>
              <c:f>'Raw Data'!$AB$2:$AB$1014</c:f>
              <c:numCache>
                <c:formatCode>General</c:formatCode>
                <c:ptCount val="1013"/>
                <c:pt idx="0">
                  <c:v>34.64</c:v>
                </c:pt>
                <c:pt idx="1">
                  <c:v>45.2</c:v>
                </c:pt>
                <c:pt idx="2">
                  <c:v>33.200000000000003</c:v>
                </c:pt>
                <c:pt idx="3">
                  <c:v>37.799999999999997</c:v>
                </c:pt>
                <c:pt idx="4">
                  <c:v>53.8</c:v>
                </c:pt>
                <c:pt idx="7">
                  <c:v>53.4</c:v>
                </c:pt>
                <c:pt idx="8">
                  <c:v>27.8</c:v>
                </c:pt>
                <c:pt idx="9">
                  <c:v>30</c:v>
                </c:pt>
                <c:pt idx="10">
                  <c:v>33.4</c:v>
                </c:pt>
                <c:pt idx="11">
                  <c:v>37</c:v>
                </c:pt>
                <c:pt idx="12">
                  <c:v>34</c:v>
                </c:pt>
                <c:pt idx="13">
                  <c:v>36.4</c:v>
                </c:pt>
                <c:pt idx="18">
                  <c:v>20.399999999999999</c:v>
                </c:pt>
                <c:pt idx="19">
                  <c:v>22.5</c:v>
                </c:pt>
                <c:pt idx="20">
                  <c:v>19.100000000000001</c:v>
                </c:pt>
                <c:pt idx="21">
                  <c:v>21.2</c:v>
                </c:pt>
                <c:pt idx="22">
                  <c:v>11.9</c:v>
                </c:pt>
                <c:pt idx="23">
                  <c:v>15.5</c:v>
                </c:pt>
                <c:pt idx="24">
                  <c:v>18.2</c:v>
                </c:pt>
                <c:pt idx="25">
                  <c:v>19.5</c:v>
                </c:pt>
                <c:pt idx="26">
                  <c:v>19.8</c:v>
                </c:pt>
                <c:pt idx="27">
                  <c:v>25.2</c:v>
                </c:pt>
                <c:pt idx="28">
                  <c:v>27.2</c:v>
                </c:pt>
                <c:pt idx="29">
                  <c:v>14.4</c:v>
                </c:pt>
                <c:pt idx="30">
                  <c:v>24.4</c:v>
                </c:pt>
                <c:pt idx="32">
                  <c:v>23.1</c:v>
                </c:pt>
                <c:pt idx="38">
                  <c:v>49.4</c:v>
                </c:pt>
                <c:pt idx="40">
                  <c:v>14.8</c:v>
                </c:pt>
                <c:pt idx="41">
                  <c:v>15</c:v>
                </c:pt>
                <c:pt idx="50">
                  <c:v>12</c:v>
                </c:pt>
                <c:pt idx="65">
                  <c:v>27.6</c:v>
                </c:pt>
                <c:pt idx="67">
                  <c:v>18.5</c:v>
                </c:pt>
                <c:pt idx="68">
                  <c:v>13.9</c:v>
                </c:pt>
                <c:pt idx="69">
                  <c:v>12.9</c:v>
                </c:pt>
                <c:pt idx="70">
                  <c:v>14.2</c:v>
                </c:pt>
                <c:pt idx="77">
                  <c:v>16.100000000000001</c:v>
                </c:pt>
                <c:pt idx="78">
                  <c:v>19</c:v>
                </c:pt>
                <c:pt idx="80">
                  <c:v>17</c:v>
                </c:pt>
                <c:pt idx="84">
                  <c:v>19</c:v>
                </c:pt>
                <c:pt idx="85">
                  <c:v>19</c:v>
                </c:pt>
                <c:pt idx="86">
                  <c:v>18</c:v>
                </c:pt>
                <c:pt idx="87">
                  <c:v>19</c:v>
                </c:pt>
                <c:pt idx="88">
                  <c:v>26</c:v>
                </c:pt>
                <c:pt idx="133">
                  <c:v>33.659999999999997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509-D036-4850-ADEB-44317FB32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Dispersed Flow Rate vs Particle size pre-filter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Data'!$T$20</c:f>
              <c:strCache>
                <c:ptCount val="1"/>
                <c:pt idx="0">
                  <c:v>10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'Raw Data'!$S$21:$S$1014</c:f>
              <c:numCache>
                <c:formatCode>General</c:formatCode>
                <c:ptCount val="994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300</c:v>
                </c:pt>
                <c:pt idx="13">
                  <c:v>300</c:v>
                </c:pt>
                <c:pt idx="14">
                  <c:v>300</c:v>
                </c:pt>
                <c:pt idx="15">
                  <c:v>300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260</c:v>
                </c:pt>
                <c:pt idx="20">
                  <c:v>21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90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300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450</c:v>
                </c:pt>
                <c:pt idx="92">
                  <c:v>600</c:v>
                </c:pt>
                <c:pt idx="93">
                  <c:v>600</c:v>
                </c:pt>
                <c:pt idx="94">
                  <c:v>800</c:v>
                </c:pt>
                <c:pt idx="95">
                  <c:v>900</c:v>
                </c:pt>
                <c:pt idx="96">
                  <c:v>600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300</c:v>
                </c:pt>
                <c:pt idx="107">
                  <c:v>600</c:v>
                </c:pt>
                <c:pt idx="108">
                  <c:v>600</c:v>
                </c:pt>
                <c:pt idx="109">
                  <c:v>800</c:v>
                </c:pt>
                <c:pt idx="110">
                  <c:v>600</c:v>
                </c:pt>
                <c:pt idx="111">
                  <c:v>600</c:v>
                </c:pt>
                <c:pt idx="112">
                  <c:v>600</c:v>
                </c:pt>
                <c:pt idx="113">
                  <c:v>300</c:v>
                </c:pt>
                <c:pt idx="114">
                  <c:v>100</c:v>
                </c:pt>
                <c:pt idx="115">
                  <c:v>100</c:v>
                </c:pt>
                <c:pt idx="116">
                  <c:v>800</c:v>
                </c:pt>
                <c:pt idx="117">
                  <c:v>300</c:v>
                </c:pt>
                <c:pt idx="118">
                  <c:v>300</c:v>
                </c:pt>
                <c:pt idx="119">
                  <c:v>300</c:v>
                </c:pt>
                <c:pt idx="120">
                  <c:v>300</c:v>
                </c:pt>
                <c:pt idx="121">
                  <c:v>300</c:v>
                </c:pt>
                <c:pt idx="122">
                  <c:v>300</c:v>
                </c:pt>
                <c:pt idx="123">
                  <c:v>150</c:v>
                </c:pt>
                <c:pt idx="124">
                  <c:v>150</c:v>
                </c:pt>
                <c:pt idx="125">
                  <c:v>150</c:v>
                </c:pt>
                <c:pt idx="126">
                  <c:v>150</c:v>
                </c:pt>
                <c:pt idx="127">
                  <c:v>150</c:v>
                </c:pt>
                <c:pt idx="128">
                  <c:v>150</c:v>
                </c:pt>
                <c:pt idx="129">
                  <c:v>150</c:v>
                </c:pt>
                <c:pt idx="130">
                  <c:v>150</c:v>
                </c:pt>
                <c:pt idx="131">
                  <c:v>150</c:v>
                </c:pt>
                <c:pt idx="132">
                  <c:v>150</c:v>
                </c:pt>
                <c:pt idx="133">
                  <c:v>150</c:v>
                </c:pt>
                <c:pt idx="134">
                  <c:v>200</c:v>
                </c:pt>
                <c:pt idx="135">
                  <c:v>125</c:v>
                </c:pt>
                <c:pt idx="136">
                  <c:v>200</c:v>
                </c:pt>
                <c:pt idx="137">
                  <c:v>150</c:v>
                </c:pt>
                <c:pt idx="138">
                  <c:v>150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200</c:v>
                </c:pt>
                <c:pt idx="143">
                  <c:v>200</c:v>
                </c:pt>
                <c:pt idx="144">
                  <c:v>200</c:v>
                </c:pt>
                <c:pt idx="145">
                  <c:v>200</c:v>
                </c:pt>
                <c:pt idx="146">
                  <c:v>200</c:v>
                </c:pt>
                <c:pt idx="147">
                  <c:v>200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175</c:v>
                </c:pt>
                <c:pt idx="170">
                  <c:v>100</c:v>
                </c:pt>
                <c:pt idx="171">
                  <c:v>100</c:v>
                </c:pt>
                <c:pt idx="172">
                  <c:v>300</c:v>
                </c:pt>
                <c:pt idx="173">
                  <c:v>120</c:v>
                </c:pt>
                <c:pt idx="174">
                  <c:v>50</c:v>
                </c:pt>
                <c:pt idx="175">
                  <c:v>120</c:v>
                </c:pt>
                <c:pt idx="176">
                  <c:v>120</c:v>
                </c:pt>
                <c:pt idx="177">
                  <c:v>120</c:v>
                </c:pt>
                <c:pt idx="178">
                  <c:v>100</c:v>
                </c:pt>
                <c:pt idx="179">
                  <c:v>100</c:v>
                </c:pt>
                <c:pt idx="180">
                  <c:v>300</c:v>
                </c:pt>
                <c:pt idx="181">
                  <c:v>300</c:v>
                </c:pt>
                <c:pt idx="182">
                  <c:v>300</c:v>
                </c:pt>
                <c:pt idx="183">
                  <c:v>200</c:v>
                </c:pt>
                <c:pt idx="184">
                  <c:v>400</c:v>
                </c:pt>
                <c:pt idx="185">
                  <c:v>200</c:v>
                </c:pt>
                <c:pt idx="186">
                  <c:v>200</c:v>
                </c:pt>
                <c:pt idx="187">
                  <c:v>200</c:v>
                </c:pt>
                <c:pt idx="188">
                  <c:v>200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200</c:v>
                </c:pt>
                <c:pt idx="193">
                  <c:v>120</c:v>
                </c:pt>
                <c:pt idx="194">
                  <c:v>120</c:v>
                </c:pt>
                <c:pt idx="195">
                  <c:v>240</c:v>
                </c:pt>
                <c:pt idx="196">
                  <c:v>100</c:v>
                </c:pt>
                <c:pt idx="197">
                  <c:v>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</c:numCache>
            </c:numRef>
          </c:xVal>
          <c:yVal>
            <c:numRef>
              <c:f>'Raw Data'!$T$21:$T$1014</c:f>
              <c:numCache>
                <c:formatCode>General</c:formatCode>
                <c:ptCount val="99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30</c:v>
                </c:pt>
                <c:pt idx="4">
                  <c:v>30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7.5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5.2</c:v>
                </c:pt>
                <c:pt idx="20">
                  <c:v>2.3333333333333335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30</c:v>
                </c:pt>
                <c:pt idx="29">
                  <c:v>30</c:v>
                </c:pt>
                <c:pt idx="30">
                  <c:v>10</c:v>
                </c:pt>
                <c:pt idx="31">
                  <c:v>30</c:v>
                </c:pt>
                <c:pt idx="32">
                  <c:v>10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10</c:v>
                </c:pt>
                <c:pt idx="37">
                  <c:v>30</c:v>
                </c:pt>
                <c:pt idx="38">
                  <c:v>10</c:v>
                </c:pt>
                <c:pt idx="39">
                  <c:v>30</c:v>
                </c:pt>
                <c:pt idx="40">
                  <c:v>10</c:v>
                </c:pt>
                <c:pt idx="41">
                  <c:v>10</c:v>
                </c:pt>
                <c:pt idx="42">
                  <c:v>30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15</c:v>
                </c:pt>
                <c:pt idx="50">
                  <c:v>16.483516483516485</c:v>
                </c:pt>
                <c:pt idx="51">
                  <c:v>12</c:v>
                </c:pt>
                <c:pt idx="52">
                  <c:v>10</c:v>
                </c:pt>
                <c:pt idx="53">
                  <c:v>10</c:v>
                </c:pt>
                <c:pt idx="54">
                  <c:v>12</c:v>
                </c:pt>
                <c:pt idx="55">
                  <c:v>15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7.5</c:v>
                </c:pt>
                <c:pt idx="60">
                  <c:v>15</c:v>
                </c:pt>
                <c:pt idx="61">
                  <c:v>6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7.5</c:v>
                </c:pt>
                <c:pt idx="67">
                  <c:v>6</c:v>
                </c:pt>
                <c:pt idx="68">
                  <c:v>5</c:v>
                </c:pt>
                <c:pt idx="69">
                  <c:v>3.75</c:v>
                </c:pt>
                <c:pt idx="70">
                  <c:v>3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5</c:v>
                </c:pt>
                <c:pt idx="91">
                  <c:v>7.5</c:v>
                </c:pt>
                <c:pt idx="92">
                  <c:v>10</c:v>
                </c:pt>
                <c:pt idx="93">
                  <c:v>7.5</c:v>
                </c:pt>
                <c:pt idx="94">
                  <c:v>10</c:v>
                </c:pt>
                <c:pt idx="95">
                  <c:v>10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10</c:v>
                </c:pt>
                <c:pt idx="101">
                  <c:v>10</c:v>
                </c:pt>
                <c:pt idx="102">
                  <c:v>10</c:v>
                </c:pt>
                <c:pt idx="103">
                  <c:v>10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10</c:v>
                </c:pt>
                <c:pt idx="108">
                  <c:v>15</c:v>
                </c:pt>
                <c:pt idx="109">
                  <c:v>20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10</c:v>
                </c:pt>
                <c:pt idx="114">
                  <c:v>5</c:v>
                </c:pt>
                <c:pt idx="115">
                  <c:v>5</c:v>
                </c:pt>
                <c:pt idx="116">
                  <c:v>10</c:v>
                </c:pt>
                <c:pt idx="117">
                  <c:v>10</c:v>
                </c:pt>
                <c:pt idx="118">
                  <c:v>10</c:v>
                </c:pt>
                <c:pt idx="119">
                  <c:v>10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5</c:v>
                </c:pt>
                <c:pt idx="124">
                  <c:v>5</c:v>
                </c:pt>
                <c:pt idx="125">
                  <c:v>3.75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4.4444444444444446</c:v>
                </c:pt>
                <c:pt idx="135">
                  <c:v>5</c:v>
                </c:pt>
                <c:pt idx="136">
                  <c:v>4</c:v>
                </c:pt>
                <c:pt idx="137">
                  <c:v>5</c:v>
                </c:pt>
                <c:pt idx="138">
                  <c:v>6</c:v>
                </c:pt>
                <c:pt idx="139">
                  <c:v>8</c:v>
                </c:pt>
                <c:pt idx="140">
                  <c:v>6.666666666666667</c:v>
                </c:pt>
                <c:pt idx="141">
                  <c:v>6.666666666666667</c:v>
                </c:pt>
                <c:pt idx="142">
                  <c:v>6.666666666666667</c:v>
                </c:pt>
                <c:pt idx="143">
                  <c:v>6.666666666666667</c:v>
                </c:pt>
                <c:pt idx="144">
                  <c:v>6.666666666666667</c:v>
                </c:pt>
                <c:pt idx="145">
                  <c:v>6.666666666666667</c:v>
                </c:pt>
                <c:pt idx="146">
                  <c:v>6.666666666666667</c:v>
                </c:pt>
                <c:pt idx="147">
                  <c:v>8</c:v>
                </c:pt>
                <c:pt idx="148">
                  <c:v>3</c:v>
                </c:pt>
                <c:pt idx="149">
                  <c:v>2.5</c:v>
                </c:pt>
                <c:pt idx="150">
                  <c:v>2.5</c:v>
                </c:pt>
                <c:pt idx="151">
                  <c:v>2.5</c:v>
                </c:pt>
                <c:pt idx="152">
                  <c:v>2.5</c:v>
                </c:pt>
                <c:pt idx="153">
                  <c:v>2.5</c:v>
                </c:pt>
                <c:pt idx="154">
                  <c:v>2.5</c:v>
                </c:pt>
                <c:pt idx="155">
                  <c:v>2.5</c:v>
                </c:pt>
                <c:pt idx="156">
                  <c:v>2.5</c:v>
                </c:pt>
                <c:pt idx="157">
                  <c:v>2.5</c:v>
                </c:pt>
                <c:pt idx="158">
                  <c:v>2.5</c:v>
                </c:pt>
                <c:pt idx="159">
                  <c:v>5</c:v>
                </c:pt>
                <c:pt idx="160">
                  <c:v>7.1428571428571432</c:v>
                </c:pt>
                <c:pt idx="161">
                  <c:v>7.1428571428571432</c:v>
                </c:pt>
                <c:pt idx="162">
                  <c:v>7.1428571428571432</c:v>
                </c:pt>
                <c:pt idx="163">
                  <c:v>4.5871559633027523</c:v>
                </c:pt>
                <c:pt idx="164">
                  <c:v>4.5871559633027523</c:v>
                </c:pt>
                <c:pt idx="165">
                  <c:v>4.5871559633027523</c:v>
                </c:pt>
                <c:pt idx="166">
                  <c:v>4.5871559633027523</c:v>
                </c:pt>
                <c:pt idx="167">
                  <c:v>4.5871559633027523</c:v>
                </c:pt>
                <c:pt idx="168">
                  <c:v>4.5871559633027523</c:v>
                </c:pt>
                <c:pt idx="169">
                  <c:v>12.727272727272727</c:v>
                </c:pt>
                <c:pt idx="170">
                  <c:v>5</c:v>
                </c:pt>
                <c:pt idx="171">
                  <c:v>5</c:v>
                </c:pt>
                <c:pt idx="172">
                  <c:v>15</c:v>
                </c:pt>
                <c:pt idx="173">
                  <c:v>6</c:v>
                </c:pt>
                <c:pt idx="174">
                  <c:v>2.5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5</c:v>
                </c:pt>
                <c:pt idx="179">
                  <c:v>5</c:v>
                </c:pt>
                <c:pt idx="180">
                  <c:v>15</c:v>
                </c:pt>
                <c:pt idx="181">
                  <c:v>20</c:v>
                </c:pt>
                <c:pt idx="182">
                  <c:v>25</c:v>
                </c:pt>
                <c:pt idx="183">
                  <c:v>16.666666666666668</c:v>
                </c:pt>
                <c:pt idx="184">
                  <c:v>16.666666666666668</c:v>
                </c:pt>
                <c:pt idx="185">
                  <c:v>16.666666666666668</c:v>
                </c:pt>
                <c:pt idx="186">
                  <c:v>16.666666666666668</c:v>
                </c:pt>
                <c:pt idx="187">
                  <c:v>16.666666666666668</c:v>
                </c:pt>
                <c:pt idx="188">
                  <c:v>16.666666666666668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10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5</c:v>
                </c:pt>
                <c:pt idx="197">
                  <c:v>2.5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42-45C9-968C-7A42FA9C1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566396"/>
        <c:axId val="861734145"/>
      </c:scatterChart>
      <c:valAx>
        <c:axId val="132256639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Dispersed Flow Rate (mL/min)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61734145"/>
        <c:crosses val="autoZero"/>
        <c:crossBetween val="midCat"/>
      </c:valAx>
      <c:valAx>
        <c:axId val="8617341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Particle size (µm)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2256639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Emulsion Viscosity vs pre-filter Particle Size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strRef>
              <c:f>'Raw Data'!$J$1:$J$1014</c:f>
              <c:strCache>
                <c:ptCount val="223"/>
                <c:pt idx="0">
                  <c:v>UV formulation</c:v>
                </c:pt>
                <c:pt idx="1">
                  <c:v>AUF69</c:v>
                </c:pt>
                <c:pt idx="6">
                  <c:v>AUF69</c:v>
                </c:pt>
                <c:pt idx="7">
                  <c:v>AUF69</c:v>
                </c:pt>
                <c:pt idx="8">
                  <c:v>AUF69</c:v>
                </c:pt>
                <c:pt idx="15">
                  <c:v>AUF69</c:v>
                </c:pt>
                <c:pt idx="16">
                  <c:v>AUF69</c:v>
                </c:pt>
                <c:pt idx="17">
                  <c:v>AUF69</c:v>
                </c:pt>
                <c:pt idx="18">
                  <c:v>AUF69</c:v>
                </c:pt>
                <c:pt idx="19">
                  <c:v>AUF69</c:v>
                </c:pt>
                <c:pt idx="20">
                  <c:v>AUF85</c:v>
                </c:pt>
                <c:pt idx="21">
                  <c:v>AUF85</c:v>
                </c:pt>
                <c:pt idx="22">
                  <c:v>AUF85</c:v>
                </c:pt>
                <c:pt idx="23">
                  <c:v>AUF85</c:v>
                </c:pt>
                <c:pt idx="24">
                  <c:v>AUF85</c:v>
                </c:pt>
                <c:pt idx="25">
                  <c:v>AUF85</c:v>
                </c:pt>
                <c:pt idx="26">
                  <c:v>AUF85</c:v>
                </c:pt>
                <c:pt idx="27">
                  <c:v>AUF85</c:v>
                </c:pt>
                <c:pt idx="28">
                  <c:v>AUF85</c:v>
                </c:pt>
                <c:pt idx="29">
                  <c:v>AUF85</c:v>
                </c:pt>
                <c:pt idx="30">
                  <c:v>AUF69</c:v>
                </c:pt>
                <c:pt idx="31">
                  <c:v>AUF85</c:v>
                </c:pt>
                <c:pt idx="32">
                  <c:v>AUF85</c:v>
                </c:pt>
                <c:pt idx="33">
                  <c:v>AUF85</c:v>
                </c:pt>
                <c:pt idx="34">
                  <c:v>AUF85</c:v>
                </c:pt>
                <c:pt idx="35">
                  <c:v>AUF85</c:v>
                </c:pt>
                <c:pt idx="36">
                  <c:v>AUF85</c:v>
                </c:pt>
                <c:pt idx="37">
                  <c:v>AUF85</c:v>
                </c:pt>
                <c:pt idx="38">
                  <c:v>AUF85</c:v>
                </c:pt>
                <c:pt idx="39">
                  <c:v>AUF85</c:v>
                </c:pt>
                <c:pt idx="40">
                  <c:v>AUF69</c:v>
                </c:pt>
                <c:pt idx="41">
                  <c:v>AUF76</c:v>
                </c:pt>
                <c:pt idx="42">
                  <c:v>AUF76</c:v>
                </c:pt>
                <c:pt idx="43">
                  <c:v>AUF76</c:v>
                </c:pt>
                <c:pt idx="44">
                  <c:v>AUF15</c:v>
                </c:pt>
                <c:pt idx="45">
                  <c:v>AUF15</c:v>
                </c:pt>
                <c:pt idx="46">
                  <c:v>AUF76</c:v>
                </c:pt>
                <c:pt idx="47">
                  <c:v>AUF76</c:v>
                </c:pt>
                <c:pt idx="48">
                  <c:v>AUF87</c:v>
                </c:pt>
                <c:pt idx="49">
                  <c:v>AUF76</c:v>
                </c:pt>
                <c:pt idx="50">
                  <c:v>AUF76</c:v>
                </c:pt>
                <c:pt idx="51">
                  <c:v>AUF76</c:v>
                </c:pt>
                <c:pt idx="52">
                  <c:v>AUF75</c:v>
                </c:pt>
                <c:pt idx="53">
                  <c:v>AUF75</c:v>
                </c:pt>
                <c:pt idx="54">
                  <c:v>AUF91</c:v>
                </c:pt>
                <c:pt idx="55">
                  <c:v>AUF90</c:v>
                </c:pt>
                <c:pt idx="56">
                  <c:v>AUF75</c:v>
                </c:pt>
                <c:pt idx="57">
                  <c:v>AUF75</c:v>
                </c:pt>
                <c:pt idx="58">
                  <c:v>AUF76</c:v>
                </c:pt>
                <c:pt idx="59">
                  <c:v>AUF76</c:v>
                </c:pt>
                <c:pt idx="60">
                  <c:v>AUF93</c:v>
                </c:pt>
                <c:pt idx="61">
                  <c:v>AUF93</c:v>
                </c:pt>
                <c:pt idx="62">
                  <c:v>AUF93</c:v>
                </c:pt>
                <c:pt idx="63">
                  <c:v>AUF110</c:v>
                </c:pt>
                <c:pt idx="64">
                  <c:v>AUF76</c:v>
                </c:pt>
                <c:pt idx="65">
                  <c:v>AUF69</c:v>
                </c:pt>
                <c:pt idx="66">
                  <c:v>AUF110</c:v>
                </c:pt>
                <c:pt idx="67">
                  <c:v>AUF110</c:v>
                </c:pt>
                <c:pt idx="68">
                  <c:v>AUF76</c:v>
                </c:pt>
                <c:pt idx="69">
                  <c:v>AUF76</c:v>
                </c:pt>
                <c:pt idx="70">
                  <c:v>AUF76</c:v>
                </c:pt>
                <c:pt idx="71">
                  <c:v>AUF76</c:v>
                </c:pt>
                <c:pt idx="72">
                  <c:v>AUF110</c:v>
                </c:pt>
                <c:pt idx="73">
                  <c:v>AUF76</c:v>
                </c:pt>
                <c:pt idx="74">
                  <c:v>AUF76</c:v>
                </c:pt>
                <c:pt idx="75">
                  <c:v>AUF76</c:v>
                </c:pt>
                <c:pt idx="76">
                  <c:v>AUF76</c:v>
                </c:pt>
                <c:pt idx="77">
                  <c:v>AUF76</c:v>
                </c:pt>
                <c:pt idx="78">
                  <c:v>AUF76</c:v>
                </c:pt>
                <c:pt idx="79">
                  <c:v>AUF76</c:v>
                </c:pt>
                <c:pt idx="80">
                  <c:v>AUF76</c:v>
                </c:pt>
                <c:pt idx="81">
                  <c:v>AUF76</c:v>
                </c:pt>
                <c:pt idx="82">
                  <c:v>AUF110</c:v>
                </c:pt>
                <c:pt idx="83">
                  <c:v>AUF117</c:v>
                </c:pt>
                <c:pt idx="84">
                  <c:v>AUF124</c:v>
                </c:pt>
                <c:pt idx="85">
                  <c:v>AUF76</c:v>
                </c:pt>
                <c:pt idx="86">
                  <c:v>AUF76</c:v>
                </c:pt>
                <c:pt idx="87">
                  <c:v>AUF76</c:v>
                </c:pt>
                <c:pt idx="88">
                  <c:v>AUF76</c:v>
                </c:pt>
                <c:pt idx="89">
                  <c:v>AUF76</c:v>
                </c:pt>
                <c:pt idx="90">
                  <c:v>AUF76</c:v>
                </c:pt>
                <c:pt idx="91">
                  <c:v>AUF76</c:v>
                </c:pt>
                <c:pt idx="92">
                  <c:v>AUF113</c:v>
                </c:pt>
                <c:pt idx="93">
                  <c:v>AUF92</c:v>
                </c:pt>
                <c:pt idx="94">
                  <c:v>AUF134</c:v>
                </c:pt>
                <c:pt idx="95">
                  <c:v>AUF76</c:v>
                </c:pt>
                <c:pt idx="96">
                  <c:v>AUF124</c:v>
                </c:pt>
                <c:pt idx="97">
                  <c:v>AUF137</c:v>
                </c:pt>
                <c:pt idx="98">
                  <c:v>AUF137</c:v>
                </c:pt>
                <c:pt idx="99">
                  <c:v>AUF76</c:v>
                </c:pt>
                <c:pt idx="100">
                  <c:v>AUF138</c:v>
                </c:pt>
                <c:pt idx="101">
                  <c:v>AUF138</c:v>
                </c:pt>
                <c:pt idx="102">
                  <c:v>AUF139</c:v>
                </c:pt>
                <c:pt idx="103">
                  <c:v>AUF139</c:v>
                </c:pt>
                <c:pt idx="104">
                  <c:v>AUF141</c:v>
                </c:pt>
                <c:pt idx="105">
                  <c:v>AUF141</c:v>
                </c:pt>
                <c:pt idx="106">
                  <c:v>AUF76</c:v>
                </c:pt>
                <c:pt idx="107">
                  <c:v>AUF134</c:v>
                </c:pt>
                <c:pt idx="108">
                  <c:v>AUF96</c:v>
                </c:pt>
                <c:pt idx="109">
                  <c:v>AUF76</c:v>
                </c:pt>
                <c:pt idx="110">
                  <c:v>AUF76</c:v>
                </c:pt>
                <c:pt idx="111">
                  <c:v>AUF76</c:v>
                </c:pt>
                <c:pt idx="112">
                  <c:v>AUF76</c:v>
                </c:pt>
                <c:pt idx="113">
                  <c:v>AUF76</c:v>
                </c:pt>
                <c:pt idx="114">
                  <c:v>AUF76</c:v>
                </c:pt>
                <c:pt idx="115">
                  <c:v>AUF76</c:v>
                </c:pt>
                <c:pt idx="116">
                  <c:v>AUF76</c:v>
                </c:pt>
                <c:pt idx="117">
                  <c:v>AUF91</c:v>
                </c:pt>
                <c:pt idx="118">
                  <c:v>AUF142</c:v>
                </c:pt>
                <c:pt idx="119">
                  <c:v>AUF142</c:v>
                </c:pt>
                <c:pt idx="120">
                  <c:v>AUF76</c:v>
                </c:pt>
                <c:pt idx="121">
                  <c:v>AUF76</c:v>
                </c:pt>
                <c:pt idx="122">
                  <c:v>AUF76</c:v>
                </c:pt>
                <c:pt idx="123">
                  <c:v>AUF76</c:v>
                </c:pt>
                <c:pt idx="124">
                  <c:v>AUF76</c:v>
                </c:pt>
                <c:pt idx="125">
                  <c:v>AUF76</c:v>
                </c:pt>
                <c:pt idx="126">
                  <c:v>AUF143</c:v>
                </c:pt>
                <c:pt idx="127">
                  <c:v>AUF91</c:v>
                </c:pt>
                <c:pt idx="128">
                  <c:v>AUF91</c:v>
                </c:pt>
                <c:pt idx="129">
                  <c:v>AUF91</c:v>
                </c:pt>
                <c:pt idx="130">
                  <c:v>AUF91</c:v>
                </c:pt>
                <c:pt idx="131">
                  <c:v>AUF91</c:v>
                </c:pt>
                <c:pt idx="132">
                  <c:v>AUF91</c:v>
                </c:pt>
                <c:pt idx="133">
                  <c:v>AUF144</c:v>
                </c:pt>
                <c:pt idx="134">
                  <c:v>AUF76</c:v>
                </c:pt>
                <c:pt idx="135">
                  <c:v>AUF76</c:v>
                </c:pt>
                <c:pt idx="136">
                  <c:v>AUF76</c:v>
                </c:pt>
                <c:pt idx="137">
                  <c:v>AUF145</c:v>
                </c:pt>
                <c:pt idx="138">
                  <c:v>AUF146</c:v>
                </c:pt>
                <c:pt idx="139">
                  <c:v>AUF147</c:v>
                </c:pt>
                <c:pt idx="140">
                  <c:v>AUF148</c:v>
                </c:pt>
                <c:pt idx="141">
                  <c:v>AUF76</c:v>
                </c:pt>
                <c:pt idx="142">
                  <c:v>AUF75</c:v>
                </c:pt>
                <c:pt idx="143">
                  <c:v>AUF110</c:v>
                </c:pt>
                <c:pt idx="144">
                  <c:v>AUF110</c:v>
                </c:pt>
                <c:pt idx="145">
                  <c:v>AUF110</c:v>
                </c:pt>
                <c:pt idx="146">
                  <c:v>AUF110</c:v>
                </c:pt>
                <c:pt idx="147">
                  <c:v>AUF110</c:v>
                </c:pt>
                <c:pt idx="148">
                  <c:v>AUF110</c:v>
                </c:pt>
                <c:pt idx="149">
                  <c:v>AUF110</c:v>
                </c:pt>
                <c:pt idx="150">
                  <c:v>AUF110</c:v>
                </c:pt>
                <c:pt idx="151">
                  <c:v>AUF110</c:v>
                </c:pt>
                <c:pt idx="152">
                  <c:v>AUF110</c:v>
                </c:pt>
                <c:pt idx="153">
                  <c:v>AUF110</c:v>
                </c:pt>
                <c:pt idx="154">
                  <c:v>AUF110</c:v>
                </c:pt>
                <c:pt idx="155">
                  <c:v>AUF110</c:v>
                </c:pt>
                <c:pt idx="156">
                  <c:v>AUF110</c:v>
                </c:pt>
                <c:pt idx="157">
                  <c:v>AUF138</c:v>
                </c:pt>
                <c:pt idx="158">
                  <c:v>AUF138</c:v>
                </c:pt>
                <c:pt idx="159">
                  <c:v>AUF138</c:v>
                </c:pt>
                <c:pt idx="160">
                  <c:v>AUF138</c:v>
                </c:pt>
                <c:pt idx="161">
                  <c:v>AUF138</c:v>
                </c:pt>
                <c:pt idx="162">
                  <c:v>AUF138</c:v>
                </c:pt>
                <c:pt idx="163">
                  <c:v>AUF138</c:v>
                </c:pt>
                <c:pt idx="164">
                  <c:v>AUF138</c:v>
                </c:pt>
                <c:pt idx="165">
                  <c:v>AUF138</c:v>
                </c:pt>
                <c:pt idx="166">
                  <c:v>AUF138</c:v>
                </c:pt>
                <c:pt idx="167">
                  <c:v>AUF138</c:v>
                </c:pt>
                <c:pt idx="168">
                  <c:v>AUF93</c:v>
                </c:pt>
                <c:pt idx="169">
                  <c:v>AUF93</c:v>
                </c:pt>
                <c:pt idx="170">
                  <c:v>AUF93</c:v>
                </c:pt>
                <c:pt idx="171">
                  <c:v>AUF93</c:v>
                </c:pt>
                <c:pt idx="172">
                  <c:v>AUF93</c:v>
                </c:pt>
                <c:pt idx="173">
                  <c:v>AUF93</c:v>
                </c:pt>
                <c:pt idx="174">
                  <c:v>AUF93</c:v>
                </c:pt>
                <c:pt idx="175">
                  <c:v>AUF93</c:v>
                </c:pt>
                <c:pt idx="176">
                  <c:v>AUF93</c:v>
                </c:pt>
                <c:pt idx="177">
                  <c:v>AUF93</c:v>
                </c:pt>
                <c:pt idx="178">
                  <c:v>AUF93</c:v>
                </c:pt>
                <c:pt idx="179">
                  <c:v>AUF76</c:v>
                </c:pt>
                <c:pt idx="180">
                  <c:v>AUF76</c:v>
                </c:pt>
                <c:pt idx="181">
                  <c:v>AUF76</c:v>
                </c:pt>
                <c:pt idx="182">
                  <c:v>AUF76</c:v>
                </c:pt>
                <c:pt idx="183">
                  <c:v>AUF76</c:v>
                </c:pt>
                <c:pt idx="184">
                  <c:v>AUF76</c:v>
                </c:pt>
                <c:pt idx="185">
                  <c:v>AUF76</c:v>
                </c:pt>
                <c:pt idx="186">
                  <c:v>AUF76</c:v>
                </c:pt>
                <c:pt idx="187">
                  <c:v>AUF76</c:v>
                </c:pt>
                <c:pt idx="188">
                  <c:v>AUF76</c:v>
                </c:pt>
                <c:pt idx="189">
                  <c:v>AUF76</c:v>
                </c:pt>
                <c:pt idx="190">
                  <c:v>AUF76</c:v>
                </c:pt>
                <c:pt idx="191">
                  <c:v>AUF76</c:v>
                </c:pt>
                <c:pt idx="192">
                  <c:v>AUF76</c:v>
                </c:pt>
                <c:pt idx="193">
                  <c:v>AUF76</c:v>
                </c:pt>
                <c:pt idx="194">
                  <c:v>AUF76</c:v>
                </c:pt>
                <c:pt idx="195">
                  <c:v>AUF76</c:v>
                </c:pt>
                <c:pt idx="196">
                  <c:v>AUF76</c:v>
                </c:pt>
                <c:pt idx="197">
                  <c:v>AUF76</c:v>
                </c:pt>
                <c:pt idx="198">
                  <c:v>AUF76</c:v>
                </c:pt>
                <c:pt idx="199">
                  <c:v>AUF113</c:v>
                </c:pt>
                <c:pt idx="200">
                  <c:v>AUF113</c:v>
                </c:pt>
                <c:pt idx="201">
                  <c:v>AUF113</c:v>
                </c:pt>
                <c:pt idx="202">
                  <c:v>AUF113</c:v>
                </c:pt>
                <c:pt idx="203">
                  <c:v>AUF113</c:v>
                </c:pt>
                <c:pt idx="204">
                  <c:v>AUF113</c:v>
                </c:pt>
                <c:pt idx="205">
                  <c:v>AUF113</c:v>
                </c:pt>
                <c:pt idx="206">
                  <c:v>AUF113</c:v>
                </c:pt>
                <c:pt idx="207">
                  <c:v>AUF113</c:v>
                </c:pt>
                <c:pt idx="208">
                  <c:v>AUF113</c:v>
                </c:pt>
                <c:pt idx="209">
                  <c:v>AUF96</c:v>
                </c:pt>
                <c:pt idx="210">
                  <c:v>AUF96</c:v>
                </c:pt>
                <c:pt idx="211">
                  <c:v>AUF96</c:v>
                </c:pt>
                <c:pt idx="212">
                  <c:v>AUF76</c:v>
                </c:pt>
                <c:pt idx="213">
                  <c:v>AUF76</c:v>
                </c:pt>
                <c:pt idx="214">
                  <c:v>AUF76</c:v>
                </c:pt>
                <c:pt idx="215">
                  <c:v>AUF76</c:v>
                </c:pt>
                <c:pt idx="216">
                  <c:v>AUF76</c:v>
                </c:pt>
                <c:pt idx="217">
                  <c:v>AUF76</c:v>
                </c:pt>
                <c:pt idx="218">
                  <c:v>AUF110</c:v>
                </c:pt>
                <c:pt idx="219">
                  <c:v>AUF110</c:v>
                </c:pt>
                <c:pt idx="220">
                  <c:v>AUF110</c:v>
                </c:pt>
                <c:pt idx="221">
                  <c:v>AUF110</c:v>
                </c:pt>
                <c:pt idx="222">
                  <c:v>AUF110</c:v>
                </c:pt>
              </c:strCache>
            </c:strRef>
          </c:xVal>
          <c:yVal>
            <c:numRef>
              <c:f>'Raw Data'!$S$1:$S$1014</c:f>
              <c:numCache>
                <c:formatCode>General</c:formatCode>
                <c:ptCount val="1014"/>
                <c:pt idx="0">
                  <c:v>0</c:v>
                </c:pt>
                <c:pt idx="1">
                  <c:v>200</c:v>
                </c:pt>
                <c:pt idx="5">
                  <c:v>800</c:v>
                </c:pt>
                <c:pt idx="6">
                  <c:v>1000</c:v>
                </c:pt>
                <c:pt idx="7">
                  <c:v>1000</c:v>
                </c:pt>
                <c:pt idx="8">
                  <c:v>1000</c:v>
                </c:pt>
                <c:pt idx="9">
                  <c:v>532.6</c:v>
                </c:pt>
                <c:pt idx="10">
                  <c:v>532.6</c:v>
                </c:pt>
                <c:pt idx="13">
                  <c:v>420</c:v>
                </c:pt>
                <c:pt idx="14">
                  <c:v>500.7</c:v>
                </c:pt>
                <c:pt idx="16">
                  <c:v>500.7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300</c:v>
                </c:pt>
                <c:pt idx="39">
                  <c:v>260</c:v>
                </c:pt>
                <c:pt idx="40">
                  <c:v>21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300</c:v>
                </c:pt>
                <c:pt idx="47">
                  <c:v>90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300</c:v>
                </c:pt>
                <c:pt idx="111">
                  <c:v>450</c:v>
                </c:pt>
                <c:pt idx="112">
                  <c:v>600</c:v>
                </c:pt>
                <c:pt idx="113">
                  <c:v>600</c:v>
                </c:pt>
                <c:pt idx="114">
                  <c:v>800</c:v>
                </c:pt>
                <c:pt idx="115">
                  <c:v>900</c:v>
                </c:pt>
                <c:pt idx="116">
                  <c:v>600</c:v>
                </c:pt>
                <c:pt idx="117">
                  <c:v>300</c:v>
                </c:pt>
                <c:pt idx="118">
                  <c:v>300</c:v>
                </c:pt>
                <c:pt idx="119">
                  <c:v>300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300</c:v>
                </c:pt>
                <c:pt idx="127">
                  <c:v>600</c:v>
                </c:pt>
                <c:pt idx="128">
                  <c:v>600</c:v>
                </c:pt>
                <c:pt idx="129">
                  <c:v>800</c:v>
                </c:pt>
                <c:pt idx="130">
                  <c:v>600</c:v>
                </c:pt>
                <c:pt idx="131">
                  <c:v>600</c:v>
                </c:pt>
                <c:pt idx="132">
                  <c:v>600</c:v>
                </c:pt>
                <c:pt idx="133">
                  <c:v>300</c:v>
                </c:pt>
                <c:pt idx="134">
                  <c:v>100</c:v>
                </c:pt>
                <c:pt idx="135">
                  <c:v>100</c:v>
                </c:pt>
                <c:pt idx="136">
                  <c:v>800</c:v>
                </c:pt>
                <c:pt idx="137">
                  <c:v>300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300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200</c:v>
                </c:pt>
                <c:pt idx="155">
                  <c:v>125</c:v>
                </c:pt>
                <c:pt idx="156">
                  <c:v>200</c:v>
                </c:pt>
                <c:pt idx="157">
                  <c:v>150</c:v>
                </c:pt>
                <c:pt idx="158">
                  <c:v>150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200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200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175</c:v>
                </c:pt>
                <c:pt idx="190">
                  <c:v>100</c:v>
                </c:pt>
                <c:pt idx="191">
                  <c:v>100</c:v>
                </c:pt>
                <c:pt idx="192">
                  <c:v>300</c:v>
                </c:pt>
                <c:pt idx="193">
                  <c:v>120</c:v>
                </c:pt>
                <c:pt idx="194">
                  <c:v>50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100</c:v>
                </c:pt>
                <c:pt idx="199">
                  <c:v>100</c:v>
                </c:pt>
                <c:pt idx="200">
                  <c:v>300</c:v>
                </c:pt>
                <c:pt idx="201">
                  <c:v>300</c:v>
                </c:pt>
                <c:pt idx="202">
                  <c:v>300</c:v>
                </c:pt>
                <c:pt idx="203">
                  <c:v>200</c:v>
                </c:pt>
                <c:pt idx="204">
                  <c:v>400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200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200</c:v>
                </c:pt>
                <c:pt idx="213">
                  <c:v>120</c:v>
                </c:pt>
                <c:pt idx="214">
                  <c:v>120</c:v>
                </c:pt>
                <c:pt idx="215">
                  <c:v>240</c:v>
                </c:pt>
                <c:pt idx="216">
                  <c:v>100</c:v>
                </c:pt>
                <c:pt idx="217">
                  <c:v>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85-425D-B5FD-61165FC4E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6737140"/>
        <c:axId val="609349213"/>
      </c:scatterChart>
      <c:valAx>
        <c:axId val="8067371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Emulsion Viscosity / cP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9349213"/>
        <c:crosses val="autoZero"/>
        <c:crossBetween val="midCat"/>
      </c:valAx>
      <c:valAx>
        <c:axId val="609349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Pre-filter Particle Size / µm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0673714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Temperature vs Time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strRef>
              <c:f>'Measuring outer temp over time'!$B$1</c:f>
              <c:strCache>
                <c:ptCount val="1"/>
                <c:pt idx="0">
                  <c:v>AXF0021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'Measuring outer temp over time'!$A$2:$A$82</c:f>
              <c:numCache>
                <c:formatCode>h:mm:ss</c:formatCode>
                <c:ptCount val="81"/>
                <c:pt idx="0">
                  <c:v>0</c:v>
                </c:pt>
                <c:pt idx="1">
                  <c:v>1.3888888888888889E-3</c:v>
                </c:pt>
                <c:pt idx="2">
                  <c:v>2.7777777777777779E-3</c:v>
                </c:pt>
                <c:pt idx="3">
                  <c:v>4.1666666666666666E-3</c:v>
                </c:pt>
                <c:pt idx="4">
                  <c:v>5.5555555555555558E-3</c:v>
                </c:pt>
                <c:pt idx="5">
                  <c:v>6.9444444444444441E-3</c:v>
                </c:pt>
                <c:pt idx="6">
                  <c:v>8.3333333333333332E-3</c:v>
                </c:pt>
                <c:pt idx="7">
                  <c:v>9.7222222222222224E-3</c:v>
                </c:pt>
                <c:pt idx="8">
                  <c:v>1.1111111111111112E-2</c:v>
                </c:pt>
                <c:pt idx="9">
                  <c:v>1.2500000000000001E-2</c:v>
                </c:pt>
                <c:pt idx="10">
                  <c:v>1.3888888888888888E-2</c:v>
                </c:pt>
                <c:pt idx="11">
                  <c:v>1.5277777777777777E-2</c:v>
                </c:pt>
                <c:pt idx="12">
                  <c:v>1.6666666666666666E-2</c:v>
                </c:pt>
                <c:pt idx="13">
                  <c:v>1.8055555555555554E-2</c:v>
                </c:pt>
                <c:pt idx="14">
                  <c:v>1.9444444444444445E-2</c:v>
                </c:pt>
                <c:pt idx="15">
                  <c:v>2.0833333333333332E-2</c:v>
                </c:pt>
                <c:pt idx="16">
                  <c:v>2.2222222222222223E-2</c:v>
                </c:pt>
                <c:pt idx="17">
                  <c:v>2.361111111111111E-2</c:v>
                </c:pt>
                <c:pt idx="18">
                  <c:v>2.5000000000000001E-2</c:v>
                </c:pt>
                <c:pt idx="19">
                  <c:v>2.6388888888888889E-2</c:v>
                </c:pt>
                <c:pt idx="20">
                  <c:v>2.7777777777777776E-2</c:v>
                </c:pt>
                <c:pt idx="21">
                  <c:v>2.9166666666666667E-2</c:v>
                </c:pt>
                <c:pt idx="22">
                  <c:v>3.0555555555555555E-2</c:v>
                </c:pt>
                <c:pt idx="23">
                  <c:v>3.1944444444444442E-2</c:v>
                </c:pt>
                <c:pt idx="24">
                  <c:v>3.3333333333333333E-2</c:v>
                </c:pt>
                <c:pt idx="25">
                  <c:v>3.4722222222222224E-2</c:v>
                </c:pt>
                <c:pt idx="26">
                  <c:v>3.6111111111111108E-2</c:v>
                </c:pt>
                <c:pt idx="27">
                  <c:v>3.7499999999999999E-2</c:v>
                </c:pt>
                <c:pt idx="28">
                  <c:v>3.888888888888889E-2</c:v>
                </c:pt>
                <c:pt idx="29">
                  <c:v>4.027777777777778E-2</c:v>
                </c:pt>
                <c:pt idx="30">
                  <c:v>4.1666666666666664E-2</c:v>
                </c:pt>
                <c:pt idx="31">
                  <c:v>4.3055555555555555E-2</c:v>
                </c:pt>
                <c:pt idx="32">
                  <c:v>4.4444444444444446E-2</c:v>
                </c:pt>
                <c:pt idx="33">
                  <c:v>4.583333333333333E-2</c:v>
                </c:pt>
                <c:pt idx="34">
                  <c:v>4.7222222222222221E-2</c:v>
                </c:pt>
                <c:pt idx="35">
                  <c:v>4.8611111111111112E-2</c:v>
                </c:pt>
                <c:pt idx="36">
                  <c:v>0.05</c:v>
                </c:pt>
                <c:pt idx="37">
                  <c:v>5.1388888888888887E-2</c:v>
                </c:pt>
                <c:pt idx="38">
                  <c:v>5.2777777777777778E-2</c:v>
                </c:pt>
                <c:pt idx="39">
                  <c:v>5.4166666666666669E-2</c:v>
                </c:pt>
                <c:pt idx="40">
                  <c:v>5.5555555555555552E-2</c:v>
                </c:pt>
                <c:pt idx="41">
                  <c:v>5.6944444444444443E-2</c:v>
                </c:pt>
                <c:pt idx="42">
                  <c:v>5.8333333333333334E-2</c:v>
                </c:pt>
                <c:pt idx="43">
                  <c:v>5.9722222222222225E-2</c:v>
                </c:pt>
                <c:pt idx="44">
                  <c:v>6.1111111111111109E-2</c:v>
                </c:pt>
                <c:pt idx="45">
                  <c:v>6.25E-2</c:v>
                </c:pt>
                <c:pt idx="46">
                  <c:v>6.3888888888888884E-2</c:v>
                </c:pt>
                <c:pt idx="47">
                  <c:v>6.5277777777777782E-2</c:v>
                </c:pt>
                <c:pt idx="48">
                  <c:v>6.6666666666666666E-2</c:v>
                </c:pt>
                <c:pt idx="49">
                  <c:v>6.805555555555555E-2</c:v>
                </c:pt>
                <c:pt idx="50">
                  <c:v>6.9444444444444448E-2</c:v>
                </c:pt>
                <c:pt idx="51">
                  <c:v>7.0833333333333331E-2</c:v>
                </c:pt>
                <c:pt idx="52">
                  <c:v>7.2222222222222215E-2</c:v>
                </c:pt>
                <c:pt idx="53">
                  <c:v>7.3611111111111113E-2</c:v>
                </c:pt>
                <c:pt idx="54">
                  <c:v>7.4999999999999997E-2</c:v>
                </c:pt>
                <c:pt idx="55">
                  <c:v>7.6388888888888895E-2</c:v>
                </c:pt>
                <c:pt idx="56">
                  <c:v>7.7777777777777779E-2</c:v>
                </c:pt>
                <c:pt idx="57">
                  <c:v>7.9166666666666663E-2</c:v>
                </c:pt>
                <c:pt idx="58">
                  <c:v>8.0555555555555561E-2</c:v>
                </c:pt>
                <c:pt idx="59">
                  <c:v>8.1944444444444445E-2</c:v>
                </c:pt>
                <c:pt idx="60">
                  <c:v>8.3333333333333329E-2</c:v>
                </c:pt>
                <c:pt idx="61">
                  <c:v>8.4722222222222227E-2</c:v>
                </c:pt>
                <c:pt idx="62">
                  <c:v>8.611111111111111E-2</c:v>
                </c:pt>
                <c:pt idx="63">
                  <c:v>8.7499999999999994E-2</c:v>
                </c:pt>
                <c:pt idx="64">
                  <c:v>8.8888888888888892E-2</c:v>
                </c:pt>
                <c:pt idx="65">
                  <c:v>9.0277777777777776E-2</c:v>
                </c:pt>
                <c:pt idx="66">
                  <c:v>9.166666666666666E-2</c:v>
                </c:pt>
                <c:pt idx="67">
                  <c:v>9.3055555555555558E-2</c:v>
                </c:pt>
                <c:pt idx="68">
                  <c:v>9.4444444444444442E-2</c:v>
                </c:pt>
                <c:pt idx="69">
                  <c:v>9.583333333333334E-2</c:v>
                </c:pt>
                <c:pt idx="70">
                  <c:v>9.7222222222222224E-2</c:v>
                </c:pt>
                <c:pt idx="71">
                  <c:v>9.8611111111111108E-2</c:v>
                </c:pt>
                <c:pt idx="72">
                  <c:v>0.1</c:v>
                </c:pt>
                <c:pt idx="73">
                  <c:v>0.10138888888888889</c:v>
                </c:pt>
                <c:pt idx="74">
                  <c:v>0.10277777777777777</c:v>
                </c:pt>
                <c:pt idx="75">
                  <c:v>0.10416666666666667</c:v>
                </c:pt>
                <c:pt idx="76">
                  <c:v>0.10555555555555556</c:v>
                </c:pt>
                <c:pt idx="77">
                  <c:v>0.10694444444444444</c:v>
                </c:pt>
                <c:pt idx="78">
                  <c:v>0.10833333333333334</c:v>
                </c:pt>
                <c:pt idx="79">
                  <c:v>0.10972222222222222</c:v>
                </c:pt>
                <c:pt idx="80">
                  <c:v>0.1111111111111111</c:v>
                </c:pt>
              </c:numCache>
            </c:numRef>
          </c:xVal>
          <c:yVal>
            <c:numRef>
              <c:f>'Measuring outer temp over time'!$B$2:$B$82</c:f>
              <c:numCache>
                <c:formatCode>General</c:formatCode>
                <c:ptCount val="81"/>
                <c:pt idx="0">
                  <c:v>21.1</c:v>
                </c:pt>
                <c:pt idx="1">
                  <c:v>21.1</c:v>
                </c:pt>
                <c:pt idx="2">
                  <c:v>21.2</c:v>
                </c:pt>
                <c:pt idx="3">
                  <c:v>21.1</c:v>
                </c:pt>
                <c:pt idx="4">
                  <c:v>21.1</c:v>
                </c:pt>
                <c:pt idx="5">
                  <c:v>21.1</c:v>
                </c:pt>
                <c:pt idx="6">
                  <c:v>21.2</c:v>
                </c:pt>
                <c:pt idx="7">
                  <c:v>21.2</c:v>
                </c:pt>
                <c:pt idx="8">
                  <c:v>21.2</c:v>
                </c:pt>
                <c:pt idx="9">
                  <c:v>21.2</c:v>
                </c:pt>
                <c:pt idx="10">
                  <c:v>21.2</c:v>
                </c:pt>
                <c:pt idx="11">
                  <c:v>21.2</c:v>
                </c:pt>
                <c:pt idx="12">
                  <c:v>21.2</c:v>
                </c:pt>
                <c:pt idx="13">
                  <c:v>21.2</c:v>
                </c:pt>
                <c:pt idx="14">
                  <c:v>21.2</c:v>
                </c:pt>
                <c:pt idx="15">
                  <c:v>21.2</c:v>
                </c:pt>
                <c:pt idx="16">
                  <c:v>21.2</c:v>
                </c:pt>
                <c:pt idx="17">
                  <c:v>21.2</c:v>
                </c:pt>
                <c:pt idx="18">
                  <c:v>21.2</c:v>
                </c:pt>
                <c:pt idx="19">
                  <c:v>21.2</c:v>
                </c:pt>
                <c:pt idx="20">
                  <c:v>21.3</c:v>
                </c:pt>
                <c:pt idx="21">
                  <c:v>21.3</c:v>
                </c:pt>
                <c:pt idx="22">
                  <c:v>21.4</c:v>
                </c:pt>
                <c:pt idx="23">
                  <c:v>21.5</c:v>
                </c:pt>
                <c:pt idx="24">
                  <c:v>21.6</c:v>
                </c:pt>
                <c:pt idx="25">
                  <c:v>21.8</c:v>
                </c:pt>
                <c:pt idx="26">
                  <c:v>22.1</c:v>
                </c:pt>
                <c:pt idx="27">
                  <c:v>22.4</c:v>
                </c:pt>
                <c:pt idx="28">
                  <c:v>22.6</c:v>
                </c:pt>
                <c:pt idx="29">
                  <c:v>22.9</c:v>
                </c:pt>
                <c:pt idx="30">
                  <c:v>23.1</c:v>
                </c:pt>
                <c:pt idx="31">
                  <c:v>23.1</c:v>
                </c:pt>
                <c:pt idx="32">
                  <c:v>23.1</c:v>
                </c:pt>
                <c:pt idx="33">
                  <c:v>23.2</c:v>
                </c:pt>
                <c:pt idx="34">
                  <c:v>23.3</c:v>
                </c:pt>
                <c:pt idx="35">
                  <c:v>23.5</c:v>
                </c:pt>
                <c:pt idx="36">
                  <c:v>23.7</c:v>
                </c:pt>
                <c:pt idx="38">
                  <c:v>25.3</c:v>
                </c:pt>
                <c:pt idx="39">
                  <c:v>25.4</c:v>
                </c:pt>
                <c:pt idx="40">
                  <c:v>25.5</c:v>
                </c:pt>
                <c:pt idx="41">
                  <c:v>25.6</c:v>
                </c:pt>
                <c:pt idx="42">
                  <c:v>25.6</c:v>
                </c:pt>
                <c:pt idx="43">
                  <c:v>25.9</c:v>
                </c:pt>
                <c:pt idx="44">
                  <c:v>26.1</c:v>
                </c:pt>
                <c:pt idx="45">
                  <c:v>26.2</c:v>
                </c:pt>
                <c:pt idx="46">
                  <c:v>26.5</c:v>
                </c:pt>
                <c:pt idx="47">
                  <c:v>26.6</c:v>
                </c:pt>
                <c:pt idx="48">
                  <c:v>26.8</c:v>
                </c:pt>
                <c:pt idx="49">
                  <c:v>27</c:v>
                </c:pt>
                <c:pt idx="50">
                  <c:v>27.2</c:v>
                </c:pt>
                <c:pt idx="51">
                  <c:v>27.4</c:v>
                </c:pt>
                <c:pt idx="52">
                  <c:v>28.1</c:v>
                </c:pt>
                <c:pt idx="53">
                  <c:v>28.5</c:v>
                </c:pt>
                <c:pt idx="55">
                  <c:v>29.1</c:v>
                </c:pt>
                <c:pt idx="56">
                  <c:v>29.2</c:v>
                </c:pt>
                <c:pt idx="57">
                  <c:v>29.5</c:v>
                </c:pt>
                <c:pt idx="58">
                  <c:v>29.7</c:v>
                </c:pt>
                <c:pt idx="59">
                  <c:v>29.9</c:v>
                </c:pt>
                <c:pt idx="60">
                  <c:v>30</c:v>
                </c:pt>
                <c:pt idx="61">
                  <c:v>29.9</c:v>
                </c:pt>
                <c:pt idx="62">
                  <c:v>29.6</c:v>
                </c:pt>
                <c:pt idx="63">
                  <c:v>29.4</c:v>
                </c:pt>
                <c:pt idx="64">
                  <c:v>29.3</c:v>
                </c:pt>
                <c:pt idx="65">
                  <c:v>29.3</c:v>
                </c:pt>
                <c:pt idx="66">
                  <c:v>29.3</c:v>
                </c:pt>
                <c:pt idx="67">
                  <c:v>29.3</c:v>
                </c:pt>
                <c:pt idx="68">
                  <c:v>29.2</c:v>
                </c:pt>
                <c:pt idx="69">
                  <c:v>29.1</c:v>
                </c:pt>
                <c:pt idx="70">
                  <c:v>29</c:v>
                </c:pt>
                <c:pt idx="71">
                  <c:v>28.9</c:v>
                </c:pt>
                <c:pt idx="72">
                  <c:v>28.8</c:v>
                </c:pt>
                <c:pt idx="73">
                  <c:v>28.8</c:v>
                </c:pt>
                <c:pt idx="74">
                  <c:v>28.7</c:v>
                </c:pt>
                <c:pt idx="75">
                  <c:v>28.6</c:v>
                </c:pt>
                <c:pt idx="76">
                  <c:v>28.5</c:v>
                </c:pt>
                <c:pt idx="77">
                  <c:v>28.4</c:v>
                </c:pt>
                <c:pt idx="78">
                  <c:v>28.4</c:v>
                </c:pt>
                <c:pt idx="79">
                  <c:v>28.3</c:v>
                </c:pt>
                <c:pt idx="80">
                  <c:v>28.3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6A-4789-BD6E-97158FE35C5E}"/>
            </c:ext>
          </c:extLst>
        </c:ser>
        <c:ser>
          <c:idx val="1"/>
          <c:order val="1"/>
          <c:tx>
            <c:strRef>
              <c:f>'Measuring outer temp over time'!$E$1</c:f>
              <c:strCache>
                <c:ptCount val="1"/>
                <c:pt idx="0">
                  <c:v>AXF0022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'Measuring outer temp over time'!$A$2:$A$82</c:f>
              <c:numCache>
                <c:formatCode>h:mm:ss</c:formatCode>
                <c:ptCount val="81"/>
                <c:pt idx="0">
                  <c:v>0</c:v>
                </c:pt>
                <c:pt idx="1">
                  <c:v>1.3888888888888889E-3</c:v>
                </c:pt>
                <c:pt idx="2">
                  <c:v>2.7777777777777779E-3</c:v>
                </c:pt>
                <c:pt idx="3">
                  <c:v>4.1666666666666666E-3</c:v>
                </c:pt>
                <c:pt idx="4">
                  <c:v>5.5555555555555558E-3</c:v>
                </c:pt>
                <c:pt idx="5">
                  <c:v>6.9444444444444441E-3</c:v>
                </c:pt>
                <c:pt idx="6">
                  <c:v>8.3333333333333332E-3</c:v>
                </c:pt>
                <c:pt idx="7">
                  <c:v>9.7222222222222224E-3</c:v>
                </c:pt>
                <c:pt idx="8">
                  <c:v>1.1111111111111112E-2</c:v>
                </c:pt>
                <c:pt idx="9">
                  <c:v>1.2500000000000001E-2</c:v>
                </c:pt>
                <c:pt idx="10">
                  <c:v>1.3888888888888888E-2</c:v>
                </c:pt>
                <c:pt idx="11">
                  <c:v>1.5277777777777777E-2</c:v>
                </c:pt>
                <c:pt idx="12">
                  <c:v>1.6666666666666666E-2</c:v>
                </c:pt>
                <c:pt idx="13">
                  <c:v>1.8055555555555554E-2</c:v>
                </c:pt>
                <c:pt idx="14">
                  <c:v>1.9444444444444445E-2</c:v>
                </c:pt>
                <c:pt idx="15">
                  <c:v>2.0833333333333332E-2</c:v>
                </c:pt>
                <c:pt idx="16">
                  <c:v>2.2222222222222223E-2</c:v>
                </c:pt>
                <c:pt idx="17">
                  <c:v>2.361111111111111E-2</c:v>
                </c:pt>
                <c:pt idx="18">
                  <c:v>2.5000000000000001E-2</c:v>
                </c:pt>
                <c:pt idx="19">
                  <c:v>2.6388888888888889E-2</c:v>
                </c:pt>
                <c:pt idx="20">
                  <c:v>2.7777777777777776E-2</c:v>
                </c:pt>
                <c:pt idx="21">
                  <c:v>2.9166666666666667E-2</c:v>
                </c:pt>
                <c:pt idx="22">
                  <c:v>3.0555555555555555E-2</c:v>
                </c:pt>
                <c:pt idx="23">
                  <c:v>3.1944444444444442E-2</c:v>
                </c:pt>
                <c:pt idx="24">
                  <c:v>3.3333333333333333E-2</c:v>
                </c:pt>
                <c:pt idx="25">
                  <c:v>3.4722222222222224E-2</c:v>
                </c:pt>
                <c:pt idx="26">
                  <c:v>3.6111111111111108E-2</c:v>
                </c:pt>
                <c:pt idx="27">
                  <c:v>3.7499999999999999E-2</c:v>
                </c:pt>
                <c:pt idx="28">
                  <c:v>3.888888888888889E-2</c:v>
                </c:pt>
                <c:pt idx="29">
                  <c:v>4.027777777777778E-2</c:v>
                </c:pt>
                <c:pt idx="30">
                  <c:v>4.1666666666666664E-2</c:v>
                </c:pt>
                <c:pt idx="31">
                  <c:v>4.3055555555555555E-2</c:v>
                </c:pt>
                <c:pt idx="32">
                  <c:v>4.4444444444444446E-2</c:v>
                </c:pt>
                <c:pt idx="33">
                  <c:v>4.583333333333333E-2</c:v>
                </c:pt>
                <c:pt idx="34">
                  <c:v>4.7222222222222221E-2</c:v>
                </c:pt>
                <c:pt idx="35">
                  <c:v>4.8611111111111112E-2</c:v>
                </c:pt>
                <c:pt idx="36">
                  <c:v>0.05</c:v>
                </c:pt>
                <c:pt idx="37">
                  <c:v>5.1388888888888887E-2</c:v>
                </c:pt>
                <c:pt idx="38">
                  <c:v>5.2777777777777778E-2</c:v>
                </c:pt>
                <c:pt idx="39">
                  <c:v>5.4166666666666669E-2</c:v>
                </c:pt>
                <c:pt idx="40">
                  <c:v>5.5555555555555552E-2</c:v>
                </c:pt>
                <c:pt idx="41">
                  <c:v>5.6944444444444443E-2</c:v>
                </c:pt>
                <c:pt idx="42">
                  <c:v>5.8333333333333334E-2</c:v>
                </c:pt>
                <c:pt idx="43">
                  <c:v>5.9722222222222225E-2</c:v>
                </c:pt>
                <c:pt idx="44">
                  <c:v>6.1111111111111109E-2</c:v>
                </c:pt>
                <c:pt idx="45">
                  <c:v>6.25E-2</c:v>
                </c:pt>
                <c:pt idx="46">
                  <c:v>6.3888888888888884E-2</c:v>
                </c:pt>
                <c:pt idx="47">
                  <c:v>6.5277777777777782E-2</c:v>
                </c:pt>
                <c:pt idx="48">
                  <c:v>6.6666666666666666E-2</c:v>
                </c:pt>
                <c:pt idx="49">
                  <c:v>6.805555555555555E-2</c:v>
                </c:pt>
                <c:pt idx="50">
                  <c:v>6.9444444444444448E-2</c:v>
                </c:pt>
                <c:pt idx="51">
                  <c:v>7.0833333333333331E-2</c:v>
                </c:pt>
                <c:pt idx="52">
                  <c:v>7.2222222222222215E-2</c:v>
                </c:pt>
                <c:pt idx="53">
                  <c:v>7.3611111111111113E-2</c:v>
                </c:pt>
                <c:pt idx="54">
                  <c:v>7.4999999999999997E-2</c:v>
                </c:pt>
                <c:pt idx="55">
                  <c:v>7.6388888888888895E-2</c:v>
                </c:pt>
                <c:pt idx="56">
                  <c:v>7.7777777777777779E-2</c:v>
                </c:pt>
                <c:pt idx="57">
                  <c:v>7.9166666666666663E-2</c:v>
                </c:pt>
                <c:pt idx="58">
                  <c:v>8.0555555555555561E-2</c:v>
                </c:pt>
                <c:pt idx="59">
                  <c:v>8.1944444444444445E-2</c:v>
                </c:pt>
                <c:pt idx="60">
                  <c:v>8.3333333333333329E-2</c:v>
                </c:pt>
                <c:pt idx="61">
                  <c:v>8.4722222222222227E-2</c:v>
                </c:pt>
                <c:pt idx="62">
                  <c:v>8.611111111111111E-2</c:v>
                </c:pt>
                <c:pt idx="63">
                  <c:v>8.7499999999999994E-2</c:v>
                </c:pt>
                <c:pt idx="64">
                  <c:v>8.8888888888888892E-2</c:v>
                </c:pt>
                <c:pt idx="65">
                  <c:v>9.0277777777777776E-2</c:v>
                </c:pt>
                <c:pt idx="66">
                  <c:v>9.166666666666666E-2</c:v>
                </c:pt>
                <c:pt idx="67">
                  <c:v>9.3055555555555558E-2</c:v>
                </c:pt>
                <c:pt idx="68">
                  <c:v>9.4444444444444442E-2</c:v>
                </c:pt>
                <c:pt idx="69">
                  <c:v>9.583333333333334E-2</c:v>
                </c:pt>
                <c:pt idx="70">
                  <c:v>9.7222222222222224E-2</c:v>
                </c:pt>
                <c:pt idx="71">
                  <c:v>9.8611111111111108E-2</c:v>
                </c:pt>
                <c:pt idx="72">
                  <c:v>0.1</c:v>
                </c:pt>
                <c:pt idx="73">
                  <c:v>0.10138888888888889</c:v>
                </c:pt>
                <c:pt idx="74">
                  <c:v>0.10277777777777777</c:v>
                </c:pt>
                <c:pt idx="75">
                  <c:v>0.10416666666666667</c:v>
                </c:pt>
                <c:pt idx="76">
                  <c:v>0.10555555555555556</c:v>
                </c:pt>
                <c:pt idx="77">
                  <c:v>0.10694444444444444</c:v>
                </c:pt>
                <c:pt idx="78">
                  <c:v>0.10833333333333334</c:v>
                </c:pt>
                <c:pt idx="79">
                  <c:v>0.10972222222222222</c:v>
                </c:pt>
                <c:pt idx="80">
                  <c:v>0.1111111111111111</c:v>
                </c:pt>
              </c:numCache>
            </c:numRef>
          </c:xVal>
          <c:yVal>
            <c:numRef>
              <c:f>'Measuring outer temp over time'!$E$2:$E$14</c:f>
              <c:numCache>
                <c:formatCode>General</c:formatCode>
                <c:ptCount val="13"/>
                <c:pt idx="0">
                  <c:v>22.8</c:v>
                </c:pt>
                <c:pt idx="1">
                  <c:v>22.9</c:v>
                </c:pt>
                <c:pt idx="2">
                  <c:v>23</c:v>
                </c:pt>
                <c:pt idx="3">
                  <c:v>23.3</c:v>
                </c:pt>
                <c:pt idx="4">
                  <c:v>23.5</c:v>
                </c:pt>
                <c:pt idx="5">
                  <c:v>23.7</c:v>
                </c:pt>
                <c:pt idx="6">
                  <c:v>24</c:v>
                </c:pt>
                <c:pt idx="7">
                  <c:v>24.3</c:v>
                </c:pt>
                <c:pt idx="8">
                  <c:v>24.5</c:v>
                </c:pt>
                <c:pt idx="9">
                  <c:v>24.7</c:v>
                </c:pt>
                <c:pt idx="10">
                  <c:v>24.8</c:v>
                </c:pt>
                <c:pt idx="11">
                  <c:v>24.9</c:v>
                </c:pt>
                <c:pt idx="12">
                  <c:v>24.9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6A-4789-BD6E-97158FE35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642285"/>
        <c:axId val="1698403076"/>
      </c:scatterChart>
      <c:valAx>
        <c:axId val="18326422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</a:t>
                </a:r>
              </a:p>
            </c:rich>
          </c:tx>
          <c:overlay val="0"/>
        </c:title>
        <c:numFmt formatCode="h:mm:ss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98403076"/>
        <c:crosses val="autoZero"/>
        <c:crossBetween val="midCat"/>
      </c:valAx>
      <c:valAx>
        <c:axId val="1698403076"/>
        <c:scaling>
          <c:orientation val="minMax"/>
          <c:max val="3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Temperature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264228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Particle size as a function of continuous flow rate, post-filter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Data'!$S$1</c:f>
              <c:strCache>
                <c:ptCount val="1"/>
                <c:pt idx="0">
                  <c:v>Continuous Flow Rate (mL/min)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'Raw Data'!$Q$2:$Q$1014</c:f>
              <c:numCache>
                <c:formatCode>General</c:formatCode>
                <c:ptCount val="1013"/>
                <c:pt idx="5">
                  <c:v>1125</c:v>
                </c:pt>
                <c:pt idx="6">
                  <c:v>1125</c:v>
                </c:pt>
                <c:pt idx="7">
                  <c:v>1125</c:v>
                </c:pt>
                <c:pt idx="14">
                  <c:v>1884</c:v>
                </c:pt>
                <c:pt idx="15">
                  <c:v>1884</c:v>
                </c:pt>
                <c:pt idx="18">
                  <c:v>1859</c:v>
                </c:pt>
                <c:pt idx="19">
                  <c:v>1845</c:v>
                </c:pt>
                <c:pt idx="20">
                  <c:v>1589</c:v>
                </c:pt>
                <c:pt idx="21" formatCode="0">
                  <c:v>1957.3333333333333</c:v>
                </c:pt>
                <c:pt idx="22" formatCode="0">
                  <c:v>1957.3333333333333</c:v>
                </c:pt>
                <c:pt idx="23">
                  <c:v>2285</c:v>
                </c:pt>
                <c:pt idx="24">
                  <c:v>2285</c:v>
                </c:pt>
                <c:pt idx="25">
                  <c:v>2285</c:v>
                </c:pt>
                <c:pt idx="26">
                  <c:v>2285</c:v>
                </c:pt>
                <c:pt idx="27">
                  <c:v>2285</c:v>
                </c:pt>
                <c:pt idx="28">
                  <c:v>2310</c:v>
                </c:pt>
                <c:pt idx="29">
                  <c:v>2161</c:v>
                </c:pt>
                <c:pt idx="30">
                  <c:v>2250</c:v>
                </c:pt>
                <c:pt idx="31">
                  <c:v>2250</c:v>
                </c:pt>
                <c:pt idx="32">
                  <c:v>2152</c:v>
                </c:pt>
                <c:pt idx="33">
                  <c:v>2152</c:v>
                </c:pt>
                <c:pt idx="34">
                  <c:v>2152</c:v>
                </c:pt>
                <c:pt idx="35">
                  <c:v>2152</c:v>
                </c:pt>
                <c:pt idx="36">
                  <c:v>2152</c:v>
                </c:pt>
                <c:pt idx="37">
                  <c:v>2152</c:v>
                </c:pt>
                <c:pt idx="38">
                  <c:v>2251</c:v>
                </c:pt>
                <c:pt idx="40">
                  <c:v>2189</c:v>
                </c:pt>
                <c:pt idx="41">
                  <c:v>800</c:v>
                </c:pt>
                <c:pt idx="42">
                  <c:v>2167</c:v>
                </c:pt>
                <c:pt idx="43">
                  <c:v>1833</c:v>
                </c:pt>
                <c:pt idx="44">
                  <c:v>2134</c:v>
                </c:pt>
                <c:pt idx="45">
                  <c:v>2128</c:v>
                </c:pt>
                <c:pt idx="47">
                  <c:v>2116</c:v>
                </c:pt>
                <c:pt idx="48">
                  <c:v>2117</c:v>
                </c:pt>
                <c:pt idx="49">
                  <c:v>2341</c:v>
                </c:pt>
                <c:pt idx="60">
                  <c:v>2153</c:v>
                </c:pt>
                <c:pt idx="61">
                  <c:v>2153</c:v>
                </c:pt>
                <c:pt idx="62">
                  <c:v>1893</c:v>
                </c:pt>
                <c:pt idx="63">
                  <c:v>1750</c:v>
                </c:pt>
                <c:pt idx="64">
                  <c:v>1790</c:v>
                </c:pt>
              </c:numCache>
            </c:numRef>
          </c:xVal>
          <c:yVal>
            <c:numRef>
              <c:f>'Raw Data'!$S$2:$S$1014</c:f>
              <c:numCache>
                <c:formatCode>General</c:formatCode>
                <c:ptCount val="1013"/>
                <c:pt idx="0">
                  <c:v>200</c:v>
                </c:pt>
                <c:pt idx="4">
                  <c:v>800</c:v>
                </c:pt>
                <c:pt idx="5">
                  <c:v>1000</c:v>
                </c:pt>
                <c:pt idx="6">
                  <c:v>1000</c:v>
                </c:pt>
                <c:pt idx="7">
                  <c:v>1000</c:v>
                </c:pt>
                <c:pt idx="8">
                  <c:v>532.6</c:v>
                </c:pt>
                <c:pt idx="9">
                  <c:v>532.6</c:v>
                </c:pt>
                <c:pt idx="12">
                  <c:v>420</c:v>
                </c:pt>
                <c:pt idx="13">
                  <c:v>500.7</c:v>
                </c:pt>
                <c:pt idx="15">
                  <c:v>500.7</c:v>
                </c:pt>
                <c:pt idx="16">
                  <c:v>300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300</c:v>
                </c:pt>
                <c:pt idx="21">
                  <c:v>300</c:v>
                </c:pt>
                <c:pt idx="22">
                  <c:v>300</c:v>
                </c:pt>
                <c:pt idx="23">
                  <c:v>300</c:v>
                </c:pt>
                <c:pt idx="24">
                  <c:v>300</c:v>
                </c:pt>
                <c:pt idx="25">
                  <c:v>300</c:v>
                </c:pt>
                <c:pt idx="26">
                  <c:v>300</c:v>
                </c:pt>
                <c:pt idx="27">
                  <c:v>300</c:v>
                </c:pt>
                <c:pt idx="28">
                  <c:v>300</c:v>
                </c:pt>
                <c:pt idx="29">
                  <c:v>300</c:v>
                </c:pt>
                <c:pt idx="30">
                  <c:v>300</c:v>
                </c:pt>
                <c:pt idx="31">
                  <c:v>300</c:v>
                </c:pt>
                <c:pt idx="32">
                  <c:v>300</c:v>
                </c:pt>
                <c:pt idx="33">
                  <c:v>300</c:v>
                </c:pt>
                <c:pt idx="34">
                  <c:v>300</c:v>
                </c:pt>
                <c:pt idx="35">
                  <c:v>300</c:v>
                </c:pt>
                <c:pt idx="36">
                  <c:v>300</c:v>
                </c:pt>
                <c:pt idx="37">
                  <c:v>300</c:v>
                </c:pt>
                <c:pt idx="38">
                  <c:v>260</c:v>
                </c:pt>
                <c:pt idx="39">
                  <c:v>21</c:v>
                </c:pt>
                <c:pt idx="40">
                  <c:v>300</c:v>
                </c:pt>
                <c:pt idx="41">
                  <c:v>300</c:v>
                </c:pt>
                <c:pt idx="42">
                  <c:v>300</c:v>
                </c:pt>
                <c:pt idx="43">
                  <c:v>300</c:v>
                </c:pt>
                <c:pt idx="44">
                  <c:v>300</c:v>
                </c:pt>
                <c:pt idx="45">
                  <c:v>300</c:v>
                </c:pt>
                <c:pt idx="46">
                  <c:v>90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300</c:v>
                </c:pt>
                <c:pt idx="62">
                  <c:v>300</c:v>
                </c:pt>
                <c:pt idx="63">
                  <c:v>300</c:v>
                </c:pt>
                <c:pt idx="64">
                  <c:v>300</c:v>
                </c:pt>
                <c:pt idx="65">
                  <c:v>300</c:v>
                </c:pt>
                <c:pt idx="66">
                  <c:v>300</c:v>
                </c:pt>
                <c:pt idx="67">
                  <c:v>300</c:v>
                </c:pt>
                <c:pt idx="68">
                  <c:v>300</c:v>
                </c:pt>
                <c:pt idx="69">
                  <c:v>300</c:v>
                </c:pt>
                <c:pt idx="70">
                  <c:v>300</c:v>
                </c:pt>
                <c:pt idx="71">
                  <c:v>300</c:v>
                </c:pt>
                <c:pt idx="72">
                  <c:v>300</c:v>
                </c:pt>
                <c:pt idx="73">
                  <c:v>300</c:v>
                </c:pt>
                <c:pt idx="74">
                  <c:v>300</c:v>
                </c:pt>
                <c:pt idx="75">
                  <c:v>300</c:v>
                </c:pt>
                <c:pt idx="76">
                  <c:v>300</c:v>
                </c:pt>
                <c:pt idx="77">
                  <c:v>300</c:v>
                </c:pt>
                <c:pt idx="78">
                  <c:v>300</c:v>
                </c:pt>
                <c:pt idx="79">
                  <c:v>300</c:v>
                </c:pt>
                <c:pt idx="80">
                  <c:v>300</c:v>
                </c:pt>
                <c:pt idx="81">
                  <c:v>300</c:v>
                </c:pt>
                <c:pt idx="82">
                  <c:v>300</c:v>
                </c:pt>
                <c:pt idx="83">
                  <c:v>300</c:v>
                </c:pt>
                <c:pt idx="84">
                  <c:v>300</c:v>
                </c:pt>
                <c:pt idx="85">
                  <c:v>300</c:v>
                </c:pt>
                <c:pt idx="86">
                  <c:v>300</c:v>
                </c:pt>
                <c:pt idx="87">
                  <c:v>300</c:v>
                </c:pt>
                <c:pt idx="88">
                  <c:v>300</c:v>
                </c:pt>
                <c:pt idx="89">
                  <c:v>300</c:v>
                </c:pt>
                <c:pt idx="90">
                  <c:v>300</c:v>
                </c:pt>
                <c:pt idx="91">
                  <c:v>300</c:v>
                </c:pt>
                <c:pt idx="92">
                  <c:v>300</c:v>
                </c:pt>
                <c:pt idx="93">
                  <c:v>300</c:v>
                </c:pt>
                <c:pt idx="94">
                  <c:v>300</c:v>
                </c:pt>
                <c:pt idx="95">
                  <c:v>300</c:v>
                </c:pt>
                <c:pt idx="96">
                  <c:v>300</c:v>
                </c:pt>
                <c:pt idx="97">
                  <c:v>300</c:v>
                </c:pt>
                <c:pt idx="98">
                  <c:v>300</c:v>
                </c:pt>
                <c:pt idx="99">
                  <c:v>300</c:v>
                </c:pt>
                <c:pt idx="100">
                  <c:v>300</c:v>
                </c:pt>
                <c:pt idx="101">
                  <c:v>300</c:v>
                </c:pt>
                <c:pt idx="102">
                  <c:v>300</c:v>
                </c:pt>
                <c:pt idx="103">
                  <c:v>300</c:v>
                </c:pt>
                <c:pt idx="104">
                  <c:v>300</c:v>
                </c:pt>
                <c:pt idx="105">
                  <c:v>300</c:v>
                </c:pt>
                <c:pt idx="106">
                  <c:v>300</c:v>
                </c:pt>
                <c:pt idx="107">
                  <c:v>300</c:v>
                </c:pt>
                <c:pt idx="108">
                  <c:v>300</c:v>
                </c:pt>
                <c:pt idx="109">
                  <c:v>300</c:v>
                </c:pt>
                <c:pt idx="110">
                  <c:v>450</c:v>
                </c:pt>
                <c:pt idx="111">
                  <c:v>600</c:v>
                </c:pt>
                <c:pt idx="112">
                  <c:v>600</c:v>
                </c:pt>
                <c:pt idx="113">
                  <c:v>800</c:v>
                </c:pt>
                <c:pt idx="114">
                  <c:v>900</c:v>
                </c:pt>
                <c:pt idx="115">
                  <c:v>600</c:v>
                </c:pt>
                <c:pt idx="116">
                  <c:v>300</c:v>
                </c:pt>
                <c:pt idx="117">
                  <c:v>300</c:v>
                </c:pt>
                <c:pt idx="118">
                  <c:v>300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300</c:v>
                </c:pt>
                <c:pt idx="126">
                  <c:v>600</c:v>
                </c:pt>
                <c:pt idx="127">
                  <c:v>600</c:v>
                </c:pt>
                <c:pt idx="128">
                  <c:v>800</c:v>
                </c:pt>
                <c:pt idx="129">
                  <c:v>600</c:v>
                </c:pt>
                <c:pt idx="130">
                  <c:v>600</c:v>
                </c:pt>
                <c:pt idx="131">
                  <c:v>600</c:v>
                </c:pt>
                <c:pt idx="132">
                  <c:v>300</c:v>
                </c:pt>
                <c:pt idx="133">
                  <c:v>100</c:v>
                </c:pt>
                <c:pt idx="134">
                  <c:v>100</c:v>
                </c:pt>
                <c:pt idx="135">
                  <c:v>800</c:v>
                </c:pt>
                <c:pt idx="136">
                  <c:v>300</c:v>
                </c:pt>
                <c:pt idx="137">
                  <c:v>300</c:v>
                </c:pt>
                <c:pt idx="138">
                  <c:v>300</c:v>
                </c:pt>
                <c:pt idx="139">
                  <c:v>300</c:v>
                </c:pt>
                <c:pt idx="140">
                  <c:v>300</c:v>
                </c:pt>
                <c:pt idx="141">
                  <c:v>300</c:v>
                </c:pt>
                <c:pt idx="142">
                  <c:v>150</c:v>
                </c:pt>
                <c:pt idx="143">
                  <c:v>150</c:v>
                </c:pt>
                <c:pt idx="144">
                  <c:v>150</c:v>
                </c:pt>
                <c:pt idx="145">
                  <c:v>150</c:v>
                </c:pt>
                <c:pt idx="146">
                  <c:v>150</c:v>
                </c:pt>
                <c:pt idx="147">
                  <c:v>150</c:v>
                </c:pt>
                <c:pt idx="148">
                  <c:v>150</c:v>
                </c:pt>
                <c:pt idx="149">
                  <c:v>150</c:v>
                </c:pt>
                <c:pt idx="150">
                  <c:v>150</c:v>
                </c:pt>
                <c:pt idx="151">
                  <c:v>150</c:v>
                </c:pt>
                <c:pt idx="152">
                  <c:v>150</c:v>
                </c:pt>
                <c:pt idx="153">
                  <c:v>200</c:v>
                </c:pt>
                <c:pt idx="154">
                  <c:v>125</c:v>
                </c:pt>
                <c:pt idx="155">
                  <c:v>200</c:v>
                </c:pt>
                <c:pt idx="156">
                  <c:v>150</c:v>
                </c:pt>
                <c:pt idx="157">
                  <c:v>150</c:v>
                </c:pt>
                <c:pt idx="158">
                  <c:v>200</c:v>
                </c:pt>
                <c:pt idx="159">
                  <c:v>200</c:v>
                </c:pt>
                <c:pt idx="160">
                  <c:v>200</c:v>
                </c:pt>
                <c:pt idx="161">
                  <c:v>200</c:v>
                </c:pt>
                <c:pt idx="162">
                  <c:v>200</c:v>
                </c:pt>
                <c:pt idx="163">
                  <c:v>200</c:v>
                </c:pt>
                <c:pt idx="164">
                  <c:v>200</c:v>
                </c:pt>
                <c:pt idx="165">
                  <c:v>200</c:v>
                </c:pt>
                <c:pt idx="166">
                  <c:v>200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200</c:v>
                </c:pt>
                <c:pt idx="179">
                  <c:v>200</c:v>
                </c:pt>
                <c:pt idx="180">
                  <c:v>200</c:v>
                </c:pt>
                <c:pt idx="181">
                  <c:v>200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175</c:v>
                </c:pt>
                <c:pt idx="189">
                  <c:v>100</c:v>
                </c:pt>
                <c:pt idx="190">
                  <c:v>100</c:v>
                </c:pt>
                <c:pt idx="191">
                  <c:v>300</c:v>
                </c:pt>
                <c:pt idx="192">
                  <c:v>120</c:v>
                </c:pt>
                <c:pt idx="193">
                  <c:v>50</c:v>
                </c:pt>
                <c:pt idx="194">
                  <c:v>120</c:v>
                </c:pt>
                <c:pt idx="195">
                  <c:v>120</c:v>
                </c:pt>
                <c:pt idx="196">
                  <c:v>120</c:v>
                </c:pt>
                <c:pt idx="197">
                  <c:v>100</c:v>
                </c:pt>
                <c:pt idx="198">
                  <c:v>100</c:v>
                </c:pt>
                <c:pt idx="199">
                  <c:v>300</c:v>
                </c:pt>
                <c:pt idx="200">
                  <c:v>300</c:v>
                </c:pt>
                <c:pt idx="201">
                  <c:v>300</c:v>
                </c:pt>
                <c:pt idx="202">
                  <c:v>200</c:v>
                </c:pt>
                <c:pt idx="203">
                  <c:v>400</c:v>
                </c:pt>
                <c:pt idx="204">
                  <c:v>200</c:v>
                </c:pt>
                <c:pt idx="205">
                  <c:v>200</c:v>
                </c:pt>
                <c:pt idx="206">
                  <c:v>200</c:v>
                </c:pt>
                <c:pt idx="207">
                  <c:v>200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200</c:v>
                </c:pt>
                <c:pt idx="212">
                  <c:v>120</c:v>
                </c:pt>
                <c:pt idx="213">
                  <c:v>120</c:v>
                </c:pt>
                <c:pt idx="214">
                  <c:v>240</c:v>
                </c:pt>
                <c:pt idx="215">
                  <c:v>100</c:v>
                </c:pt>
                <c:pt idx="216">
                  <c:v>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7D-41F3-A88E-B3E0577D0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1790301"/>
        <c:axId val="1025515519"/>
      </c:scatterChart>
      <c:valAx>
        <c:axId val="18817903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Continouous flow rate (ml/min)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25515519"/>
        <c:crosses val="autoZero"/>
        <c:crossBetween val="midCat"/>
      </c:valAx>
      <c:valAx>
        <c:axId val="10255155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Particle size (µm)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81790301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0"/>
    <c:dispBlanksAs val="zero"/>
    <c:showDLblsOverMax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'LDC viscosity screen'!$A$2:$A$5</c:f>
              <c:numCache>
                <c:formatCode>General</c:formatCode>
                <c:ptCount val="4"/>
                <c:pt idx="0">
                  <c:v>44.4</c:v>
                </c:pt>
                <c:pt idx="1">
                  <c:v>158.4</c:v>
                </c:pt>
                <c:pt idx="2">
                  <c:v>435.6</c:v>
                </c:pt>
                <c:pt idx="3">
                  <c:v>742.8</c:v>
                </c:pt>
              </c:numCache>
            </c:numRef>
          </c:xVal>
          <c:yVal>
            <c:numRef>
              <c:f>'LDC viscosity screen'!$B$2:$B$5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55-47AE-B93E-D423E7395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277539"/>
        <c:axId val="1755034512"/>
      </c:scatterChart>
      <c:valAx>
        <c:axId val="21132775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5034512"/>
        <c:crosses val="autoZero"/>
        <c:crossBetween val="midCat"/>
      </c:valAx>
      <c:valAx>
        <c:axId val="1755034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1327753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723900</xdr:colOff>
      <xdr:row>3</xdr:row>
      <xdr:rowOff>123825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6" name="Chart 6" title="Chart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7" name="Chart 7" title="Chart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76200</xdr:colOff>
      <xdr:row>0</xdr:row>
      <xdr:rowOff>142875</xdr:rowOff>
    </xdr:from>
    <xdr:ext cx="5715000" cy="3533775"/>
    <xdr:graphicFrame macro="">
      <xdr:nvGraphicFramePr>
        <xdr:cNvPr id="8" name="Chart 8" title="Chart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800100</xdr:colOff>
      <xdr:row>14</xdr:row>
      <xdr:rowOff>95250</xdr:rowOff>
    </xdr:from>
    <xdr:ext cx="5715000" cy="3533775"/>
    <xdr:graphicFrame macro="">
      <xdr:nvGraphicFramePr>
        <xdr:cNvPr id="9" name="Chart 9" title="Chart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0" name="Chart 10" title="Chart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1" name="Chart 11" title="Chart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2" name="Chart 12" title="Chart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3" name="Chart 13" title="Chart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pic>
      <xdr:nvPicPr>
        <xdr:cNvPr id="1126378468" name="Visualization1" title="Visualisation">
          <a:extLst>
            <a:ext uri="{FF2B5EF4-FFF2-40B4-BE49-F238E27FC236}">
              <a16:creationId xmlns:a16="http://schemas.microsoft.com/office/drawing/2014/main" id="{00000000-0008-0000-1000-0000E42B234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Visualization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4" name="Chart 14" title="Chart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5" name="Chart 15" title="Chart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6" name="Chart 16" title="Chart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0</xdr:row>
      <xdr:rowOff>171450</xdr:rowOff>
    </xdr:from>
    <xdr:ext cx="9553575" cy="60769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8610600" cy="6276975"/>
    <xdr:graphicFrame macro="">
      <xdr:nvGraphicFramePr>
        <xdr:cNvPr id="17" name="Chart 17" title="Chart">
          <a:extLst>
            <a:ext uri="{FF2B5EF4-FFF2-40B4-BE49-F238E27FC236}">
              <a16:creationId xmlns:a16="http://schemas.microsoft.com/office/drawing/2014/main" id="{00000000-0008-0000-1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142875</xdr:rowOff>
    </xdr:from>
    <xdr:ext cx="5715000" cy="3533775"/>
    <xdr:graphicFrame macro="">
      <xdr:nvGraphicFramePr>
        <xdr:cNvPr id="18" name="Chart 18" title="Chart">
          <a:extLst>
            <a:ext uri="{FF2B5EF4-FFF2-40B4-BE49-F238E27FC236}">
              <a16:creationId xmlns:a16="http://schemas.microsoft.com/office/drawing/2014/main" id="{00000000-0008-0000-18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Gareth Ward" refreshedDate="45740.676063425926" refreshedVersion="8" recordCount="2013" xr:uid="{00000000-000A-0000-FFFF-FFFF00000000}">
  <cacheSource type="worksheet">
    <worksheetSource ref="A1:AO2014" sheet="Raw Data"/>
  </cacheSource>
  <cacheFields count="41">
    <cacheField name="Column 1" numFmtId="49">
      <sharedItems containsBlank="1"/>
    </cacheField>
    <cacheField name="Date of experiment" numFmtId="14">
      <sharedItems containsNonDate="0" containsDate="1" containsString="0" containsBlank="1" minDate="2024-03-19T00:00:00" maxDate="2025-03-26T00:00:00"/>
    </cacheField>
    <cacheField name="Aims &amp; Hypothesis" numFmtId="0">
      <sharedItems containsBlank="1"/>
    </cacheField>
    <cacheField name="Length of run (mins)" numFmtId="0">
      <sharedItems containsDate="1" containsBlank="1" containsMixedTypes="1" minDate="1899-12-31T00:17:04" maxDate="1899-12-31T01:13:04"/>
    </cacheField>
    <cacheField name="Core used" numFmtId="0">
      <sharedItems containsDate="1" containsBlank="1" containsMixedTypes="1" minDate="2024-12-02T00:00:00" maxDate="2024-12-03T00:00:00"/>
    </cacheField>
    <cacheField name="Core Formulation" numFmtId="0">
      <sharedItems containsDate="1" containsBlank="1" containsMixedTypes="1" minDate="2024-12-02T00:00:00" maxDate="2024-12-03T00:00:00"/>
    </cacheField>
    <cacheField name="Core Viscosity (cP)" numFmtId="0">
      <sharedItems containsString="0" containsBlank="1" containsNumber="1" containsInteger="1" minValue="370" maxValue="86400"/>
    </cacheField>
    <cacheField name="Core Osmolarity" numFmtId="0">
      <sharedItems containsString="0" containsBlank="1" containsNumber="1" minValue="743" maxValue="2304"/>
    </cacheField>
    <cacheField name="UV used" numFmtId="0">
      <sharedItems containsBlank="1"/>
    </cacheField>
    <cacheField name="UV formulation" numFmtId="0">
      <sharedItems containsBlank="1" count="31">
        <s v="AUF69"/>
        <m/>
        <s v="AUF85"/>
        <s v="AUF76"/>
        <s v="AUF15"/>
        <s v="AUF87"/>
        <s v="AUF75"/>
        <s v="AUF91"/>
        <s v="AUF90"/>
        <s v="AUF93"/>
        <s v="AUF110"/>
        <s v="AUF117"/>
        <s v="AUF124"/>
        <s v="AUF113"/>
        <s v="AUF92"/>
        <s v="AUF134"/>
        <s v="AUF137"/>
        <s v="AUF138"/>
        <s v="AUF139"/>
        <s v="AUF141"/>
        <s v="AUF96"/>
        <s v="AUF142"/>
        <s v="AUF143"/>
        <s v="AUF144"/>
        <s v="AUF145"/>
        <s v="AUF146"/>
        <s v="AUF147"/>
        <s v="AUF148"/>
        <s v="AUF130"/>
        <s v="AUF191"/>
        <s v="AUF194"/>
      </sharedItems>
    </cacheField>
    <cacheField name="UV viscosity (cP)" numFmtId="0">
      <sharedItems containsString="0" containsBlank="1" containsNumber="1" minValue="75.599999999999994" maxValue="4860"/>
    </cacheField>
    <cacheField name="Emulsion viscosity (cP)" numFmtId="0">
      <sharedItems containsString="0" containsBlank="1" containsNumber="1" minValue="164.4" maxValue="13460"/>
    </cacheField>
    <cacheField name="Mass of emulsion used / g" numFmtId="0">
      <sharedItems containsString="0" containsBlank="1" containsNumber="1" minValue="100" maxValue="5000"/>
    </cacheField>
    <cacheField name="Vessel, impellor and spin speed" numFmtId="0">
      <sharedItems containsBlank="1"/>
    </cacheField>
    <cacheField name="Outer used" numFmtId="0">
      <sharedItems containsBlank="1"/>
    </cacheField>
    <cacheField name="Outer viscosity (cP)" numFmtId="0">
      <sharedItems containsString="0" containsBlank="1" containsNumber="1" minValue="8.4" maxValue="16.8"/>
    </cacheField>
    <cacheField name="Outer osmolarity" numFmtId="0">
      <sharedItems containsString="0" containsBlank="1" containsNumber="1" minValue="800" maxValue="2341"/>
    </cacheField>
    <cacheField name="Dispersed Flow Rate (mL/min)" numFmtId="0">
      <sharedItems containsString="0" containsBlank="1" containsNumber="1" minValue="9" maxValue="100"/>
    </cacheField>
    <cacheField name="Continuous Flow Rate (mL/min)" numFmtId="0">
      <sharedItems containsString="0" containsBlank="1" containsNumber="1" minValue="21" maxValue="1000"/>
    </cacheField>
    <cacheField name="Flow Rate Ratio" numFmtId="0">
      <sharedItems containsBlank="1" containsMixedTypes="1" containsNumber="1" minValue="2.3333333333333335" maxValue="50"/>
    </cacheField>
    <cacheField name="Cure Rig Used" numFmtId="0">
      <sharedItems containsBlank="1"/>
    </cacheField>
    <cacheField name="Length of curing tubing (m)" numFmtId="0">
      <sharedItems containsString="0" containsBlank="1" containsNumber="1" containsInteger="1" minValue="1" maxValue="50"/>
    </cacheField>
    <cacheField name="Temperature of Outer Phase at end of experiment / C" numFmtId="0">
      <sharedItems containsString="0" containsBlank="1" containsNumber="1" minValue="20.7" maxValue="34.9"/>
    </cacheField>
    <cacheField name="UV Power (J s-1)" numFmtId="0">
      <sharedItems containsString="0" containsBlank="1" containsNumber="1" containsInteger="1" minValue="108" maxValue="1032"/>
    </cacheField>
    <cacheField name="Curing Energy (kJ g-1)" numFmtId="4">
      <sharedItems containsBlank="1" containsMixedTypes="1" containsNumber="1" minValue="0" maxValue="5.4695999999999998"/>
    </cacheField>
    <cacheField name="Droplet/particle size (µm)" numFmtId="0">
      <sharedItems containsString="0" containsBlank="1" containsNumber="1" minValue="43.1" maxValue="139.4"/>
    </cacheField>
    <cacheField name="Droplet/particle size range" numFmtId="0">
      <sharedItems containsBlank="1"/>
    </cacheField>
    <cacheField name="Droplet/particle size range STDEV" numFmtId="0">
      <sharedItems containsString="0" containsBlank="1" containsNumber="1" minValue="11.9" maxValue="53.8"/>
    </cacheField>
    <cacheField name="% single core" numFmtId="0">
      <sharedItems containsString="0" containsBlank="1" containsNumber="1" minValue="3.09" maxValue="47.2"/>
    </cacheField>
    <cacheField name="% empty" numFmtId="10">
      <sharedItems containsString="0" containsBlank="1" containsNumber="1" minValue="0" maxValue="0.15"/>
    </cacheField>
    <cacheField name="Polydispersity Index" numFmtId="0">
      <sharedItems containsBlank="1" containsMixedTypes="1" containsNumber="1" minValue="0" maxValue="0.4129338320582831"/>
    </cacheField>
    <cacheField name="Yield (kg)" numFmtId="0">
      <sharedItems containsString="0" containsBlank="1" containsNumber="1" minValue="0.01" maxValue="5"/>
    </cacheField>
    <cacheField name="% dry after 1h in outer phase (Quick Durability test)" numFmtId="10">
      <sharedItems containsString="0" containsBlank="1" containsNumber="1" minValue="0" maxValue="0.95"/>
    </cacheField>
    <cacheField name="% dry after 24h in incubator" numFmtId="0">
      <sharedItems containsString="0" containsBlank="1" containsNumber="1" minValue="0.02" maxValue="1" count="25">
        <n v="0.25"/>
        <n v="0.4"/>
        <n v="0.3"/>
        <n v="0.5"/>
        <n v="0.35"/>
        <n v="0.45"/>
        <n v="0.05"/>
        <n v="0.2"/>
        <n v="0.6"/>
        <n v="0.8"/>
        <m/>
        <n v="0.95"/>
        <n v="0.99"/>
        <n v="0.21"/>
        <n v="0.17"/>
        <n v="0.12"/>
        <n v="0.15"/>
        <n v="0.1"/>
        <n v="0.7"/>
        <n v="0.75"/>
        <n v="0.98"/>
        <n v="1"/>
        <n v="0.65"/>
        <n v="0.9"/>
        <n v="0.02"/>
      </sharedItems>
    </cacheField>
    <cacheField name="% dry after 2 days 70% humidity" numFmtId="10">
      <sharedItems containsString="0" containsBlank="1" containsNumber="1" minValue="0.05" maxValue="1" count="25">
        <m/>
        <n v="0.98"/>
        <n v="0.95"/>
        <n v="0.3"/>
        <n v="0.75"/>
        <n v="0.99"/>
        <n v="0.9"/>
        <n v="0.8"/>
        <n v="0.6"/>
        <n v="0.4"/>
        <n v="0.5"/>
        <n v="0.35"/>
        <n v="0.1"/>
        <n v="0.2"/>
        <n v="0.25"/>
        <n v="0.15"/>
        <n v="0.65"/>
        <n v="0.18"/>
        <n v="1"/>
        <n v="0.45"/>
        <n v="0.55000000000000004"/>
        <n v="0.7"/>
        <n v="0.08"/>
        <n v="0.05"/>
        <n v="0.85"/>
      </sharedItems>
    </cacheField>
    <cacheField name="% dry after 7 days 70% humidity" numFmtId="10">
      <sharedItems containsString="0" containsBlank="1" containsNumber="1" minValue="0.1" maxValue="1"/>
    </cacheField>
    <cacheField name="% dry after 7 days outside" numFmtId="10">
      <sharedItems containsString="0" containsBlank="1" containsNumber="1" minValue="0.05" maxValue="0.8"/>
    </cacheField>
    <cacheField name="Transmission window" numFmtId="0">
      <sharedItems containsString="0" containsBlank="1" containsNumber="1" minValue="0.01" maxValue="7.9000000000000001E-2"/>
    </cacheField>
    <cacheField name="Shelf life" numFmtId="0">
      <sharedItems containsNonDate="0" containsString="0" containsBlank="1"/>
    </cacheField>
    <cacheField name="Notes" numFmtId="49">
      <sharedItems containsBlank="1"/>
    </cacheField>
    <cacheField name="Experimental Write-up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3">
  <r>
    <s v="AXF0002"/>
    <d v="2024-03-19T00:00:00"/>
    <m/>
    <m/>
    <d v="2024-12-02T00:00:00"/>
    <d v="2024-12-02T00:00:00"/>
    <m/>
    <m/>
    <s v="AUF69"/>
    <x v="0"/>
    <m/>
    <m/>
    <m/>
    <m/>
    <s v="Salty AXF-1 outer"/>
    <m/>
    <m/>
    <n v="20"/>
    <n v="200"/>
    <n v="10"/>
    <s v="Horizontal OG Cure Rig"/>
    <n v="50"/>
    <m/>
    <m/>
    <m/>
    <n v="85.5"/>
    <s v="24-184"/>
    <n v="34.64"/>
    <m/>
    <m/>
    <n v="0.1641434424267296"/>
    <n v="2.2000000000000002"/>
    <m/>
    <x v="0"/>
    <x v="0"/>
    <m/>
    <m/>
    <m/>
    <m/>
    <s v="Quality of caps was high"/>
    <m/>
  </r>
  <r>
    <s v="AXF0003"/>
    <d v="2024-03-27T00:00:00"/>
    <m/>
    <m/>
    <m/>
    <m/>
    <m/>
    <m/>
    <m/>
    <x v="1"/>
    <m/>
    <m/>
    <m/>
    <m/>
    <m/>
    <m/>
    <m/>
    <m/>
    <m/>
    <m/>
    <s v="Horizontal OG Cure Rig"/>
    <n v="50"/>
    <m/>
    <m/>
    <m/>
    <n v="93.7"/>
    <s v="25-173"/>
    <n v="45.2"/>
    <m/>
    <m/>
    <n v="0.23270069899962298"/>
    <n v="0.6"/>
    <m/>
    <x v="1"/>
    <x v="0"/>
    <m/>
    <m/>
    <m/>
    <m/>
    <m/>
    <m/>
  </r>
  <r>
    <s v="AXF0004"/>
    <d v="2024-03-28T00:00:00"/>
    <m/>
    <m/>
    <m/>
    <m/>
    <m/>
    <m/>
    <m/>
    <x v="1"/>
    <m/>
    <m/>
    <m/>
    <m/>
    <m/>
    <m/>
    <m/>
    <m/>
    <m/>
    <m/>
    <s v="Horizontal OG Cure Rig"/>
    <n v="50"/>
    <m/>
    <m/>
    <m/>
    <n v="75.599999999999994"/>
    <s v="30-160"/>
    <n v="33.200000000000003"/>
    <m/>
    <m/>
    <n v="0.19285574312029347"/>
    <n v="0.6"/>
    <m/>
    <x v="1"/>
    <x v="0"/>
    <m/>
    <m/>
    <m/>
    <m/>
    <m/>
    <m/>
  </r>
  <r>
    <s v="AXF0005"/>
    <d v="2024-04-03T00:00:00"/>
    <m/>
    <m/>
    <m/>
    <m/>
    <m/>
    <m/>
    <m/>
    <x v="1"/>
    <m/>
    <m/>
    <m/>
    <m/>
    <m/>
    <m/>
    <m/>
    <m/>
    <m/>
    <m/>
    <s v="Horizontal OG Cure Rig"/>
    <n v="50"/>
    <m/>
    <m/>
    <m/>
    <n v="76.400000000000006"/>
    <s v="33-199"/>
    <n v="37.799999999999997"/>
    <m/>
    <m/>
    <n v="0.24479180943504833"/>
    <n v="2.4"/>
    <m/>
    <x v="1"/>
    <x v="0"/>
    <m/>
    <m/>
    <m/>
    <m/>
    <m/>
    <s v="https://docs.google.com/presentation/d/1MZkvTjSZfVHKs1Lg8Lw4e_zJIeuL-Ir-/edit?usp=drive_link&amp;ouid=104201632033426810335&amp;rtpof=true&amp;sd=true"/>
  </r>
  <r>
    <s v="AXF0006"/>
    <d v="2024-04-03T00:00:00"/>
    <m/>
    <m/>
    <m/>
    <m/>
    <m/>
    <m/>
    <m/>
    <x v="1"/>
    <m/>
    <m/>
    <m/>
    <m/>
    <m/>
    <m/>
    <m/>
    <n v="20"/>
    <n v="800"/>
    <n v="40"/>
    <s v="Horizontal OG Cure Rig"/>
    <n v="50"/>
    <m/>
    <m/>
    <m/>
    <n v="106.5"/>
    <s v="30-240"/>
    <n v="53.8"/>
    <m/>
    <m/>
    <n v="0.25519098944213003"/>
    <n v="0.5"/>
    <m/>
    <x v="1"/>
    <x v="0"/>
    <m/>
    <m/>
    <m/>
    <m/>
    <m/>
    <s v="https://docs.google.com/presentation/d/1MX1Ik72_8yKlE_4rf3iLuKLfWOm_1yqI/edit?usp=drive_link&amp;ouid=104201632033426810335&amp;rtpof=true&amp;sd=true"/>
  </r>
  <r>
    <s v="AXF0007"/>
    <d v="2024-04-10T00:00:00"/>
    <m/>
    <m/>
    <s v="BNC00001"/>
    <s v="02-12 (A)"/>
    <n v="475"/>
    <n v="1278"/>
    <s v="BNU00001"/>
    <x v="0"/>
    <n v="185"/>
    <m/>
    <m/>
    <m/>
    <s v="BNO00008"/>
    <m/>
    <n v="1125"/>
    <n v="20"/>
    <n v="1000"/>
    <n v="50"/>
    <s v="Horizontal OG Cure Rig"/>
    <n v="50"/>
    <m/>
    <m/>
    <m/>
    <n v="90"/>
    <s v="23-206"/>
    <m/>
    <m/>
    <m/>
    <n v="0"/>
    <m/>
    <m/>
    <x v="1"/>
    <x v="0"/>
    <m/>
    <m/>
    <m/>
    <m/>
    <m/>
    <s v="https://docs.google.com/presentation/d/1MTLGJ8obOG9YYslpszhwLxWtQOiHqcIx/edit?usp=drive_link&amp;ouid=104201632033426810335&amp;rtpof=true&amp;sd=true"/>
  </r>
  <r>
    <s v="AXF0008a"/>
    <d v="2024-04-12T00:00:00"/>
    <m/>
    <m/>
    <s v="BNC00001"/>
    <s v="02-12 (A)"/>
    <n v="475"/>
    <n v="1278"/>
    <s v="BNU00001"/>
    <x v="0"/>
    <n v="185"/>
    <m/>
    <m/>
    <m/>
    <s v="BNO00008"/>
    <m/>
    <n v="1125"/>
    <n v="20"/>
    <n v="1000"/>
    <n v="50"/>
    <s v="Horizontal OG Cure Rig"/>
    <n v="50"/>
    <m/>
    <m/>
    <m/>
    <n v="85"/>
    <s v="19-192"/>
    <m/>
    <m/>
    <m/>
    <n v="0"/>
    <m/>
    <m/>
    <x v="2"/>
    <x v="0"/>
    <m/>
    <m/>
    <m/>
    <m/>
    <m/>
    <s v="https://docs.google.com/presentation/d/1MLGy0fLZzkKbdrvdjk-oOO8WfV8ao7sl/edit?usp=drive_link&amp;ouid=104201632033426810335&amp;rtpof=true&amp;sd=true"/>
  </r>
  <r>
    <s v="AXF0008b"/>
    <d v="2024-04-12T00:00:00"/>
    <m/>
    <m/>
    <s v="BNC00001"/>
    <s v="02-12 (A)"/>
    <n v="475"/>
    <n v="1278"/>
    <s v="BNU00001"/>
    <x v="0"/>
    <n v="185"/>
    <m/>
    <m/>
    <m/>
    <s v="BNO00008"/>
    <m/>
    <n v="1125"/>
    <n v="20"/>
    <n v="1000"/>
    <n v="50"/>
    <s v="Horizontal OG Cure Rig"/>
    <n v="50"/>
    <m/>
    <m/>
    <m/>
    <n v="83.1"/>
    <s v="28-299"/>
    <n v="53.4"/>
    <m/>
    <m/>
    <n v="0.4129338320582831"/>
    <m/>
    <m/>
    <x v="3"/>
    <x v="0"/>
    <m/>
    <m/>
    <m/>
    <m/>
    <m/>
    <s v="https://docs.google.com/presentation/d/1MEVPwO7qHUQenZcM4Ydm-JsZDSz3JtAP/edit?usp=drive_link&amp;ouid=104201632033426810335&amp;rtpof=true&amp;sd=true"/>
  </r>
  <r>
    <s v="AXF0010"/>
    <d v="2024-04-24T00:00:00"/>
    <m/>
    <m/>
    <m/>
    <m/>
    <m/>
    <m/>
    <m/>
    <x v="1"/>
    <m/>
    <m/>
    <m/>
    <m/>
    <m/>
    <m/>
    <m/>
    <n v="20"/>
    <n v="532.6"/>
    <n v="26.630000000000003"/>
    <s v="Horizontal OG Cure Rig"/>
    <n v="50"/>
    <m/>
    <m/>
    <m/>
    <n v="60.5"/>
    <s v="22-138"/>
    <n v="27.8"/>
    <m/>
    <m/>
    <n v="0.2111440475377365"/>
    <n v="2.8"/>
    <m/>
    <x v="1"/>
    <x v="0"/>
    <m/>
    <m/>
    <m/>
    <m/>
    <m/>
    <s v="https://docs.google.com/presentation/d/1MC0o5JUGCpnEjT5lTw__ifUlpuHhubqi/edit?usp=drive_link&amp;ouid=104201632033426810335&amp;rtpof=true&amp;sd=true"/>
  </r>
  <r>
    <s v="AXF0011"/>
    <d v="2024-04-26T00:00:00"/>
    <m/>
    <m/>
    <m/>
    <m/>
    <m/>
    <m/>
    <m/>
    <x v="1"/>
    <m/>
    <m/>
    <m/>
    <m/>
    <m/>
    <m/>
    <m/>
    <n v="20"/>
    <n v="532.6"/>
    <n v="26.630000000000003"/>
    <s v="Horizontal OG Cure Rig"/>
    <n v="50"/>
    <m/>
    <m/>
    <m/>
    <n v="56.9"/>
    <s v="9-157"/>
    <n v="30"/>
    <m/>
    <m/>
    <n v="0.27798283301571219"/>
    <m/>
    <m/>
    <x v="4"/>
    <x v="0"/>
    <m/>
    <m/>
    <m/>
    <m/>
    <m/>
    <m/>
  </r>
  <r>
    <s v="AXF0012"/>
    <d v="2024-04-29T00:00:00"/>
    <m/>
    <m/>
    <m/>
    <m/>
    <m/>
    <m/>
    <m/>
    <x v="1"/>
    <m/>
    <m/>
    <m/>
    <m/>
    <m/>
    <m/>
    <m/>
    <m/>
    <m/>
    <m/>
    <s v="Horizontal OG Cure Rig"/>
    <n v="50"/>
    <m/>
    <m/>
    <m/>
    <n v="56.2"/>
    <s v="12-149"/>
    <n v="33.4"/>
    <m/>
    <m/>
    <n v="0.35319968085510567"/>
    <m/>
    <m/>
    <x v="2"/>
    <x v="0"/>
    <m/>
    <m/>
    <m/>
    <m/>
    <m/>
    <m/>
  </r>
  <r>
    <s v="AXF0013"/>
    <d v="2024-04-30T00:00:00"/>
    <m/>
    <m/>
    <m/>
    <m/>
    <m/>
    <m/>
    <m/>
    <x v="1"/>
    <m/>
    <m/>
    <m/>
    <m/>
    <m/>
    <m/>
    <m/>
    <m/>
    <m/>
    <m/>
    <s v="Horizontal OG Cure Rig"/>
    <n v="50"/>
    <m/>
    <m/>
    <m/>
    <n v="64.3"/>
    <s v="15-188"/>
    <n v="37"/>
    <m/>
    <m/>
    <n v="0.33111701806026861"/>
    <m/>
    <m/>
    <x v="2"/>
    <x v="0"/>
    <m/>
    <m/>
    <m/>
    <m/>
    <m/>
    <m/>
  </r>
  <r>
    <s v="AXF0014"/>
    <d v="2024-05-01T00:00:00"/>
    <m/>
    <m/>
    <m/>
    <m/>
    <m/>
    <m/>
    <m/>
    <x v="1"/>
    <m/>
    <m/>
    <m/>
    <m/>
    <m/>
    <m/>
    <m/>
    <n v="25"/>
    <n v="420"/>
    <n v="16.8"/>
    <s v="Horizontal OG Cure Rig"/>
    <n v="50"/>
    <m/>
    <m/>
    <m/>
    <n v="58.2"/>
    <s v="11-168"/>
    <n v="34"/>
    <m/>
    <m/>
    <n v="0.34128080679255079"/>
    <n v="3.5"/>
    <m/>
    <x v="5"/>
    <x v="0"/>
    <m/>
    <m/>
    <m/>
    <m/>
    <m/>
    <m/>
  </r>
  <r>
    <s v="AXF0015"/>
    <d v="2024-05-03T00:00:00"/>
    <m/>
    <m/>
    <m/>
    <m/>
    <m/>
    <m/>
    <m/>
    <x v="1"/>
    <m/>
    <m/>
    <m/>
    <m/>
    <m/>
    <m/>
    <m/>
    <n v="20"/>
    <n v="500.7"/>
    <n v="25.035"/>
    <s v="Horizontal OG Cure Rig"/>
    <n v="50"/>
    <m/>
    <m/>
    <m/>
    <n v="58.6"/>
    <s v="16-189"/>
    <n v="36.4"/>
    <m/>
    <m/>
    <n v="0.38584025440016761"/>
    <n v="5"/>
    <m/>
    <x v="4"/>
    <x v="0"/>
    <m/>
    <m/>
    <m/>
    <m/>
    <m/>
    <m/>
  </r>
  <r>
    <s v="AXF0017"/>
    <d v="2024-06-05T00:00:00"/>
    <m/>
    <m/>
    <s v="BNC00012"/>
    <s v="02-12 (A)"/>
    <n v="370"/>
    <n v="2247"/>
    <s v="BNU00004"/>
    <x v="0"/>
    <n v="242"/>
    <m/>
    <m/>
    <m/>
    <s v="BNO00022"/>
    <m/>
    <n v="1884"/>
    <m/>
    <m/>
    <m/>
    <s v="Horizontal OG Cure Rig"/>
    <n v="50"/>
    <m/>
    <m/>
    <m/>
    <n v="63"/>
    <s v="23-148"/>
    <m/>
    <m/>
    <m/>
    <n v="0"/>
    <n v="2"/>
    <m/>
    <x v="6"/>
    <x v="0"/>
    <m/>
    <m/>
    <m/>
    <m/>
    <m/>
    <s v="https://docs.google.com/presentation/d/1LwTyZl6Pv24Guaiv6u_P32HVxdEUattm/edit?usp=drive_link&amp;ouid=104201632033426810335&amp;rtpof=true&amp;sd=true"/>
  </r>
  <r>
    <s v="AXF0017_2"/>
    <d v="2024-06-05T00:00:00"/>
    <m/>
    <m/>
    <s v="BNC00012"/>
    <s v="02-12 (A)"/>
    <n v="370"/>
    <n v="2247"/>
    <s v="BNU00004"/>
    <x v="0"/>
    <n v="242"/>
    <m/>
    <m/>
    <m/>
    <s v="BNO00022"/>
    <m/>
    <n v="1884"/>
    <n v="20"/>
    <n v="500.7"/>
    <n v="25.035"/>
    <s v="Horizontal OG Cure Rig"/>
    <n v="50"/>
    <m/>
    <m/>
    <m/>
    <n v="63"/>
    <s v="23-148"/>
    <m/>
    <m/>
    <m/>
    <n v="0"/>
    <m/>
    <m/>
    <x v="7"/>
    <x v="0"/>
    <m/>
    <m/>
    <m/>
    <m/>
    <m/>
    <s v="https://docs.google.com/presentation/d/1LwTyZl6Pv24Guaiv6u_P32HVxdEUattm/edit?usp=drive_link&amp;ouid=104201632033426810335&amp;rtpof=true&amp;sd=true"/>
  </r>
  <r>
    <s v="AXF0018"/>
    <d v="2024-07-08T00:00:00"/>
    <m/>
    <m/>
    <s v="BNC00015"/>
    <s v="OG (66/27/7)"/>
    <n v="5289"/>
    <n v="2237"/>
    <s v="BNU00013"/>
    <x v="0"/>
    <n v="247.7"/>
    <m/>
    <m/>
    <m/>
    <s v="BNO00026"/>
    <m/>
    <m/>
    <n v="30"/>
    <n v="300"/>
    <n v="10"/>
    <s v="Horizontal OG Cure Rig"/>
    <n v="50"/>
    <m/>
    <m/>
    <m/>
    <m/>
    <m/>
    <m/>
    <m/>
    <m/>
    <e v="#DIV/0!"/>
    <m/>
    <m/>
    <x v="8"/>
    <x v="1"/>
    <m/>
    <m/>
    <m/>
    <m/>
    <m/>
    <s v="https://docs.google.com/presentation/d/1MmK8X7A4iiMLDPL8lMhx1RN-ZUrnDISE/edit?usp=drive_link&amp;ouid=104201632033426810335&amp;rtpof=true&amp;sd=true"/>
  </r>
  <r>
    <s v="AXF0019"/>
    <d v="2024-07-09T00:00:00"/>
    <m/>
    <m/>
    <s v="BNC00016"/>
    <s v="OG (66/27/7)"/>
    <n v="7854"/>
    <n v="2304"/>
    <s v="BNU00014"/>
    <x v="0"/>
    <n v="259.8"/>
    <m/>
    <m/>
    <m/>
    <s v="BNO00027"/>
    <m/>
    <m/>
    <n v="30"/>
    <n v="300"/>
    <n v="10"/>
    <s v="Horizontal OG Cure Rig"/>
    <n v="50"/>
    <m/>
    <m/>
    <m/>
    <m/>
    <m/>
    <m/>
    <m/>
    <m/>
    <e v="#DIV/0!"/>
    <m/>
    <m/>
    <x v="9"/>
    <x v="2"/>
    <m/>
    <m/>
    <m/>
    <m/>
    <m/>
    <s v="https://docs.google.com/presentation/d/1Modeq0EpenAnGKCxRkgEyZhVeC0WaZQF/edit?usp=drive_link&amp;ouid=104201632033426810335&amp;rtpof=true&amp;sd=true"/>
  </r>
  <r>
    <s v="AXF0020"/>
    <d v="2024-07-24T00:00:00"/>
    <s v="Baseline run"/>
    <n v="26"/>
    <s v="BNC00017"/>
    <s v="OG (66/27/7)"/>
    <n v="4560"/>
    <n v="1884"/>
    <s v="BNU00015"/>
    <x v="0"/>
    <n v="228"/>
    <n v="476.4"/>
    <n v="500"/>
    <s v="600 mL beaker, medium 4x impellor, 275rpm"/>
    <s v="BNO00028"/>
    <n v="13.2"/>
    <n v="1859"/>
    <n v="30"/>
    <n v="300"/>
    <n v="10"/>
    <s v="Horizontal OG Cure Rig"/>
    <n v="50"/>
    <m/>
    <m/>
    <m/>
    <n v="43.1"/>
    <s v="6.5-116.6"/>
    <n v="20.399999999999999"/>
    <n v="23.8"/>
    <m/>
    <n v="0.22402980173448672"/>
    <m/>
    <m/>
    <x v="10"/>
    <x v="0"/>
    <m/>
    <m/>
    <n v="3.6499999999999998E-2"/>
    <m/>
    <m/>
    <s v="https://docs.google.com/presentation/d/1Q7pgjXNRBqZLp0kbl_RdmkwMm4RgdcYj/edit?usp=drive_link&amp;ouid=104201632033426810335&amp;rtpof=true&amp;sd=true"/>
  </r>
  <r>
    <s v="AXF0021"/>
    <d v="2024-07-30T00:00:00"/>
    <s v="Does removing PEDGA from UV remove the 'wicking' and remove the large caps? Introduction of temperature monitoring of outer phase"/>
    <n v="106"/>
    <s v="BNC00022"/>
    <s v="OG (66/27/7)"/>
    <n v="6180"/>
    <n v="1719"/>
    <s v="BNU00016"/>
    <x v="2"/>
    <n v="260"/>
    <n v="598.79999999999995"/>
    <n v="4000"/>
    <s v="5L jug, large 4x impellor, 175rpm"/>
    <s v="BNO00029"/>
    <n v="14.4"/>
    <n v="1845"/>
    <n v="30"/>
    <n v="300"/>
    <n v="10"/>
    <s v="Horizontal OG Cure Rig"/>
    <n v="50"/>
    <n v="28.5"/>
    <m/>
    <m/>
    <n v="53.3"/>
    <s v="9.1-136.6"/>
    <n v="22.5"/>
    <n v="5.85"/>
    <m/>
    <n v="0.1782011975120473"/>
    <n v="4.63"/>
    <m/>
    <x v="11"/>
    <x v="0"/>
    <m/>
    <m/>
    <n v="1.78E-2"/>
    <m/>
    <m/>
    <s v="https://docs.google.com/presentation/d/1QBH0d8MAVuRS7UPDPGFVAAX05n4z8aZF/edit?usp=drive_link&amp;ouid=104201632033426810335&amp;rtpof=true&amp;sd=true"/>
  </r>
  <r>
    <s v="AXF0022"/>
    <d v="2024-08-02T00:00:00"/>
    <s v="Repeat of AXF0021, at smaller scale to create higher quality initial emulsion"/>
    <n v="10"/>
    <s v="BNC00017"/>
    <s v="OG (66/27/7)"/>
    <n v="6852"/>
    <n v="1855"/>
    <s v="BNU00017"/>
    <x v="2"/>
    <n v="262.8"/>
    <n v="598.79999999999995"/>
    <n v="500"/>
    <s v="600 mL beaker, medium 4x impellor, 275rpm"/>
    <s v="BNO00030"/>
    <n v="12"/>
    <n v="1589"/>
    <n v="30"/>
    <n v="300"/>
    <n v="10"/>
    <s v="Horizontal OG Cure Rig"/>
    <n v="50"/>
    <n v="23.7"/>
    <m/>
    <m/>
    <n v="45.9"/>
    <s v="10.5-114.7"/>
    <n v="19.100000000000001"/>
    <n v="25.5"/>
    <m/>
    <n v="0.17315752251033556"/>
    <n v="0.499"/>
    <m/>
    <x v="11"/>
    <x v="0"/>
    <m/>
    <m/>
    <n v="3.4099999999999998E-2"/>
    <m/>
    <m/>
    <s v="https://docs.google.com/presentation/d/1PxGg9YTBkRpmWdJtehtTQ9A_gJH8RmP_/edit?usp=drive_link&amp;ouid=104201632033426810335&amp;rtpof=true&amp;sd=true"/>
  </r>
  <r>
    <s v="AXF0023"/>
    <d v="2024-08-09T00:00:00"/>
    <s v="Size screen as a function of dispersed flow rate"/>
    <n v="9"/>
    <s v="BNC00017"/>
    <s v="OG (66/27/7)"/>
    <n v="6756"/>
    <n v="1884"/>
    <s v="BNU00018"/>
    <x v="2"/>
    <n v="247.2"/>
    <n v="594"/>
    <n v="420"/>
    <s v="600 mL beaker, medium 4x impellor, 275rpm"/>
    <s v="BNO00031"/>
    <n v="12"/>
    <n v="1957.3333333333333"/>
    <n v="30"/>
    <n v="300"/>
    <n v="10"/>
    <s v="Horizontal OG Cure Rig"/>
    <n v="50"/>
    <n v="23.8"/>
    <m/>
    <m/>
    <n v="59.6"/>
    <s v="18.9-126.5"/>
    <n v="21.2"/>
    <n v="23.5"/>
    <m/>
    <n v="0.12652583216972207"/>
    <n v="0.26600000000000001"/>
    <m/>
    <x v="9"/>
    <x v="0"/>
    <m/>
    <m/>
    <n v="4.165E-2"/>
    <m/>
    <s v="No nail lamp in cure rig. UV tube lights only"/>
    <s v="https://docs.google.com/presentation/d/1PzCzCZyUr8ZH-xcsbkJ2i5aE2vAIvioM/edit?usp=drive_link&amp;ouid=104201632033426810335&amp;rtpof=true&amp;sd=true"/>
  </r>
  <r>
    <s v="AXF0024"/>
    <d v="2024-08-09T00:00:00"/>
    <s v="Size screen as a function of dispersed flow rate"/>
    <n v="18"/>
    <s v="BNC00017"/>
    <s v="OG (66/27/7)"/>
    <n v="6756"/>
    <n v="1884"/>
    <s v="BNU00018"/>
    <x v="2"/>
    <n v="247.2"/>
    <n v="594"/>
    <n v="180"/>
    <s v="600 mL beaker, medium 4x impellor, 275rpm"/>
    <s v="BNO00031"/>
    <n v="12"/>
    <n v="1957.3333333333333"/>
    <n v="10"/>
    <n v="300"/>
    <n v="30"/>
    <s v="Horizontal OG Cure Rig"/>
    <n v="50"/>
    <n v="24.7"/>
    <m/>
    <m/>
    <n v="51.6"/>
    <s v="24.6-108.8"/>
    <n v="11.9"/>
    <n v="47.2"/>
    <m/>
    <n v="5.3185655910101555E-2"/>
    <n v="0.18099999999999999"/>
    <m/>
    <x v="8"/>
    <x v="0"/>
    <m/>
    <m/>
    <n v="2.1000000000000001E-2"/>
    <m/>
    <s v="No nail lamp in cure rig. UV tube lights only"/>
    <s v="https://docs.google.com/presentation/d/1PzCzCZyUr8ZH-xcsbkJ2i5aE2vAIvioM/edit?usp=drive_link&amp;ouid=104201632033426810335&amp;rtpof=true&amp;sd=true"/>
  </r>
  <r>
    <s v="AXF0025"/>
    <d v="2024-08-14T00:00:00"/>
    <s v="Size screen as a function of dispersed flow rate - repeat"/>
    <n v="9"/>
    <s v="BNC00016"/>
    <s v="OG (66/27/7)"/>
    <n v="6300"/>
    <n v="1820"/>
    <s v="BNU00019"/>
    <x v="2"/>
    <n v="268.8"/>
    <n v="630"/>
    <n v="100"/>
    <s v="600 mL beaker, medium 4x impellor, 275rpm"/>
    <s v="BNO00032"/>
    <n v="12"/>
    <n v="2285"/>
    <n v="10"/>
    <n v="300"/>
    <n v="30"/>
    <s v="Horizontal OG Cure Rig"/>
    <n v="50"/>
    <n v="21.3"/>
    <m/>
    <m/>
    <n v="50.8"/>
    <s v="8.2-101.5"/>
    <n v="15.5"/>
    <n v="29"/>
    <m/>
    <n v="9.3097061194122394E-2"/>
    <n v="1.179"/>
    <m/>
    <x v="10"/>
    <x v="0"/>
    <m/>
    <m/>
    <m/>
    <m/>
    <m/>
    <s v="https://docs.google.com/presentation/d/1Q-LzTFoNu_b1DMYaXogob6KBDzJLCOFi/edit?usp=drive_link&amp;ouid=104201632033426810335&amp;rtpof=true&amp;sd=true"/>
  </r>
  <r>
    <s v="AXF0026"/>
    <d v="2024-08-14T00:00:00"/>
    <s v="Size screen as a function of dispersed flow rate - repeat"/>
    <n v="8"/>
    <s v="BNC00016"/>
    <s v="OG (66/27/7)"/>
    <n v="6300"/>
    <n v="1820"/>
    <s v="BNU00019"/>
    <x v="2"/>
    <n v="268.8"/>
    <n v="630"/>
    <n v="130"/>
    <s v="600 mL beaker, medium 4x impellor, 275rpm"/>
    <s v="BNO00032"/>
    <n v="12"/>
    <n v="2285"/>
    <n v="15"/>
    <n v="300"/>
    <n v="20"/>
    <s v="Horizontal OG Cure Rig"/>
    <n v="50"/>
    <n v="21.6"/>
    <m/>
    <m/>
    <n v="50.2"/>
    <s v="9.4-115.4"/>
    <n v="18.2"/>
    <n v="19.7"/>
    <m/>
    <n v="0.13144235805780857"/>
    <m/>
    <m/>
    <x v="10"/>
    <x v="0"/>
    <m/>
    <m/>
    <m/>
    <m/>
    <m/>
    <s v="https://docs.google.com/presentation/d/1Q-LzTFoNu_b1DMYaXogob6KBDzJLCOFi/edit?usp=drive_link&amp;ouid=104201632033426810335&amp;rtpof=true&amp;sd=true"/>
  </r>
  <r>
    <s v="AXF0027"/>
    <d v="2024-08-14T00:00:00"/>
    <s v="Size screen as a function of dispersed flow rate - repeat"/>
    <n v="8"/>
    <s v="BNC00016"/>
    <s v="OG (66/27/7)"/>
    <n v="6300"/>
    <n v="1820"/>
    <s v="BNU00019"/>
    <x v="2"/>
    <n v="268.8"/>
    <n v="630"/>
    <n v="160"/>
    <s v="600 mL beaker, medium 4x impellor, 275rpm"/>
    <s v="BNO00032"/>
    <n v="12"/>
    <n v="2285"/>
    <n v="20"/>
    <n v="300"/>
    <n v="15"/>
    <s v="Horizontal OG Cure Rig"/>
    <n v="50"/>
    <n v="23.3"/>
    <m/>
    <m/>
    <n v="52.6"/>
    <s v="11.4-139.8"/>
    <n v="19.5"/>
    <n v="14.6"/>
    <m/>
    <n v="0.13743512267056052"/>
    <m/>
    <m/>
    <x v="10"/>
    <x v="0"/>
    <m/>
    <m/>
    <m/>
    <m/>
    <m/>
    <s v="https://docs.google.com/presentation/d/1Q-LzTFoNu_b1DMYaXogob6KBDzJLCOFi/edit?usp=drive_link&amp;ouid=104201632033426810335&amp;rtpof=true&amp;sd=true"/>
  </r>
  <r>
    <s v="AXF0028"/>
    <d v="2024-08-14T00:00:00"/>
    <s v="Size screen as a function of dispersed flow rate - repeat"/>
    <n v="7"/>
    <s v="BNC00017"/>
    <s v="OG (66/27/7)"/>
    <n v="7080"/>
    <n v="1851"/>
    <s v="BNU00019"/>
    <x v="2"/>
    <n v="268.8"/>
    <n v="612"/>
    <n v="220"/>
    <s v="600 mL beaker, medium 4x impellor, 275rpm"/>
    <s v="BNO00032"/>
    <n v="12"/>
    <n v="2285"/>
    <n v="30"/>
    <n v="300"/>
    <n v="10"/>
    <s v="Horizontal OG Cure Rig"/>
    <n v="50"/>
    <n v="23.8"/>
    <m/>
    <m/>
    <n v="53.8"/>
    <s v="7.17-187.1"/>
    <n v="19.8"/>
    <n v="8.83"/>
    <m/>
    <n v="0.13544588936029078"/>
    <m/>
    <m/>
    <x v="10"/>
    <x v="0"/>
    <m/>
    <m/>
    <m/>
    <m/>
    <m/>
    <s v="https://docs.google.com/presentation/d/1Q-LzTFoNu_b1DMYaXogob6KBDzJLCOFi/edit?usp=drive_link&amp;ouid=104201632033426810335&amp;rtpof=true&amp;sd=true"/>
  </r>
  <r>
    <s v="AXF0029"/>
    <d v="2024-08-14T00:00:00"/>
    <s v="Size screen as a function of dispersed flow rate - repeat"/>
    <n v="8"/>
    <s v="BNC00017"/>
    <s v="OG (66/27/7)"/>
    <n v="7080"/>
    <n v="1851"/>
    <s v="BNU00019"/>
    <x v="2"/>
    <n v="268.8"/>
    <n v="612"/>
    <n v="350"/>
    <s v="600 mL beaker, medium 4x impellor, 275rpm"/>
    <s v="BNO00032"/>
    <n v="12"/>
    <n v="2285"/>
    <n v="40"/>
    <n v="300"/>
    <n v="7.5"/>
    <s v="Horizontal OG Cure Rig"/>
    <n v="50"/>
    <n v="23.8"/>
    <m/>
    <m/>
    <n v="62.5"/>
    <s v="13.3-193.9"/>
    <n v="25.2"/>
    <n v="5.71"/>
    <m/>
    <n v="0.16257024"/>
    <m/>
    <m/>
    <x v="10"/>
    <x v="0"/>
    <m/>
    <m/>
    <m/>
    <m/>
    <m/>
    <s v="https://docs.google.com/presentation/d/1Q-LzTFoNu_b1DMYaXogob6KBDzJLCOFi/edit?usp=drive_link&amp;ouid=104201632033426810335&amp;rtpof=true&amp;sd=true"/>
  </r>
  <r>
    <s v="AXF0030"/>
    <d v="2024-08-16T00:00:00"/>
    <s v="PEG-core &amp; PEG-less UV"/>
    <n v="51"/>
    <s v="BNC00023"/>
    <s v="66/26/6/2% PEG550DMA"/>
    <n v="13890"/>
    <n v="1730"/>
    <s v="BNU00019"/>
    <x v="2"/>
    <n v="268.8"/>
    <n v="541.20000000000005"/>
    <n v="600"/>
    <s v="600 mL beaker, thick medium 4x impellor, 725rpm"/>
    <s v="BNO00033"/>
    <n v="8.5500000000000007"/>
    <n v="2310"/>
    <n v="10"/>
    <n v="300"/>
    <n v="30"/>
    <s v="Horizontal OG Cure Rig"/>
    <n v="50"/>
    <n v="24.7"/>
    <m/>
    <m/>
    <n v="63.4"/>
    <s v="21.5-184.3"/>
    <n v="27.2"/>
    <n v="25.3"/>
    <n v="8.43E-2"/>
    <n v="0.1840599468598553"/>
    <n v="0.62"/>
    <m/>
    <x v="2"/>
    <x v="3"/>
    <m/>
    <m/>
    <n v="2.8299999999999999E-2"/>
    <m/>
    <s v="rpm reduced to 231 (min Ferrari) after 9min running"/>
    <s v="https://docs.google.com/presentation/d/1Q1YdvznsJPgrHdnkWzeGwelkoCATD-8J/edit?usp=drive_link&amp;ouid=104201632033426810335&amp;rtpof=true&amp;sd=true"/>
  </r>
  <r>
    <s v="AXF0031"/>
    <d v="2024-08-21T00:00:00"/>
    <s v="Baseline run with OG core &amp; AUF69"/>
    <n v="49"/>
    <s v="BNC00024"/>
    <s v="OG (66/27/7)"/>
    <n v="8604"/>
    <n v="2030"/>
    <s v="BNU00020"/>
    <x v="0"/>
    <n v="225.6"/>
    <n v="495.6"/>
    <n v="600"/>
    <s v="600 mL beaker, medium 4x impellor, 275rpm"/>
    <s v="BNO00034"/>
    <n v="10"/>
    <n v="2161"/>
    <n v="10"/>
    <n v="300"/>
    <n v="30"/>
    <s v="Horizontal OG Cure Rig"/>
    <n v="50"/>
    <n v="25.9"/>
    <m/>
    <m/>
    <n v="45"/>
    <s v="9.8-95.9"/>
    <n v="14.4"/>
    <n v="39"/>
    <n v="0.121"/>
    <n v="0.1024"/>
    <n v="0.42599999999999999"/>
    <m/>
    <x v="2"/>
    <x v="4"/>
    <m/>
    <m/>
    <n v="2.87E-2"/>
    <m/>
    <m/>
    <s v="https://docs.google.com/presentation/d/1Q5ZsxT6XtRXemicrKDCgvylSEH2n-cM4/edit?usp=drive_link&amp;ouid=104201632033426810335&amp;rtpof=true&amp;sd=true"/>
  </r>
  <r>
    <s v="AXF0032"/>
    <d v="2024-09-06T00:00:00"/>
    <s v="Test CaCl2 core"/>
    <n v="24"/>
    <s v="BNC00027"/>
    <s v="64/24/10/2 HPC/PDO/CaCl2/PEG550DMA"/>
    <n v="32000"/>
    <n v="2032"/>
    <s v="BNU00019"/>
    <x v="2"/>
    <n v="268.8"/>
    <n v="525.6"/>
    <n v="600"/>
    <s v="600 mL beaker, thick medium 4x impellor, 1030rpm --&gt; 405rpm"/>
    <s v="BNO00036"/>
    <n v="13.2"/>
    <n v="2250"/>
    <n v="10"/>
    <n v="300"/>
    <n v="30"/>
    <s v="Cure Rig 1.0 (Water Butt)"/>
    <n v="50"/>
    <m/>
    <n v="708"/>
    <n v="4.3896000000000006"/>
    <n v="64.3"/>
    <s v="17-262.4"/>
    <n v="24.4"/>
    <n v="25.4"/>
    <n v="6.6900000000000001E-2"/>
    <n v="0.14399841334723265"/>
    <n v="0.17599999999999999"/>
    <m/>
    <x v="12"/>
    <x v="5"/>
    <m/>
    <m/>
    <n v="4.8800000000000003E-2"/>
    <m/>
    <s v="Cure rig 2.0"/>
    <m/>
  </r>
  <r>
    <s v="AXF0032_3 UV"/>
    <d v="2024-09-06T00:00:00"/>
    <s v="Using CaCl2 core alongside using less UV light in the UV cure rig"/>
    <n v="23"/>
    <s v="BNC00027"/>
    <s v="64/24/10/2 HPC/PDO/CaCl2/PEG550DMA"/>
    <n v="32000"/>
    <n v="2032"/>
    <s v="BNU00019"/>
    <x v="2"/>
    <n v="268.8"/>
    <n v="525.6"/>
    <n v="600"/>
    <s v="600 mL beaker, thick medium 4x impellor, 1030rpm --&gt; 405rpm"/>
    <s v="BNO00036"/>
    <n v="13.2"/>
    <n v="2250"/>
    <n v="10"/>
    <n v="300"/>
    <n v="30"/>
    <s v="Cure Rig 1.0 (Water Butt)"/>
    <n v="50"/>
    <m/>
    <n v="708"/>
    <n v="4.3896000000000006"/>
    <m/>
    <m/>
    <m/>
    <m/>
    <m/>
    <m/>
    <n v="0.30399999999999999"/>
    <m/>
    <x v="12"/>
    <x v="5"/>
    <m/>
    <m/>
    <n v="2.6599999999999999E-2"/>
    <m/>
    <m/>
    <m/>
  </r>
  <r>
    <s v="AXF0033"/>
    <d v="2024-09-09T00:00:00"/>
    <s v="PEGless UV with PEG core: Aim is to screen whether UV continually cures post-cure rig. Produced caps will be suspended in multiple different outer phases to see if core escapes during UV post-cure rig curing"/>
    <n v="45"/>
    <s v="BNC00023"/>
    <s v="66/26/6/2% PEG550DMA"/>
    <n v="52000"/>
    <n v="1878"/>
    <s v="BNU00021"/>
    <x v="2"/>
    <n v="256.8"/>
    <n v="554.4"/>
    <n v="600"/>
    <s v="600 mL beaker, medium 4x impellor, 1050 --&gt; 425rpm"/>
    <s v="BNO00037"/>
    <n v="13.2"/>
    <n v="2152"/>
    <n v="10"/>
    <n v="300"/>
    <n v="30"/>
    <s v="Cure Rig 1.0 (Water Butt)"/>
    <n v="50"/>
    <m/>
    <n v="708"/>
    <n v="4.3896000000000006"/>
    <n v="62.3"/>
    <s v="18-140.2"/>
    <n v="23.1"/>
    <n v="20.6"/>
    <n v="0.113"/>
    <n v="0.13748264108067165"/>
    <n v="0.2185"/>
    <m/>
    <x v="0"/>
    <x v="6"/>
    <m/>
    <m/>
    <m/>
    <m/>
    <m/>
    <m/>
  </r>
  <r>
    <s v="AXF0033_core"/>
    <d v="2024-09-09T00:00:00"/>
    <s v="Aim is to screen whether UV continually cures post-cure rig. Produced caps will be suspended in multiple different outer phases to see if core escapes during UV post-cure rig curing"/>
    <m/>
    <s v="BNC00023"/>
    <s v="66/26/6/2% PEG550DMA"/>
    <n v="52000"/>
    <n v="1878"/>
    <s v="BNU00021"/>
    <x v="2"/>
    <n v="256.8"/>
    <n v="554.4"/>
    <n v="600"/>
    <s v="600 mL beaker, medium 4x impellor, 1050 --&gt; 425rpm"/>
    <s v="BNO00037"/>
    <n v="13.2"/>
    <n v="2152"/>
    <n v="10"/>
    <n v="300"/>
    <n v="30"/>
    <s v="Cure Rig 1.0 (Water Butt)"/>
    <n v="50"/>
    <m/>
    <n v="708"/>
    <n v="4.3896000000000006"/>
    <m/>
    <m/>
    <m/>
    <m/>
    <m/>
    <m/>
    <n v="0.01"/>
    <m/>
    <x v="4"/>
    <x v="7"/>
    <m/>
    <m/>
    <m/>
    <m/>
    <m/>
    <m/>
  </r>
  <r>
    <s v="AXF0033_H2O"/>
    <d v="2024-09-09T00:00:00"/>
    <s v="Aim is to screen whether UV continually cures post-cure rig. Produced caps will be suspended in multiple different outer phases to see if core escapes during UV post-cure rig curing"/>
    <m/>
    <s v="BNC00023"/>
    <s v="66/26/6/2% PEG550DMA"/>
    <n v="52000"/>
    <n v="1878"/>
    <s v="BNU00021"/>
    <x v="2"/>
    <n v="256.8"/>
    <n v="554.4"/>
    <n v="600"/>
    <s v="600 mL beaker, medium 4x impellor, 1050 --&gt; 425rpm"/>
    <s v="BNO00037"/>
    <n v="13.2"/>
    <n v="2152"/>
    <n v="10"/>
    <n v="300"/>
    <n v="30"/>
    <s v="Cure Rig 1.0 (Water Butt)"/>
    <n v="50"/>
    <m/>
    <n v="708"/>
    <n v="4.3896000000000006"/>
    <m/>
    <m/>
    <m/>
    <m/>
    <m/>
    <m/>
    <n v="0.01"/>
    <m/>
    <x v="7"/>
    <x v="2"/>
    <m/>
    <m/>
    <m/>
    <m/>
    <m/>
    <m/>
  </r>
  <r>
    <s v="AXF0033_outer"/>
    <d v="2024-09-09T00:00:00"/>
    <s v="Aim is to screen whether UV continually cures post-cure rig. Produced caps will be suspended in multiple different outer phases to see if core escapes during UV post-cure rig curing"/>
    <m/>
    <s v="BNC00023"/>
    <s v="66/26/6/2% PEG550DMA"/>
    <n v="52000"/>
    <n v="1878"/>
    <s v="BNU00021"/>
    <x v="2"/>
    <n v="256.8"/>
    <n v="554.4"/>
    <n v="600"/>
    <s v="600 mL beaker, medium 4x impellor, 1050 --&gt; 425rpm"/>
    <s v="BNO00037"/>
    <n v="13.2"/>
    <n v="2152"/>
    <n v="10"/>
    <n v="300"/>
    <n v="30"/>
    <s v="Cure Rig 1.0 (Water Butt)"/>
    <n v="50"/>
    <m/>
    <n v="708"/>
    <n v="4.3896000000000006"/>
    <m/>
    <m/>
    <m/>
    <m/>
    <m/>
    <m/>
    <m/>
    <m/>
    <x v="13"/>
    <x v="6"/>
    <m/>
    <m/>
    <m/>
    <m/>
    <m/>
    <m/>
  </r>
  <r>
    <s v="AXF0033_0.9x outer"/>
    <d v="2024-09-09T00:00:00"/>
    <s v="Aim is to screen whether UV continually cures post-cure rig. Produced caps will be suspended in multiple different outer phases to see if core escapes during UV post-cure rig curing"/>
    <m/>
    <s v="BNC00023"/>
    <s v="66/26/6/2% PEG550DMA"/>
    <n v="52000"/>
    <n v="1878"/>
    <s v="BNU00021"/>
    <x v="2"/>
    <n v="256.8"/>
    <n v="554.4"/>
    <n v="600"/>
    <s v="600 mL beaker, medium 4x impellor, 1050 --&gt; 425rpm"/>
    <s v="BNO00037"/>
    <n v="13.2"/>
    <n v="2152"/>
    <n v="10"/>
    <n v="300"/>
    <n v="30"/>
    <s v="Cure Rig 1.0 (Water Butt)"/>
    <n v="50"/>
    <m/>
    <n v="708"/>
    <n v="4.3896000000000006"/>
    <m/>
    <m/>
    <m/>
    <m/>
    <m/>
    <m/>
    <n v="0.01"/>
    <m/>
    <x v="14"/>
    <x v="6"/>
    <m/>
    <m/>
    <m/>
    <m/>
    <m/>
    <m/>
  </r>
  <r>
    <s v="AXF0033_glycerol"/>
    <d v="2024-09-09T00:00:00"/>
    <s v="Aim is to screen whether UV continually cures post-cure rig. Produced caps will be suspended in multiple different outer phases to see if core escapes during UV post-cure rig curing"/>
    <m/>
    <s v="BNC00023"/>
    <s v="66/26/6/2% PEG550DMA"/>
    <n v="52000"/>
    <n v="1878"/>
    <s v="BNU00021"/>
    <x v="2"/>
    <n v="256.8"/>
    <n v="554.4"/>
    <n v="600"/>
    <s v="600 mL beaker, medium 4x impellor, 1050 --&gt; 425rpm"/>
    <s v="BNO00037"/>
    <n v="13.2"/>
    <n v="2152"/>
    <n v="10"/>
    <n v="300"/>
    <n v="30"/>
    <s v="Cure Rig 1.0 (Water Butt)"/>
    <n v="50"/>
    <m/>
    <n v="708"/>
    <n v="4.3896000000000006"/>
    <m/>
    <m/>
    <m/>
    <m/>
    <m/>
    <m/>
    <n v="0.01"/>
    <m/>
    <x v="0"/>
    <x v="8"/>
    <m/>
    <m/>
    <m/>
    <m/>
    <m/>
    <m/>
  </r>
  <r>
    <s v="AXF0034"/>
    <d v="2024-09-11T00:00:00"/>
    <s v="Aim is to try and make large caps (around 100um caps) using 1/5 ratio DP/CP"/>
    <n v="9"/>
    <s v="BNC00023"/>
    <s v="66/26/6/2% PEG550DMA"/>
    <n v="86400"/>
    <n v="1878"/>
    <s v="BNU00022"/>
    <x v="2"/>
    <n v="291.60000000000002"/>
    <n v="564"/>
    <n v="600"/>
    <s v="600 mL beaker, medium 4x impellor, 1050 --&gt; 425rpm"/>
    <s v="BNO00038"/>
    <n v="13.2"/>
    <n v="2251"/>
    <n v="50"/>
    <n v="260"/>
    <n v="5.2"/>
    <s v="Cure Rig 1.0 (Water Butt)"/>
    <n v="50"/>
    <n v="28"/>
    <n v="708"/>
    <n v="1.0129846153846156"/>
    <n v="92.5"/>
    <s v="12.4-351.4"/>
    <n v="49.4"/>
    <n v="13.8"/>
    <n v="2.9899999999999999E-2"/>
    <n v="0.28521373265157046"/>
    <n v="0.48299999999999998"/>
    <m/>
    <x v="15"/>
    <x v="3"/>
    <m/>
    <m/>
    <n v="3.4099999999999998E-2"/>
    <m/>
    <m/>
    <m/>
  </r>
  <r>
    <s v="AXF0035"/>
    <d v="2024-09-12T00:00:00"/>
    <s v="Try and make single emulsions on the AXF-1"/>
    <m/>
    <s v="BNC00024"/>
    <s v="OG (66/27/7)"/>
    <n v="9888"/>
    <m/>
    <s v="BNU00020"/>
    <x v="0"/>
    <n v="226.8"/>
    <m/>
    <m/>
    <s v="The AXF"/>
    <m/>
    <m/>
    <m/>
    <n v="9"/>
    <n v="21"/>
    <n v="2.3333333333333335"/>
    <s v="Cure Rig 1.0 (Water Butt)"/>
    <n v="50"/>
    <m/>
    <m/>
    <m/>
    <m/>
    <m/>
    <m/>
    <m/>
    <m/>
    <m/>
    <m/>
    <m/>
    <x v="10"/>
    <x v="0"/>
    <m/>
    <m/>
    <m/>
    <m/>
    <m/>
    <m/>
  </r>
  <r>
    <s v="AXF0036"/>
    <d v="2024-09-13T00:00:00"/>
    <s v="OG core / AUF76 standard SotA run"/>
    <n v="47"/>
    <s v="BNC00024"/>
    <s v="OG (66/27/7)"/>
    <n v="11250"/>
    <n v="1977.6666666666667"/>
    <s v="BNU00023"/>
    <x v="3"/>
    <m/>
    <n v="595.20000000000005"/>
    <n v="600"/>
    <s v="600 mL beaker, thick medium 4x impellor, 275rpm"/>
    <s v="BNO00039"/>
    <n v="13.2"/>
    <n v="2189"/>
    <n v="10"/>
    <n v="300"/>
    <n v="30"/>
    <s v="Cure Rig 1.0 (Water Butt)"/>
    <n v="50"/>
    <n v="23.1"/>
    <n v="708"/>
    <n v="4.3896000000000006"/>
    <n v="55.7"/>
    <s v="12.1-104.5"/>
    <n v="14.8"/>
    <n v="29.4"/>
    <n v="8.8800000000000004E-2"/>
    <n v="7.0601355685272135E-2"/>
    <n v="0.63700000000000001"/>
    <m/>
    <x v="16"/>
    <x v="9"/>
    <m/>
    <m/>
    <n v="2.9600000000000001E-2"/>
    <m/>
    <s v="Caps were left in osmolarity matched Outer (BNO00040) over the weekend and then processed in H2O"/>
    <m/>
  </r>
  <r>
    <s v="AXF0037"/>
    <d v="2024-09-17T00:00:00"/>
    <s v="Test Tom White core w/ AUF76"/>
    <n v="39"/>
    <s v="BNC00028"/>
    <s v="93/7"/>
    <n v="6300"/>
    <n v="743"/>
    <s v="BNU00024"/>
    <x v="3"/>
    <n v="272.39999999999998"/>
    <n v="609.6"/>
    <n v="428.6"/>
    <s v="600 mL beaker, thick medium 4x impellor, 275rpm"/>
    <s v="BNO00045"/>
    <n v="13.2"/>
    <n v="800"/>
    <n v="10"/>
    <n v="300"/>
    <n v="30"/>
    <s v="Cure Rig 1.0 (Water Butt)"/>
    <n v="50"/>
    <n v="22"/>
    <n v="708"/>
    <n v="4.3896000000000006"/>
    <n v="47.9"/>
    <s v="10.5-147.1"/>
    <n v="15"/>
    <n v="31.7"/>
    <n v="5.3699999999999998E-2"/>
    <n v="9.806442614877027E-2"/>
    <n v="0.373"/>
    <m/>
    <x v="3"/>
    <x v="10"/>
    <m/>
    <m/>
    <n v="2.9000000000000001E-2"/>
    <m/>
    <s v="128.6g core w/300g uv; emulsion and product appears more white"/>
    <m/>
  </r>
  <r>
    <s v="AXF0038"/>
    <d v="2024-09-18T00:00:00"/>
    <s v="Test inner-emulsion coalescence"/>
    <n v="22"/>
    <s v="BNC00024"/>
    <s v="OG (66/27/7)"/>
    <n v="7104"/>
    <n v="2042.3333333333333"/>
    <s v="BNU00025"/>
    <x v="3"/>
    <n v="252"/>
    <n v="615.6"/>
    <n v="428.6"/>
    <s v="600 mL beaker, thick medium 4x impellor, 275rpm"/>
    <s v="BNO00046"/>
    <n v="10.8"/>
    <n v="2167"/>
    <n v="10"/>
    <n v="300"/>
    <n v="30"/>
    <s v="Cure Rig 1.0 (Water Butt)"/>
    <n v="50"/>
    <n v="23.1"/>
    <n v="708"/>
    <n v="4.3896000000000006"/>
    <m/>
    <m/>
    <m/>
    <m/>
    <m/>
    <m/>
    <m/>
    <m/>
    <x v="7"/>
    <x v="3"/>
    <m/>
    <m/>
    <n v="1.9599999999999999E-2"/>
    <m/>
    <s v="Caps were collected in a 5L jug and stirred using a 4x large paddle at 71rpm"/>
    <m/>
  </r>
  <r>
    <s v="AXF0039"/>
    <d v="2024-09-19T00:00:00"/>
    <s v="AUF15 w/OG core"/>
    <n v="48"/>
    <s v="BNC00024"/>
    <s v="OG (66/27/7)"/>
    <n v="8052"/>
    <n v="2009.6666666666667"/>
    <s v="BNU00026"/>
    <x v="4"/>
    <n v="570"/>
    <n v="1464"/>
    <n v="600"/>
    <s v="600 mL beaker, thick medium 4x impellor, 275rpm"/>
    <s v="BNO00047"/>
    <n v="12"/>
    <n v="1833"/>
    <n v="10"/>
    <n v="300"/>
    <n v="30"/>
    <s v="Cure Rig 1.0 (Water Butt)"/>
    <n v="50"/>
    <n v="24.6"/>
    <n v="708"/>
    <n v="4.3896000000000006"/>
    <m/>
    <m/>
    <m/>
    <m/>
    <m/>
    <m/>
    <n v="0.68499999999999994"/>
    <m/>
    <x v="7"/>
    <x v="11"/>
    <m/>
    <m/>
    <n v="1.4500000000000001E-2"/>
    <m/>
    <s v="Thicker UV therefore thicker emulsion"/>
    <m/>
  </r>
  <r>
    <s v="AXF0040"/>
    <d v="2024-09-23T00:00:00"/>
    <s v="AUF15 w/OG core, big caps"/>
    <n v="17"/>
    <s v="BNC00029"/>
    <s v="OG (66/27/7)"/>
    <n v="8520"/>
    <n v="2029"/>
    <s v="BNU00027"/>
    <x v="4"/>
    <n v="688.8"/>
    <n v="1497"/>
    <n v="615"/>
    <s v="600 mL beaker, thick medium 4x impellor, 275rpm, reduced to 200rpm"/>
    <s v="BNO00048"/>
    <n v="12"/>
    <n v="2134"/>
    <n v="30"/>
    <n v="300"/>
    <n v="10"/>
    <s v="Cure Rig 1.0 (Water Butt)"/>
    <n v="50"/>
    <n v="24.4"/>
    <n v="708"/>
    <n v="1.5575999999999999"/>
    <n v="139.4"/>
    <s v="68.5-330.2"/>
    <m/>
    <m/>
    <m/>
    <m/>
    <m/>
    <m/>
    <x v="6"/>
    <x v="12"/>
    <m/>
    <m/>
    <n v="4.2000000000000003E-2"/>
    <m/>
    <s v="Smaller initial emulsion droplet size"/>
    <m/>
  </r>
  <r>
    <s v="AXF0041"/>
    <d v="2024-09-24T00:00:00"/>
    <s v="OG core / AUF76. Repeat of AXF38, w/heat"/>
    <m/>
    <s v="BNC00029"/>
    <s v="OG (66/27/7)"/>
    <n v="8772"/>
    <n v="2003.6666666666667"/>
    <s v="BNU00025"/>
    <x v="3"/>
    <n v="273.60000000000002"/>
    <n v="586.79999999999995"/>
    <n v="610"/>
    <s v="600 mL beaker, thick medium 4x impellor, 275rpm"/>
    <s v="BNO00049"/>
    <n v="10.8"/>
    <n v="2128"/>
    <n v="30"/>
    <n v="300"/>
    <n v="10"/>
    <s v="Cure Rig 1.0 (Water Butt)"/>
    <n v="50"/>
    <n v="21.3"/>
    <n v="708"/>
    <n v="1.5575999999999999"/>
    <m/>
    <m/>
    <m/>
    <m/>
    <m/>
    <m/>
    <m/>
    <m/>
    <x v="10"/>
    <x v="0"/>
    <m/>
    <m/>
    <m/>
    <m/>
    <s v="Caps were collected in a 5L jug and stirred using a 4x large paddle at 71rpm. 3L of caps collected &amp; 2L of 80C outer was added. Temp went up to 45.7C"/>
    <m/>
  </r>
  <r>
    <s v="AXF0042"/>
    <d v="2024-09-25T00:00:00"/>
    <s v="Single emulsion expt repeat, OG core / AUF76, product re-circulated as outer"/>
    <m/>
    <s v="BNC00029"/>
    <s v="OG (66/27/7)"/>
    <n v="9108"/>
    <m/>
    <s v="BNU00028"/>
    <x v="3"/>
    <n v="303.60000000000002"/>
    <m/>
    <m/>
    <s v="The AXF"/>
    <m/>
    <m/>
    <m/>
    <n v="9"/>
    <n v="90"/>
    <n v="10"/>
    <s v="Cure Rig 1.0 (Water Butt)"/>
    <n v="50"/>
    <m/>
    <m/>
    <m/>
    <m/>
    <m/>
    <m/>
    <m/>
    <m/>
    <m/>
    <m/>
    <m/>
    <x v="10"/>
    <x v="0"/>
    <m/>
    <m/>
    <m/>
    <m/>
    <s v="Emulsion was collected into a 2L jug with a medium impellor 4x set to 150rpm"/>
    <m/>
  </r>
  <r>
    <s v="AXF0043"/>
    <d v="2024-09-26T00:00:00"/>
    <s v="OG core / AUF87 (AUF76 w/ 13% SR833S) formulation test"/>
    <n v="46"/>
    <s v="BNC00029"/>
    <s v="OG (66/27/7)"/>
    <n v="9036"/>
    <n v="1983.3333333333333"/>
    <s v="BNU00029"/>
    <x v="5"/>
    <n v="330"/>
    <n v="746.4"/>
    <n v="600"/>
    <s v="600 mL beaker, thick medium 4x impellor, 275rpm"/>
    <s v="BNO00050"/>
    <n v="10.8"/>
    <n v="2116"/>
    <n v="10"/>
    <n v="300"/>
    <n v="30"/>
    <s v="Cure Rig 1.0 (Water Butt)"/>
    <n v="50"/>
    <m/>
    <n v="708"/>
    <n v="4.3896000000000006"/>
    <m/>
    <m/>
    <m/>
    <m/>
    <m/>
    <m/>
    <m/>
    <m/>
    <x v="2"/>
    <x v="10"/>
    <m/>
    <m/>
    <n v="4.0099999999999997E-2"/>
    <m/>
    <s v="Clingfilm was not added to sock overnight after collecting."/>
    <m/>
  </r>
  <r>
    <s v="AXF0044"/>
    <d v="2024-09-30T00:00:00"/>
    <s v="Repeat of AXF0033 but with osmolarity matched outer"/>
    <m/>
    <s v="BNC00030"/>
    <s v="OG (66/27/7)"/>
    <n v="9004"/>
    <n v="1994"/>
    <s v="BNU00028"/>
    <x v="3"/>
    <n v="298.8"/>
    <n v="618"/>
    <n v="600"/>
    <s v="600 mL beaker, thick medium 4x impellor, 275rpm"/>
    <s v="BNO00051"/>
    <n v="12"/>
    <n v="2117"/>
    <n v="10"/>
    <n v="300"/>
    <n v="30"/>
    <s v="Cure Rig 1.0 (Water Butt)"/>
    <n v="50"/>
    <m/>
    <n v="708"/>
    <n v="4.3896000000000006"/>
    <m/>
    <m/>
    <m/>
    <m/>
    <m/>
    <m/>
    <m/>
    <m/>
    <x v="7"/>
    <x v="13"/>
    <m/>
    <m/>
    <n v="2.8000000000000001E-2"/>
    <m/>
    <s v="0.95x outer = 1987 mOsm"/>
    <m/>
  </r>
  <r>
    <s v="AXF0045"/>
    <d v="2024-10-02T00:00:00"/>
    <s v="Big cap AUF76"/>
    <n v="14"/>
    <s v="BNC00030"/>
    <s v="OG (66/27/7)"/>
    <n v="9300"/>
    <n v="2282"/>
    <s v="BNU00028"/>
    <x v="3"/>
    <n v="295.2"/>
    <n v="622.79999999999995"/>
    <n v="605"/>
    <s v="600 mL beaker, thick medium 4x impellor, 275rpm"/>
    <s v="BNO00052"/>
    <n v="12"/>
    <n v="2341"/>
    <n v="30"/>
    <n v="300"/>
    <n v="10"/>
    <s v="Cure Rig 1.0 (Water Butt)"/>
    <n v="50"/>
    <m/>
    <n v="708"/>
    <n v="1.5575999999999999"/>
    <n v="80.8"/>
    <s v="44.9-126.4"/>
    <m/>
    <m/>
    <m/>
    <m/>
    <m/>
    <m/>
    <x v="6"/>
    <x v="12"/>
    <n v="0.2"/>
    <n v="0.2"/>
    <n v="3.9699999999999999E-2"/>
    <m/>
    <s v="First run with new protocol of taking sample and leaving in OM outer for 7 days"/>
    <m/>
  </r>
  <r>
    <s v="AXF0046"/>
    <d v="2024-10-04T00:00:00"/>
    <s v="PEG-core &amp; AUF76"/>
    <n v="51"/>
    <s v="BNC00031"/>
    <s v="66/25.5/6.5/2% PEG550DMA"/>
    <n v="18360"/>
    <n v="2016.25"/>
    <s v="BNU00028"/>
    <x v="3"/>
    <n v="291.60000000000002"/>
    <n v="625.20000000000005"/>
    <n v="645"/>
    <s v="600 mL beaker, thick medium 4x impellor, 275rpm --&gt; 900rpm --&gt; 80rpm"/>
    <s v="BNO00053"/>
    <n v="15.6"/>
    <m/>
    <n v="10"/>
    <n v="300"/>
    <n v="30"/>
    <s v="Cure Rig 1.0 (Water Butt)"/>
    <n v="50"/>
    <m/>
    <n v="708"/>
    <n v="4.3896000000000006"/>
    <n v="47"/>
    <s v="20-75"/>
    <n v="12"/>
    <n v="18"/>
    <n v="0.1"/>
    <n v="6.5187867813490258E-2"/>
    <m/>
    <m/>
    <x v="17"/>
    <x v="3"/>
    <n v="0.65"/>
    <m/>
    <m/>
    <m/>
    <s v="Osmometer broken"/>
    <m/>
  </r>
  <r>
    <s v="AXF0047_large"/>
    <d v="2024-10-07T00:00:00"/>
    <s v="OG core in AUF75 (large caps)"/>
    <n v="10"/>
    <s v="BNC00030"/>
    <s v="OG (66/27/7)"/>
    <n v="5784"/>
    <m/>
    <s v="BNU00032"/>
    <x v="6"/>
    <n v="544.79999999999995"/>
    <n v="1108"/>
    <n v="428.6"/>
    <s v="600 mL beaker, thick medium 4x impellor, 275 --&gt; 150 rpm"/>
    <s v="BNO00054"/>
    <n v="9.6"/>
    <m/>
    <n v="30"/>
    <n v="300"/>
    <n v="10"/>
    <s v="Cure Rig 1.0 (Water Butt)"/>
    <n v="50"/>
    <m/>
    <n v="708"/>
    <n v="1.5575999999999999"/>
    <m/>
    <m/>
    <m/>
    <m/>
    <m/>
    <m/>
    <m/>
    <m/>
    <x v="10"/>
    <x v="0"/>
    <m/>
    <m/>
    <m/>
    <m/>
    <s v="UV not mixed thoroughly. Deficient in PU2560. "/>
    <m/>
  </r>
  <r>
    <s v="AXF0047_small"/>
    <d v="2024-10-07T00:00:00"/>
    <s v="OG core in AUF75 (small caps)"/>
    <n v="34"/>
    <s v="BNC00030"/>
    <s v="OG (66/27/7)"/>
    <n v="5784"/>
    <m/>
    <s v="BNU00032"/>
    <x v="6"/>
    <m/>
    <n v="1416"/>
    <n v="438.6"/>
    <s v="600 mL beaker, thick medium 4x impellor, 275 --&gt; 150 rpm"/>
    <s v="BNO00054"/>
    <n v="9.6"/>
    <m/>
    <n v="10"/>
    <n v="300"/>
    <n v="30"/>
    <s v="Cure Rig 1.0 (Water Butt)"/>
    <n v="50"/>
    <m/>
    <n v="708"/>
    <n v="4.3896000000000006"/>
    <m/>
    <m/>
    <m/>
    <m/>
    <m/>
    <m/>
    <m/>
    <m/>
    <x v="10"/>
    <x v="0"/>
    <m/>
    <m/>
    <m/>
    <m/>
    <s v="UV not mixed thoroughly. Surplus PU2560. "/>
    <m/>
  </r>
  <r>
    <s v="AXF0048"/>
    <d v="2024-10-08T00:00:00"/>
    <s v="OG core in AUF91"/>
    <n v="39"/>
    <s v="BNC00030"/>
    <s v="OG (66/27/7)"/>
    <n v="7970"/>
    <m/>
    <s v="BNU00031"/>
    <x v="7"/>
    <n v="286.8"/>
    <n v="535.20000000000005"/>
    <n v="528"/>
    <s v="600mL beaker, thick medium 4x impellor, 275 --&gt; 150 rpm"/>
    <s v="BNO00055"/>
    <n v="9.6"/>
    <m/>
    <n v="10"/>
    <n v="300"/>
    <n v="30"/>
    <s v="Cure Rig 1.0 (Water Butt)"/>
    <n v="50"/>
    <m/>
    <n v="708"/>
    <n v="4.3896000000000006"/>
    <n v="49.7"/>
    <s v="33-69.4"/>
    <m/>
    <m/>
    <m/>
    <m/>
    <m/>
    <m/>
    <x v="7"/>
    <x v="14"/>
    <n v="0.4"/>
    <n v="0.4"/>
    <n v="4.9200000000000001E-2"/>
    <m/>
    <s v="Membrane had very little emulsion on it post-experiment"/>
    <m/>
  </r>
  <r>
    <s v="AXF0049"/>
    <d v="2024-10-09T00:00:00"/>
    <s v="OG core in AUF90"/>
    <n v="46"/>
    <s v="BNC00030"/>
    <s v="OG (66/27/7)"/>
    <n v="7752"/>
    <m/>
    <s v="BNU00033"/>
    <x v="8"/>
    <n v="252"/>
    <n v="574.79999999999995"/>
    <n v="504"/>
    <s v="600mL beaker, thick medium 4x impellor, 275 --&gt; 150 rpm"/>
    <s v="BNO00056"/>
    <n v="8.4"/>
    <m/>
    <n v="10"/>
    <n v="300"/>
    <n v="30"/>
    <s v="Cure Rig 1.0 (Water Butt)"/>
    <n v="50"/>
    <m/>
    <n v="708"/>
    <n v="4.3896000000000006"/>
    <m/>
    <m/>
    <m/>
    <m/>
    <m/>
    <m/>
    <m/>
    <m/>
    <x v="18"/>
    <x v="0"/>
    <m/>
    <m/>
    <m/>
    <m/>
    <m/>
    <m/>
  </r>
  <r>
    <s v="AXF0050_large"/>
    <d v="2024-10-10T00:00:00"/>
    <s v="OG core in AUF75 (large caps)"/>
    <n v="11"/>
    <s v="BNC00032"/>
    <s v="OG (66/27/7)"/>
    <n v="6516"/>
    <n v="2033.75"/>
    <s v="BNU00034b"/>
    <x v="6"/>
    <n v="681.6"/>
    <n v="1632"/>
    <n v="432"/>
    <s v="600mL beaker, thick medium 4x impellor, 275 --&gt; 150 rpm"/>
    <s v="BNO00057"/>
    <n v="13.2"/>
    <m/>
    <n v="30"/>
    <n v="300"/>
    <n v="10"/>
    <s v="Cure Rig 1.0 (Water Butt)"/>
    <n v="50"/>
    <m/>
    <n v="708"/>
    <n v="1.5575999999999999"/>
    <n v="110.6"/>
    <s v="58.5-216.4"/>
    <m/>
    <m/>
    <m/>
    <m/>
    <m/>
    <m/>
    <x v="6"/>
    <x v="15"/>
    <n v="0.8"/>
    <m/>
    <n v="0.01"/>
    <m/>
    <m/>
    <m/>
  </r>
  <r>
    <s v="AXF0050_small"/>
    <d v="2024-10-10T00:00:00"/>
    <s v="OG core in AUF75 (small caps)"/>
    <m/>
    <s v="BNC00032"/>
    <s v="OG (66/27/7)"/>
    <n v="6516"/>
    <n v="2033.75"/>
    <s v="BNU00034b"/>
    <x v="6"/>
    <n v="681.6"/>
    <n v="1622"/>
    <n v="410"/>
    <s v="600mL beaker, thick medium 4x impellor, 275 --&gt; 150 rpm"/>
    <s v="BNO00057"/>
    <n v="13.2"/>
    <m/>
    <n v="10"/>
    <n v="300"/>
    <n v="30"/>
    <s v="Cure Rig 1.0 (Water Butt)"/>
    <n v="50"/>
    <m/>
    <n v="708"/>
    <n v="4.3896000000000006"/>
    <n v="76.8"/>
    <s v="40.3-195.9"/>
    <m/>
    <m/>
    <m/>
    <m/>
    <m/>
    <m/>
    <x v="16"/>
    <x v="3"/>
    <n v="0.7"/>
    <m/>
    <m/>
    <m/>
    <m/>
    <m/>
  </r>
  <r>
    <s v="AXF0051_large"/>
    <d v="2024-10-14T00:00:00"/>
    <s v="OG core in AUF76 (large caps)"/>
    <n v="11"/>
    <s v="BNC00032"/>
    <s v="OG (66/27/7)"/>
    <n v="12260"/>
    <n v="2033.75"/>
    <s v="BNU00030"/>
    <x v="3"/>
    <n v="294"/>
    <n v="638.4"/>
    <n v="424"/>
    <s v="600mL beaker, thick medium 4x impellor, 280 --&gt; 150 rpm"/>
    <s v="BNO00058"/>
    <n v="10.8"/>
    <m/>
    <n v="30"/>
    <n v="300"/>
    <n v="10"/>
    <s v="Cure Rig 1.0 (Water Butt)"/>
    <n v="50"/>
    <m/>
    <n v="708"/>
    <n v="1.5575999999999999"/>
    <n v="88"/>
    <s v="49.1-137"/>
    <m/>
    <m/>
    <m/>
    <m/>
    <m/>
    <m/>
    <x v="2"/>
    <x v="11"/>
    <n v="0.6"/>
    <m/>
    <n v="3.7999999999999999E-2"/>
    <m/>
    <s v="Membrane was kept in air over the weekend"/>
    <m/>
  </r>
  <r>
    <s v="AXF0051_small"/>
    <d v="2024-10-14T00:00:00"/>
    <s v="OG core in AUF76 (small caps)"/>
    <n v="35"/>
    <s v="BNC00032"/>
    <s v="OG (66/27/7)"/>
    <n v="12260"/>
    <n v="2033.75"/>
    <s v="BNU00030"/>
    <x v="3"/>
    <n v="294"/>
    <n v="620.4"/>
    <n v="421"/>
    <s v="600mL beaker, thick medium 4x impellor, 275 --&gt; 150 rpm"/>
    <s v="BNO00058"/>
    <n v="10.8"/>
    <m/>
    <n v="10"/>
    <n v="300"/>
    <n v="30"/>
    <s v="Cure Rig 1.0 (Water Butt)"/>
    <n v="50"/>
    <m/>
    <n v="708"/>
    <n v="4.3896000000000006"/>
    <n v="63.7"/>
    <s v="36.1-98.8"/>
    <m/>
    <m/>
    <m/>
    <m/>
    <m/>
    <m/>
    <x v="3"/>
    <x v="8"/>
    <n v="1"/>
    <m/>
    <n v="3.8899999999999997E-2"/>
    <m/>
    <s v="Membrane was kept in air over the weekend"/>
    <m/>
  </r>
  <r>
    <s v="AXF0052_large"/>
    <d v="2024-10-15T00:00:00"/>
    <s v="AUF93 w/ OG core (large caps)"/>
    <m/>
    <s v="BNC00032"/>
    <s v="OG (66/27/7)"/>
    <n v="10750"/>
    <n v="2033.75"/>
    <s v="BNU00035"/>
    <x v="9"/>
    <n v="147.6"/>
    <n v="368.4"/>
    <n v="424"/>
    <s v="600mL beaker, thick medium 4x impellor, 606 --&gt; 450 rpm"/>
    <s v="BNO00059"/>
    <n v="9.6"/>
    <m/>
    <n v="30"/>
    <n v="300"/>
    <n v="10"/>
    <s v="Cure Rig 1.0 (Water Butt)"/>
    <n v="50"/>
    <m/>
    <n v="708"/>
    <n v="1.5575999999999999"/>
    <m/>
    <m/>
    <m/>
    <m/>
    <m/>
    <m/>
    <m/>
    <m/>
    <x v="19"/>
    <x v="0"/>
    <m/>
    <m/>
    <m/>
    <m/>
    <s v="Experiment halted halfway through due to UV gear pump breakdown"/>
    <m/>
  </r>
  <r>
    <s v="AXF0053_large"/>
    <d v="2024-10-23T00:00:00"/>
    <s v="AUF93 w/ OG core (large caps)"/>
    <m/>
    <s v="BNC00032"/>
    <s v="OG (66/27/7)"/>
    <n v="10120"/>
    <n v="1833.3333333333333"/>
    <s v="BNU00035"/>
    <x v="9"/>
    <n v="139.19999999999999"/>
    <n v="390"/>
    <n v="465"/>
    <s v="600mL beaker, thick medium 4x impellor, 645 - 450 rpm"/>
    <s v="BNO00060"/>
    <n v="9.6"/>
    <n v="2153"/>
    <n v="30"/>
    <n v="300"/>
    <n v="10"/>
    <s v="Cure Rig 1.0 (Water Butt)"/>
    <n v="50"/>
    <m/>
    <n v="708"/>
    <n v="1.5575999999999999"/>
    <m/>
    <m/>
    <m/>
    <m/>
    <m/>
    <m/>
    <m/>
    <m/>
    <x v="12"/>
    <x v="0"/>
    <m/>
    <m/>
    <m/>
    <m/>
    <m/>
    <m/>
  </r>
  <r>
    <s v="AXF00053_small"/>
    <d v="2024-10-23T00:00:00"/>
    <s v="AUF93 w/ OG core (small caps)"/>
    <m/>
    <s v="BNC00032"/>
    <s v="OG (66/27/7)"/>
    <n v="10120"/>
    <n v="1833"/>
    <s v="BNU00035"/>
    <x v="9"/>
    <n v="139.19999999999999"/>
    <n v="390"/>
    <n v="505"/>
    <s v="600mL beaker, thick medium 4x impellor, 650 - 520 rpm"/>
    <s v="BNO00060"/>
    <n v="9.6"/>
    <n v="2153"/>
    <n v="10"/>
    <n v="300"/>
    <n v="30"/>
    <s v="Cure Rig 1.0 (Water Butt)"/>
    <n v="50"/>
    <m/>
    <n v="708"/>
    <n v="4.3896000000000006"/>
    <m/>
    <m/>
    <m/>
    <m/>
    <m/>
    <m/>
    <m/>
    <m/>
    <x v="20"/>
    <x v="0"/>
    <m/>
    <m/>
    <m/>
    <m/>
    <s v="Unstable emulsion. Spun at 520 rpm to maintain droplet size. "/>
    <m/>
  </r>
  <r>
    <s v="AXF0054"/>
    <d v="2024-10-29T00:00:00"/>
    <s v="AUF110 w/OG core large caps"/>
    <n v="17"/>
    <s v="BNC00032"/>
    <s v="OG (66/27/7)"/>
    <n v="10030"/>
    <m/>
    <s v="BNU00037"/>
    <x v="10"/>
    <n v="392.4"/>
    <n v="664.8"/>
    <n v="600"/>
    <s v="600mL beaker, thick medium 4x impellor, 275 --&gt; 150 rpm"/>
    <s v="BNO00061"/>
    <n v="12"/>
    <n v="1893"/>
    <n v="30"/>
    <n v="300"/>
    <n v="10"/>
    <s v="Cure Rig 1.0 (Water Butt)"/>
    <n v="50"/>
    <m/>
    <n v="708"/>
    <n v="1.5575999999999999"/>
    <m/>
    <m/>
    <m/>
    <m/>
    <m/>
    <m/>
    <m/>
    <m/>
    <x v="21"/>
    <x v="0"/>
    <m/>
    <m/>
    <n v="2.1999999999999999E-2"/>
    <m/>
    <m/>
    <m/>
  </r>
  <r>
    <s v="AXF0055"/>
    <d v="2024-10-30T00:00:00"/>
    <s v="AUF76 w/PEG core (large caps)"/>
    <n v="16"/>
    <s v="BNC00033"/>
    <s v="66/25.5/6.5/2% PEG550DMA"/>
    <n v="12270"/>
    <n v="1646.5863453815264"/>
    <s v="BNU00030"/>
    <x v="3"/>
    <n v="271.2"/>
    <m/>
    <n v="530"/>
    <s v="600mL beaker, thick medium 4x impellor, 275 --&gt; 150 rpm"/>
    <s v="BNO00062"/>
    <n v="10.8"/>
    <n v="1750"/>
    <n v="30"/>
    <n v="300"/>
    <n v="10"/>
    <s v="Cure Rig 1.0 (Water Butt)"/>
    <n v="50"/>
    <m/>
    <n v="708"/>
    <n v="1.5575999999999999"/>
    <n v="90.3"/>
    <s v="46.9-146.2"/>
    <m/>
    <m/>
    <m/>
    <m/>
    <m/>
    <m/>
    <x v="16"/>
    <x v="15"/>
    <n v="0.25"/>
    <m/>
    <n v="3.95E-2"/>
    <m/>
    <m/>
    <m/>
  </r>
  <r>
    <s v="AXF0056"/>
    <d v="2024-10-31T00:00:00"/>
    <s v="AUF69 w/OG core"/>
    <n v="17"/>
    <s v="BNC00032"/>
    <s v="OG (66/27/7)"/>
    <n v="9984"/>
    <n v="1619"/>
    <s v="BNU00015"/>
    <x v="0"/>
    <n v="250.8"/>
    <n v="502.8"/>
    <n v="565"/>
    <s v="600mL beaker, thick medium 4x impellor, 275 --&gt; 150 rpm"/>
    <s v="BNO00063"/>
    <n v="15.6"/>
    <n v="1790"/>
    <n v="30"/>
    <n v="300"/>
    <n v="10"/>
    <s v="Cure Rig 1.0 (Water Butt)"/>
    <n v="50"/>
    <m/>
    <n v="708"/>
    <n v="1.5575999999999999"/>
    <m/>
    <m/>
    <m/>
    <m/>
    <m/>
    <m/>
    <m/>
    <m/>
    <x v="5"/>
    <x v="16"/>
    <m/>
    <m/>
    <m/>
    <m/>
    <m/>
    <m/>
  </r>
  <r>
    <s v="AXF0057"/>
    <d v="2024-11-04T00:00:00"/>
    <s v="AUF110 w/OG core large caps"/>
    <n v="19"/>
    <s v="BNC00032"/>
    <s v="OG (66/27/7)"/>
    <n v="11380"/>
    <m/>
    <s v="BNU00039"/>
    <x v="10"/>
    <n v="392.4"/>
    <n v="705.6"/>
    <n v="600"/>
    <s v="600mL beaker, thick medium 4x impellor, 275 --&gt; 150 rpm"/>
    <s v="BNO00064"/>
    <n v="12"/>
    <m/>
    <n v="30"/>
    <n v="300"/>
    <n v="10"/>
    <s v="Cure Rig 1.0 (Water Butt)"/>
    <n v="50"/>
    <m/>
    <n v="706"/>
    <n v="1.5531999999999999"/>
    <n v="65.900000000000006"/>
    <s v="23.2-205"/>
    <n v="27.6"/>
    <n v="3.09"/>
    <n v="0"/>
    <n v="0.17540716724885499"/>
    <m/>
    <m/>
    <x v="3"/>
    <x v="16"/>
    <m/>
    <m/>
    <m/>
    <m/>
    <m/>
    <m/>
  </r>
  <r>
    <s v="AXF0057_half cure"/>
    <d v="2024-11-04T00:00:00"/>
    <s v="AUF110 w/OG core large caps 440W"/>
    <n v="19"/>
    <s v="BNC00032"/>
    <s v="OG (66/27/7)"/>
    <n v="11380"/>
    <m/>
    <s v="BNU00039"/>
    <x v="10"/>
    <n v="392.4"/>
    <n v="702"/>
    <n v="600"/>
    <s v="600mL beaker, thick medium 4x impellor, 275 --&gt; 150 rpm"/>
    <s v="BNO00064"/>
    <n v="12"/>
    <m/>
    <n v="30"/>
    <n v="300"/>
    <n v="10"/>
    <s v="Cure Rig 1.0 (Water Butt)"/>
    <n v="50"/>
    <m/>
    <n v="440"/>
    <n v="0.96799999999999986"/>
    <m/>
    <m/>
    <m/>
    <m/>
    <m/>
    <m/>
    <m/>
    <m/>
    <x v="1"/>
    <x v="10"/>
    <m/>
    <m/>
    <m/>
    <m/>
    <m/>
    <m/>
  </r>
  <r>
    <s v="AXF0058"/>
    <d v="2024-11-06T00:00:00"/>
    <s v="AUF76 w/OG core (large caps), after 5kg single emulsion run"/>
    <n v="24"/>
    <s v="BNC00034"/>
    <s v="OG (66/27/7)"/>
    <n v="10270"/>
    <m/>
    <s v="BNU00038"/>
    <x v="3"/>
    <n v="294"/>
    <n v="597.6"/>
    <n v="850"/>
    <s v="SE005"/>
    <s v="BNO00065"/>
    <n v="13.2"/>
    <m/>
    <n v="30"/>
    <n v="300"/>
    <n v="10"/>
    <s v="Cure Rig 1.0 (Water Butt)"/>
    <n v="50"/>
    <m/>
    <n v="708"/>
    <n v="1.5575999999999999"/>
    <n v="75.8"/>
    <s v="42.2-118.4"/>
    <n v="18.5"/>
    <n v="11.3"/>
    <n v="1.4E-2"/>
    <n v="5.9566906384667329E-2"/>
    <m/>
    <m/>
    <x v="6"/>
    <x v="12"/>
    <n v="0.22"/>
    <n v="0.05"/>
    <n v="6.54E-2"/>
    <m/>
    <m/>
    <m/>
  </r>
  <r>
    <s v="AXF0059"/>
    <d v="2024-11-06T00:00:00"/>
    <s v="AUF76 w/OG core after 5kg SE run slower impellor speed"/>
    <n v="34"/>
    <s v="BNC00034"/>
    <s v="OG (66/27/7)"/>
    <n v="10270"/>
    <m/>
    <s v="BNU00038"/>
    <x v="3"/>
    <n v="294"/>
    <n v="597.6"/>
    <m/>
    <s v="SE005"/>
    <s v="BNO00065"/>
    <n v="13.2"/>
    <m/>
    <n v="20"/>
    <n v="300"/>
    <n v="15"/>
    <s v="Cure Rig 1.0 (Water Butt)"/>
    <n v="50"/>
    <m/>
    <n v="708"/>
    <n v="2.2656000000000001"/>
    <n v="48.4"/>
    <s v="20.4-76"/>
    <n v="13.9"/>
    <n v="21"/>
    <n v="3.2300000000000002E-2"/>
    <n v="8.2478143569428342E-2"/>
    <m/>
    <m/>
    <x v="17"/>
    <x v="15"/>
    <n v="0.3"/>
    <m/>
    <n v="1.2E-2"/>
    <m/>
    <m/>
    <m/>
  </r>
  <r>
    <s v="AXF0060"/>
    <d v="2024-11-06T00:00:00"/>
    <s v="AUF76 w/OG core (medium caps), after 5kg single emulsion run"/>
    <n v="33"/>
    <s v="BNC00034"/>
    <s v="OG (66/27/7)"/>
    <n v="10270"/>
    <m/>
    <s v="BNU00038"/>
    <x v="3"/>
    <n v="294"/>
    <n v="597.6"/>
    <m/>
    <s v="SE005"/>
    <s v="BNO00065"/>
    <n v="13.2"/>
    <m/>
    <n v="18.2"/>
    <n v="300"/>
    <n v="16.483516483516485"/>
    <s v="Cure Rig 1.0 (Water Butt)"/>
    <n v="50"/>
    <m/>
    <n v="708"/>
    <n v="2.4756659340659337"/>
    <n v="48.9"/>
    <s v="18.2-98.1"/>
    <n v="12.9"/>
    <n v="23.6"/>
    <n v="0.05"/>
    <n v="6.9592382099439215E-2"/>
    <m/>
    <m/>
    <x v="0"/>
    <x v="9"/>
    <n v="0.5"/>
    <m/>
    <m/>
    <m/>
    <m/>
    <m/>
  </r>
  <r>
    <s v="AXF0061"/>
    <d v="2024-11-06T00:00:00"/>
    <s v="AUF76 w/OG core (large caps), after 5kg single emulsion run"/>
    <n v="15"/>
    <s v="BNC00034"/>
    <s v="OG (66/27/7)"/>
    <n v="10270"/>
    <m/>
    <s v="BNU00038"/>
    <x v="3"/>
    <n v="294"/>
    <n v="597.6"/>
    <m/>
    <s v="SE005"/>
    <s v="BNO00065"/>
    <n v="13.2"/>
    <m/>
    <n v="25"/>
    <n v="300"/>
    <n v="12"/>
    <s v="Cure Rig 1.0 (Water Butt)"/>
    <n v="50"/>
    <m/>
    <n v="708"/>
    <n v="1.8408"/>
    <n v="53.1"/>
    <s v="17.6-124.4"/>
    <n v="14.2"/>
    <n v="6.9"/>
    <n v="1.38E-2"/>
    <n v="7.1513436255368629E-2"/>
    <m/>
    <m/>
    <x v="15"/>
    <x v="17"/>
    <n v="0.45"/>
    <m/>
    <m/>
    <m/>
    <m/>
    <m/>
  </r>
  <r>
    <s v="AXF0062"/>
    <d v="2024-11-11T00:00:00"/>
    <s v="AUF110 w/OG core repeat, 220W"/>
    <n v="17"/>
    <s v="BNC00035"/>
    <s v="OG (66/27/7)"/>
    <n v="12400"/>
    <m/>
    <s v="BNU00040"/>
    <x v="10"/>
    <n v="373.2"/>
    <n v="769.2"/>
    <n v="600"/>
    <s v="600mL beaker, thick medium 4x impellor, 275 --&gt; 150 rpm"/>
    <s v="BNO00066"/>
    <n v="9.6"/>
    <m/>
    <n v="30"/>
    <n v="300"/>
    <n v="10"/>
    <s v="Cure Rig 1.0 (Water Butt)"/>
    <n v="50"/>
    <m/>
    <n v="220"/>
    <n v="0.48399999999999993"/>
    <n v="83.8"/>
    <s v="48.7-151.4"/>
    <m/>
    <m/>
    <m/>
    <m/>
    <m/>
    <m/>
    <x v="18"/>
    <x v="18"/>
    <m/>
    <m/>
    <m/>
    <m/>
    <m/>
    <m/>
  </r>
  <r>
    <s v="AXF0063"/>
    <d v="2024-11-12T00:00:00"/>
    <s v="AUF76 w/OG core after 5kg SE run slower impellor speed"/>
    <n v="29"/>
    <s v="BNC00036"/>
    <s v="OG (66/27/7)"/>
    <n v="11900"/>
    <m/>
    <s v="BNU00041"/>
    <x v="3"/>
    <n v="286.8"/>
    <n v="598.79999999999995"/>
    <m/>
    <s v="SE006"/>
    <s v="BNO00067"/>
    <n v="9.6"/>
    <m/>
    <n v="30"/>
    <n v="300"/>
    <n v="10"/>
    <s v="Cure Rig 1.0 (Water Butt)"/>
    <n v="50"/>
    <m/>
    <n v="708"/>
    <n v="1.5575999999999999"/>
    <m/>
    <m/>
    <m/>
    <m/>
    <m/>
    <m/>
    <m/>
    <m/>
    <x v="17"/>
    <x v="13"/>
    <n v="0.25"/>
    <m/>
    <m/>
    <m/>
    <m/>
    <m/>
  </r>
  <r>
    <s v="AXF0064"/>
    <d v="2024-11-12T00:00:00"/>
    <s v="AUF76 w/OG core after 5kg SE run slower impellor speed"/>
    <n v="25"/>
    <s v="BNC00036"/>
    <s v="OG (66/27/7)"/>
    <n v="11900"/>
    <m/>
    <s v="BNU00041"/>
    <x v="3"/>
    <n v="286.8"/>
    <n v="598.79999999999995"/>
    <m/>
    <s v="SE006"/>
    <s v="BNO00067"/>
    <n v="9.6"/>
    <m/>
    <n v="25"/>
    <n v="300"/>
    <n v="12"/>
    <s v="Cure Rig 1.0 (Water Butt)"/>
    <n v="50"/>
    <m/>
    <n v="708"/>
    <n v="1.8408"/>
    <n v="68.900000000000006"/>
    <s v="42.3-112.1"/>
    <m/>
    <m/>
    <m/>
    <m/>
    <m/>
    <m/>
    <x v="17"/>
    <x v="15"/>
    <n v="0.25"/>
    <m/>
    <n v="4.4900000000000002E-2"/>
    <m/>
    <m/>
    <m/>
  </r>
  <r>
    <s v="AXF0065"/>
    <d v="2024-11-12T00:00:00"/>
    <m/>
    <m/>
    <s v="BNC00036"/>
    <s v="OG (66/27/7)"/>
    <n v="11900"/>
    <m/>
    <s v="BNU00041"/>
    <x v="3"/>
    <n v="286.8"/>
    <n v="598.79999999999995"/>
    <m/>
    <s v="SE006"/>
    <s v="BNO00067"/>
    <n v="9.6"/>
    <m/>
    <n v="20"/>
    <n v="300"/>
    <n v="15"/>
    <s v="Cure Rig 1.0 (Water Butt)"/>
    <n v="50"/>
    <m/>
    <n v="708"/>
    <n v="2.2656000000000001"/>
    <m/>
    <m/>
    <m/>
    <m/>
    <m/>
    <m/>
    <m/>
    <m/>
    <x v="2"/>
    <x v="9"/>
    <n v="0.5"/>
    <m/>
    <m/>
    <m/>
    <m/>
    <m/>
  </r>
  <r>
    <s v="AXF0066"/>
    <d v="2024-11-12T00:00:00"/>
    <s v="AUF76 w/OG core 660W cure"/>
    <n v="20"/>
    <s v="BNC00036"/>
    <s v="OG (66/27/7)"/>
    <n v="11900"/>
    <m/>
    <s v="BNU00041"/>
    <x v="3"/>
    <n v="286.8"/>
    <n v="598.79999999999995"/>
    <m/>
    <s v="SE006"/>
    <s v="BNO00067"/>
    <n v="9.6"/>
    <m/>
    <n v="30"/>
    <n v="300"/>
    <n v="10"/>
    <s v="Cure Rig 1.0 (Water Butt)"/>
    <n v="50"/>
    <m/>
    <n v="660"/>
    <n v="1.4519999999999997"/>
    <m/>
    <m/>
    <m/>
    <m/>
    <m/>
    <m/>
    <m/>
    <m/>
    <x v="16"/>
    <x v="13"/>
    <n v="0.3"/>
    <m/>
    <m/>
    <m/>
    <m/>
    <m/>
  </r>
  <r>
    <s v="AXF0067"/>
    <d v="2024-11-12T00:00:00"/>
    <s v="AUF76 w/OG core 488W cure"/>
    <n v="18"/>
    <s v="BNC00036"/>
    <s v="OG (66/27/7)"/>
    <n v="11900"/>
    <m/>
    <s v="BNU00041"/>
    <x v="3"/>
    <n v="286.8"/>
    <n v="598.79999999999995"/>
    <m/>
    <s v="SE006"/>
    <s v="BNO00067"/>
    <n v="9.6"/>
    <m/>
    <n v="30"/>
    <n v="300"/>
    <n v="10"/>
    <s v="Cure Rig 1.0 (Water Butt)"/>
    <n v="50"/>
    <m/>
    <n v="488"/>
    <n v="1.0735999999999999"/>
    <m/>
    <m/>
    <m/>
    <m/>
    <m/>
    <m/>
    <m/>
    <m/>
    <x v="7"/>
    <x v="14"/>
    <n v="0.35"/>
    <m/>
    <m/>
    <m/>
    <m/>
    <m/>
  </r>
  <r>
    <s v="AXF0068"/>
    <d v="2024-11-18T00:00:00"/>
    <s v="AUF76 w/ OG core 5 kg SE run 112 rpm"/>
    <n v="25"/>
    <s v="BNC00036"/>
    <s v="OG (66/27/7)"/>
    <n v="11900"/>
    <m/>
    <s v="BNU00042"/>
    <x v="3"/>
    <n v="286.8"/>
    <n v="592.79999999999995"/>
    <m/>
    <s v="SE009"/>
    <s v="BNO00068"/>
    <n v="10.8"/>
    <m/>
    <n v="30"/>
    <n v="300"/>
    <n v="10"/>
    <s v="Cure Rig 1.0 (Water Butt)"/>
    <n v="50"/>
    <m/>
    <n v="708"/>
    <n v="1.5575999999999999"/>
    <n v="50.9"/>
    <s v="15-109"/>
    <n v="16.100000000000001"/>
    <n v="28.4"/>
    <n v="0.13"/>
    <n v="0.10004979137798604"/>
    <m/>
    <m/>
    <x v="1"/>
    <x v="19"/>
    <n v="0.6"/>
    <m/>
    <m/>
    <m/>
    <m/>
    <m/>
  </r>
  <r>
    <s v="AXF0069"/>
    <d v="2024-11-18T00:00:00"/>
    <s v="AUF76 w/ OG core 5 kg SE run 112 rpm"/>
    <n v="15"/>
    <s v="BNC00036"/>
    <s v="OG (66/27/7)"/>
    <n v="11900"/>
    <m/>
    <s v="BNU00042"/>
    <x v="3"/>
    <n v="286.8"/>
    <n v="592.79999999999995"/>
    <m/>
    <s v="SE009"/>
    <s v="BNO00068"/>
    <n v="10.8"/>
    <m/>
    <n v="40"/>
    <n v="300"/>
    <n v="7.5"/>
    <s v="Cure Rig 1.0 (Water Butt)"/>
    <n v="50"/>
    <m/>
    <n v="708"/>
    <n v="1.2036"/>
    <n v="49"/>
    <s v="14-113"/>
    <n v="19"/>
    <n v="13"/>
    <m/>
    <n v="0.15035401915868388"/>
    <m/>
    <m/>
    <x v="3"/>
    <x v="20"/>
    <m/>
    <m/>
    <m/>
    <m/>
    <m/>
    <m/>
  </r>
  <r>
    <s v="AXF0070"/>
    <d v="2024-11-18T00:00:00"/>
    <s v="AUF76 w/ OG core 5 kg SE run 112 rpm"/>
    <n v="15"/>
    <s v="BNC00036"/>
    <s v="OG (66/27/7)"/>
    <n v="11900"/>
    <m/>
    <s v="BNU00042"/>
    <x v="3"/>
    <n v="286.8"/>
    <n v="592.79999999999995"/>
    <m/>
    <s v="SE009"/>
    <s v="BNO00068"/>
    <n v="10.8"/>
    <m/>
    <n v="20"/>
    <n v="300"/>
    <n v="15"/>
    <s v="Cure Rig 1.0 (Water Butt)"/>
    <n v="50"/>
    <m/>
    <n v="708"/>
    <n v="2.2656000000000001"/>
    <n v="52.7"/>
    <s v="34.6-77.6"/>
    <m/>
    <m/>
    <m/>
    <m/>
    <m/>
    <m/>
    <x v="8"/>
    <x v="21"/>
    <m/>
    <m/>
    <m/>
    <m/>
    <m/>
    <m/>
  </r>
  <r>
    <s v="AXF0071"/>
    <d v="2024-11-18T00:00:00"/>
    <s v="AUF76 w/ OG core 5 kg SE run 112 rpm"/>
    <n v="14"/>
    <s v="BNC00036"/>
    <s v="OG (66/27/7)"/>
    <n v="11900"/>
    <m/>
    <s v="BNU00042"/>
    <x v="3"/>
    <n v="286.8"/>
    <n v="592.79999999999995"/>
    <m/>
    <s v="SE009"/>
    <s v="BNO00068"/>
    <n v="10.8"/>
    <m/>
    <n v="50"/>
    <n v="300"/>
    <n v="6"/>
    <s v="Cure Rig 1.0 (Water Butt)"/>
    <n v="50"/>
    <m/>
    <n v="708"/>
    <n v="0.99120000000000019"/>
    <n v="53"/>
    <s v="13-128"/>
    <n v="17"/>
    <n v="11"/>
    <n v="0.03"/>
    <n v="0.10288358846564613"/>
    <m/>
    <m/>
    <x v="5"/>
    <x v="10"/>
    <m/>
    <m/>
    <m/>
    <m/>
    <m/>
    <m/>
  </r>
  <r>
    <s v="AXF0072"/>
    <d v="2024-11-19T00:00:00"/>
    <s v="AUF110 w/OG core repeat 440W w/Tiipii"/>
    <n v="21"/>
    <s v="BNC00034"/>
    <s v="OG (66/27/7)"/>
    <n v="19000"/>
    <m/>
    <s v="BNU00043"/>
    <x v="10"/>
    <n v="404.4"/>
    <n v="840"/>
    <n v="600"/>
    <s v="600mL beaker, thick medium 4x impellor, 275 --&gt; 475 --&gt; 275"/>
    <s v="BNO00069"/>
    <n v="14.4"/>
    <m/>
    <n v="30"/>
    <n v="300"/>
    <n v="10"/>
    <s v="Cure Rig 1.0 (Water Butt)"/>
    <n v="50"/>
    <m/>
    <n v="440"/>
    <n v="0.96799999999999986"/>
    <m/>
    <m/>
    <m/>
    <m/>
    <m/>
    <m/>
    <m/>
    <m/>
    <x v="18"/>
    <x v="18"/>
    <m/>
    <m/>
    <m/>
    <m/>
    <s v="Snow day. Lab 17.6C so materials, particularly core, more viscous than usual"/>
    <m/>
  </r>
  <r>
    <s v="AXF0073"/>
    <d v="2024-11-21T00:00:00"/>
    <s v="AUF117 w/OG core"/>
    <n v="60"/>
    <s v="BNC00034"/>
    <s v="OG (66/27/7)"/>
    <n v="19000"/>
    <m/>
    <s v="BNU00045"/>
    <x v="11"/>
    <n v="4860"/>
    <n v="13460"/>
    <n v="580"/>
    <s v="600mL beaker, thick medium 4x impellor, 275"/>
    <s v="BNO00070"/>
    <n v="13.2"/>
    <m/>
    <n v="30"/>
    <n v="300"/>
    <n v="10"/>
    <s v="Cure Rig 1.0 (Water Butt)"/>
    <n v="50"/>
    <m/>
    <n v="708"/>
    <n v="1.5575999999999999"/>
    <n v="73.900000000000006"/>
    <s v="45.6-120.4"/>
    <m/>
    <m/>
    <m/>
    <m/>
    <m/>
    <m/>
    <x v="21"/>
    <x v="18"/>
    <m/>
    <m/>
    <m/>
    <m/>
    <m/>
    <m/>
  </r>
  <r>
    <s v="AXF0074"/>
    <d v="2024-11-21T00:00:00"/>
    <s v="AUF124 w/OG core"/>
    <m/>
    <s v="BNC00034"/>
    <s v="OG (66/27/7)"/>
    <n v="14800"/>
    <m/>
    <s v="BNU00046"/>
    <x v="12"/>
    <n v="290"/>
    <n v="624"/>
    <n v="600"/>
    <s v="600mL beaker, thick medium 4x impellor, 275 --&gt; 150 rpm"/>
    <s v="BNO00071"/>
    <n v="14.4"/>
    <m/>
    <n v="30"/>
    <n v="300"/>
    <n v="10"/>
    <s v="Cure Rig 1.0 (Water Butt)"/>
    <n v="50"/>
    <m/>
    <n v="708"/>
    <n v="1.5575999999999999"/>
    <n v="61.1"/>
    <s v="38.7-95.3"/>
    <m/>
    <m/>
    <m/>
    <m/>
    <m/>
    <m/>
    <x v="22"/>
    <x v="21"/>
    <m/>
    <m/>
    <m/>
    <m/>
    <m/>
    <m/>
  </r>
  <r>
    <s v="AXF0075"/>
    <d v="2024-11-22T00:00:00"/>
    <s v="SE010 - OG core / AUF76 5 kg 112 rpm for 50 hours"/>
    <n v="13"/>
    <s v="BNC00036"/>
    <s v="OG (66/27/7)"/>
    <n v="14080"/>
    <m/>
    <s v="BNU00044"/>
    <x v="3"/>
    <n v="339.6"/>
    <m/>
    <m/>
    <s v="SE010"/>
    <s v="BNO00072"/>
    <n v="12"/>
    <m/>
    <n v="30"/>
    <n v="300"/>
    <n v="10"/>
    <s v="Cure Rig 1.0 (Water Butt)"/>
    <n v="50"/>
    <m/>
    <n v="708"/>
    <n v="1.5575999999999999"/>
    <n v="49"/>
    <s v="14-119"/>
    <n v="19"/>
    <n v="11"/>
    <n v="0.09"/>
    <n v="0.15035401915868388"/>
    <m/>
    <m/>
    <x v="17"/>
    <x v="13"/>
    <n v="0.25"/>
    <m/>
    <m/>
    <m/>
    <m/>
    <m/>
  </r>
  <r>
    <s v="AXF0076"/>
    <d v="2024-11-22T00:00:00"/>
    <s v="SE010 - OG core / AUF76 5 kg 112 rpm for 50 hours"/>
    <n v="12"/>
    <s v="BNC00036"/>
    <s v="OG (66/27/7)"/>
    <n v="14080"/>
    <m/>
    <s v="BNU00044"/>
    <x v="3"/>
    <n v="339.6"/>
    <m/>
    <m/>
    <s v="SE010"/>
    <s v="BNO00072"/>
    <n v="12"/>
    <m/>
    <n v="40"/>
    <n v="300"/>
    <n v="7.5"/>
    <s v="Cure Rig 1.0 (Water Butt)"/>
    <n v="50"/>
    <m/>
    <n v="708"/>
    <n v="1.2036"/>
    <n v="53"/>
    <s v="15-107"/>
    <n v="19"/>
    <n v="17"/>
    <n v="0.08"/>
    <n v="0.12851548593805623"/>
    <m/>
    <m/>
    <x v="0"/>
    <x v="14"/>
    <n v="0.45"/>
    <m/>
    <m/>
    <m/>
    <m/>
    <m/>
  </r>
  <r>
    <s v="AXF0077"/>
    <d v="2024-11-22T00:00:00"/>
    <s v="SE010 - OG core / AUF76 5 kg 112 rpm for 50 hours"/>
    <n v="11"/>
    <s v="BNC00036"/>
    <s v="OG (66/27/7)"/>
    <n v="14080"/>
    <m/>
    <s v="BNU00044"/>
    <x v="3"/>
    <n v="339.6"/>
    <m/>
    <m/>
    <s v="SE010"/>
    <s v="BNO00072"/>
    <n v="12"/>
    <m/>
    <n v="50"/>
    <n v="300"/>
    <n v="6"/>
    <s v="Cure Rig 1.0 (Water Butt)"/>
    <n v="50"/>
    <m/>
    <n v="708"/>
    <n v="0.99120000000000019"/>
    <n v="50"/>
    <s v="13-107"/>
    <n v="18"/>
    <n v="24"/>
    <n v="0.13"/>
    <n v="0.12959999999999999"/>
    <m/>
    <m/>
    <x v="5"/>
    <x v="19"/>
    <n v="0.6"/>
    <m/>
    <m/>
    <m/>
    <m/>
    <m/>
  </r>
  <r>
    <s v="AXF0078"/>
    <d v="2024-11-22T00:00:00"/>
    <s v="SE010 - OG core / AUF76 5 kg 112 rpm for 50 hours"/>
    <n v="11"/>
    <s v="BNC00036"/>
    <s v="OG (66/27/7)"/>
    <n v="14080"/>
    <m/>
    <s v="BNU00044"/>
    <x v="3"/>
    <n v="339.6"/>
    <m/>
    <m/>
    <s v="SE010"/>
    <s v="BNO00072"/>
    <n v="12"/>
    <m/>
    <n v="60"/>
    <n v="300"/>
    <n v="5"/>
    <s v="Cure Rig 1.0 (Water Butt)"/>
    <n v="50"/>
    <m/>
    <n v="708"/>
    <n v="0.84960000000000002"/>
    <n v="55"/>
    <s v="13-126"/>
    <n v="19"/>
    <n v="34"/>
    <n v="0.15"/>
    <n v="0.11933884297520661"/>
    <m/>
    <m/>
    <x v="7"/>
    <x v="14"/>
    <n v="0.25"/>
    <m/>
    <n v="3.2199999999999999E-2"/>
    <m/>
    <m/>
    <m/>
  </r>
  <r>
    <s v="AXF0079"/>
    <d v="2024-11-22T00:00:00"/>
    <s v="80 mL/min"/>
    <n v="10"/>
    <s v="BNC00036"/>
    <s v="OG (66/27/7)"/>
    <n v="14080"/>
    <m/>
    <s v="BNU00044"/>
    <x v="3"/>
    <n v="339.6"/>
    <m/>
    <m/>
    <s v="SE010"/>
    <s v="BNO00072"/>
    <n v="12"/>
    <m/>
    <n v="80"/>
    <n v="300"/>
    <n v="3.75"/>
    <s v="Cure Rig 1.0 (Water Butt)"/>
    <n v="50"/>
    <m/>
    <n v="708"/>
    <n v="0.67259999999999998"/>
    <n v="58"/>
    <s v="15-234"/>
    <n v="26"/>
    <n v="17"/>
    <n v="7.0000000000000007E-2"/>
    <n v="0.20095124851367421"/>
    <m/>
    <m/>
    <x v="16"/>
    <x v="13"/>
    <n v="0.3"/>
    <m/>
    <m/>
    <m/>
    <m/>
    <m/>
  </r>
  <r>
    <s v="AXF0080"/>
    <d v="2024-11-22T00:00:00"/>
    <s v="100 mL/min"/>
    <n v="14"/>
    <s v="BNC00036"/>
    <s v="OG (66/27/7)"/>
    <n v="14080"/>
    <m/>
    <s v="BNU00044"/>
    <x v="3"/>
    <n v="339.6"/>
    <m/>
    <m/>
    <s v="SE010"/>
    <s v="BNO00072"/>
    <n v="12"/>
    <m/>
    <n v="100"/>
    <n v="300"/>
    <n v="3"/>
    <s v="Cure Rig 1.0 (Water Butt)"/>
    <n v="50"/>
    <m/>
    <n v="708"/>
    <n v="0.56640000000000001"/>
    <n v="109.8"/>
    <s v="53.5-223.1"/>
    <m/>
    <m/>
    <m/>
    <m/>
    <m/>
    <m/>
    <x v="6"/>
    <x v="22"/>
    <n v="0.15"/>
    <m/>
    <n v="2.8000000000000001E-2"/>
    <m/>
    <m/>
    <m/>
  </r>
  <r>
    <s v="AXF0081"/>
    <d v="2024-11-22T00:00:00"/>
    <s v="Back to 30 mL/min to see if there are other big ones due to high temp"/>
    <n v="4"/>
    <s v="BNC00036"/>
    <s v="OG (66/27/7)"/>
    <n v="14080"/>
    <m/>
    <s v="BNU00044"/>
    <x v="3"/>
    <n v="339.6"/>
    <m/>
    <m/>
    <s v="SE010"/>
    <s v="BNO00072"/>
    <n v="12"/>
    <m/>
    <n v="30"/>
    <n v="300"/>
    <n v="10"/>
    <s v="Cure Rig 1.0 (Water Butt)"/>
    <n v="50"/>
    <m/>
    <n v="708"/>
    <n v="1.5575999999999999"/>
    <m/>
    <m/>
    <m/>
    <m/>
    <m/>
    <m/>
    <m/>
    <m/>
    <x v="10"/>
    <x v="0"/>
    <m/>
    <m/>
    <m/>
    <m/>
    <m/>
    <m/>
  </r>
  <r>
    <s v="AXF0082"/>
    <d v="2024-11-25T00:00:00"/>
    <s v="AUF113 w/OG core"/>
    <n v="19"/>
    <s v="BNC00034"/>
    <s v="OG (66/27/7)"/>
    <n v="8904"/>
    <m/>
    <s v="BNU00048"/>
    <x v="13"/>
    <n v="899"/>
    <n v="2104"/>
    <n v="600"/>
    <s v="600mL beaker, thick medium 4x impellor, 275 --&gt; 125"/>
    <s v="BNO00073"/>
    <n v="9.6"/>
    <m/>
    <n v="30"/>
    <n v="300"/>
    <n v="10"/>
    <s v="Cure Rig 1.0 (Water Butt)"/>
    <n v="50"/>
    <m/>
    <n v="708"/>
    <n v="1.5575999999999999"/>
    <n v="86.4"/>
    <s v="53.4-139.4"/>
    <m/>
    <m/>
    <m/>
    <m/>
    <m/>
    <m/>
    <x v="3"/>
    <x v="7"/>
    <m/>
    <m/>
    <m/>
    <m/>
    <m/>
    <m/>
  </r>
  <r>
    <s v="AXF0083"/>
    <d v="2024-11-25T00:00:00"/>
    <s v="AUF92 w/OG core"/>
    <n v="19"/>
    <s v="BNC00034"/>
    <s v="OG (66/27/7)"/>
    <n v="8904"/>
    <m/>
    <s v="BNU00047"/>
    <x v="14"/>
    <n v="224"/>
    <n v="594"/>
    <n v="600"/>
    <s v="600mL beaker, thick medium 4x impellor, 275 --&gt; 150"/>
    <s v="BNO00074"/>
    <n v="10.8"/>
    <m/>
    <n v="30"/>
    <n v="300"/>
    <n v="10"/>
    <s v="Cure Rig 1.0 (Water Butt)"/>
    <n v="50"/>
    <m/>
    <n v="708"/>
    <n v="1.5575999999999999"/>
    <n v="62.1"/>
    <s v="39.1-95.5"/>
    <m/>
    <m/>
    <m/>
    <m/>
    <m/>
    <m/>
    <x v="2"/>
    <x v="9"/>
    <n v="0.45"/>
    <m/>
    <m/>
    <m/>
    <m/>
    <m/>
  </r>
  <r>
    <s v="AXF0084"/>
    <d v="2024-11-26T00:00:00"/>
    <s v="AUF134 w/OG core"/>
    <n v="19"/>
    <s v="BNC00035"/>
    <s v="OG (66/27/7)"/>
    <n v="11900"/>
    <m/>
    <s v="BNU00049"/>
    <x v="15"/>
    <n v="333.6"/>
    <m/>
    <n v="600"/>
    <s v="600mL beaker, thick medium 4x impellor, 275"/>
    <s v="BNO00075"/>
    <n v="10.8"/>
    <m/>
    <n v="30"/>
    <n v="300"/>
    <n v="10"/>
    <s v="Cure Rig 1.0 (Water Butt)"/>
    <n v="50"/>
    <m/>
    <n v="708"/>
    <n v="1.5575999999999999"/>
    <n v="64.599999999999994"/>
    <s v="40.9-101.2"/>
    <m/>
    <m/>
    <m/>
    <m/>
    <m/>
    <m/>
    <x v="3"/>
    <x v="18"/>
    <m/>
    <m/>
    <m/>
    <m/>
    <m/>
    <m/>
  </r>
  <r>
    <s v="AXF0085"/>
    <d v="2024-11-26T00:00:00"/>
    <s v="New Tom core w/AUF76"/>
    <n v="19"/>
    <s v="BNC00037"/>
    <s v="94/6, 25%"/>
    <n v="16050"/>
    <m/>
    <s v="BNU00044"/>
    <x v="3"/>
    <n v="264"/>
    <n v="560.4"/>
    <n v="600"/>
    <s v="600mL beaker, thick medium 4x impellor, 275 --&gt; 500"/>
    <s v="BNO00076"/>
    <n v="9.6"/>
    <m/>
    <n v="30"/>
    <n v="300"/>
    <n v="10"/>
    <s v="Cure Rig 1.0 (Water Butt)"/>
    <n v="50"/>
    <m/>
    <n v="708"/>
    <n v="1.5575999999999999"/>
    <m/>
    <m/>
    <m/>
    <m/>
    <m/>
    <m/>
    <m/>
    <m/>
    <x v="6"/>
    <x v="12"/>
    <n v="0.1"/>
    <n v="0.3"/>
    <m/>
    <m/>
    <m/>
    <m/>
  </r>
  <r>
    <s v="AXF0086"/>
    <d v="2024-11-27T00:00:00"/>
    <s v="AUF124 repeat (440 W) w/ OG core"/>
    <n v="19"/>
    <s v="BNC00035"/>
    <s v="OG (66/27/7)"/>
    <n v="12400"/>
    <m/>
    <s v="BNU00050"/>
    <x v="12"/>
    <n v="289.2"/>
    <n v="580.79999999999995"/>
    <n v="600"/>
    <s v="600mL beaker, thick medium 4x impellor, 275 --&gt; 150"/>
    <s v="BNO00077"/>
    <n v="9.6"/>
    <m/>
    <n v="30"/>
    <n v="300"/>
    <n v="10"/>
    <s v="Cure Rig 1.0 (Water Butt)"/>
    <n v="50"/>
    <m/>
    <n v="440"/>
    <n v="0.96799999999999986"/>
    <m/>
    <m/>
    <m/>
    <m/>
    <m/>
    <m/>
    <m/>
    <m/>
    <x v="18"/>
    <x v="18"/>
    <m/>
    <m/>
    <m/>
    <m/>
    <m/>
    <m/>
  </r>
  <r>
    <s v="AXF0087"/>
    <d v="2024-11-27T00:00:00"/>
    <s v="AUF137 w/OG core 440W cure"/>
    <n v="10"/>
    <s v="BNC00035"/>
    <s v="OG (66/27/7)"/>
    <n v="12400"/>
    <m/>
    <s v="BNU00051"/>
    <x v="16"/>
    <n v="654"/>
    <n v="1407"/>
    <n v="300"/>
    <s v="600mL beaker, thick medium 4x impellor, 275 --&gt; 150"/>
    <s v="BNO00078"/>
    <n v="9.6"/>
    <m/>
    <n v="30"/>
    <n v="300"/>
    <n v="10"/>
    <s v="Cure Rig 1.0 (Water Butt)"/>
    <n v="50"/>
    <m/>
    <n v="440"/>
    <n v="0.96799999999999986"/>
    <m/>
    <m/>
    <m/>
    <m/>
    <m/>
    <m/>
    <m/>
    <m/>
    <x v="11"/>
    <x v="18"/>
    <m/>
    <n v="0.8"/>
    <m/>
    <m/>
    <m/>
    <m/>
  </r>
  <r>
    <s v="AXF0087_full cure"/>
    <d v="2024-11-27T00:00:00"/>
    <s v="AUF137 w/OG core full cure"/>
    <n v="9"/>
    <s v="BNC00035"/>
    <s v="OG (66/27/7)"/>
    <n v="12400"/>
    <m/>
    <s v="BNU00051"/>
    <x v="16"/>
    <n v="654"/>
    <n v="1407"/>
    <n v="300"/>
    <s v="600mL beaker, thick medium 4x impellor, 275 --&gt; 150"/>
    <s v="BNO00078"/>
    <n v="9.6"/>
    <m/>
    <n v="30"/>
    <n v="300"/>
    <n v="10"/>
    <s v="Cure Rig 1.0 (Water Butt)"/>
    <n v="50"/>
    <m/>
    <n v="708"/>
    <n v="1.5575999999999999"/>
    <m/>
    <m/>
    <m/>
    <m/>
    <m/>
    <m/>
    <m/>
    <m/>
    <x v="21"/>
    <x v="18"/>
    <m/>
    <m/>
    <m/>
    <m/>
    <m/>
    <m/>
  </r>
  <r>
    <s v="AXF0088"/>
    <d v="2024-11-28T00:00:00"/>
    <s v="Tom core w/AUF76"/>
    <n v="19"/>
    <s v="BNC00038"/>
    <s v="93/7, 20%"/>
    <n v="6264"/>
    <m/>
    <s v="BNU00044"/>
    <x v="3"/>
    <n v="272.39999999999998"/>
    <n v="550.79999999999995"/>
    <n v="600"/>
    <s v="600mL beaker, thick medium 4x impellor, 275 --&gt; 150"/>
    <s v="BNO00079"/>
    <n v="10.8"/>
    <m/>
    <n v="30"/>
    <n v="300"/>
    <n v="10"/>
    <s v="Cure Rig 1.0 (Water Butt)"/>
    <n v="50"/>
    <m/>
    <n v="708"/>
    <n v="1.5575999999999999"/>
    <m/>
    <m/>
    <m/>
    <m/>
    <m/>
    <m/>
    <m/>
    <m/>
    <x v="16"/>
    <x v="13"/>
    <n v="0.3"/>
    <m/>
    <m/>
    <m/>
    <m/>
    <m/>
  </r>
  <r>
    <s v="AXF0089"/>
    <d v="2024-11-28T00:00:00"/>
    <s v="AUF138 w/OG core 440W cure"/>
    <n v="10"/>
    <s v="BNC00035"/>
    <s v="OG (66/27/7)"/>
    <n v="12790"/>
    <m/>
    <s v="BNU00052"/>
    <x v="17"/>
    <n v="804"/>
    <n v="1584"/>
    <n v="300"/>
    <s v="600mL beaker, thick medium 4x impellor, 275 --&gt; 150"/>
    <s v="BNO00080"/>
    <m/>
    <m/>
    <n v="30"/>
    <n v="300"/>
    <n v="10"/>
    <s v="Cure Rig 1.0 (Water Butt)"/>
    <n v="50"/>
    <m/>
    <n v="440"/>
    <n v="0.96799999999999986"/>
    <m/>
    <m/>
    <m/>
    <m/>
    <m/>
    <m/>
    <m/>
    <m/>
    <x v="9"/>
    <x v="18"/>
    <m/>
    <m/>
    <m/>
    <m/>
    <m/>
    <m/>
  </r>
  <r>
    <s v="AXF0089_full cure"/>
    <d v="2024-11-28T00:00:00"/>
    <s v="AUF138 w/OG core full cure"/>
    <n v="9"/>
    <s v="BNC00035"/>
    <s v="OG (66/27/7)"/>
    <n v="12790"/>
    <m/>
    <s v="BNU00052"/>
    <x v="17"/>
    <n v="804"/>
    <n v="1584"/>
    <n v="300"/>
    <s v="600mL beaker, thick medium 4x impellor, 275 --&gt; 150"/>
    <s v="BNO00080"/>
    <m/>
    <m/>
    <n v="30"/>
    <n v="300"/>
    <n v="10"/>
    <s v="Cure Rig 1.0 (Water Butt)"/>
    <n v="50"/>
    <m/>
    <n v="708"/>
    <n v="1.5575999999999999"/>
    <m/>
    <m/>
    <m/>
    <m/>
    <m/>
    <m/>
    <m/>
    <m/>
    <x v="11"/>
    <x v="18"/>
    <m/>
    <m/>
    <m/>
    <m/>
    <m/>
    <m/>
  </r>
  <r>
    <s v="AXF0090"/>
    <d v="2024-11-29T00:00:00"/>
    <s v="AUF139 w/OG core 440W cure"/>
    <n v="10"/>
    <s v="BNC00035"/>
    <s v="OG (66/27/7)"/>
    <n v="11080"/>
    <m/>
    <s v="BNU00053"/>
    <x v="18"/>
    <n v="278.39999999999998"/>
    <n v="555.6"/>
    <n v="300"/>
    <s v="600mL beaker, thick medium 4x impellor, 275 --&gt; 150"/>
    <s v="BNO00081"/>
    <n v="10.8"/>
    <m/>
    <n v="30"/>
    <n v="300"/>
    <n v="10"/>
    <s v="Cure Rig 1.0 (Water Butt)"/>
    <n v="50"/>
    <m/>
    <n v="440"/>
    <n v="0.96799999999999986"/>
    <m/>
    <m/>
    <m/>
    <m/>
    <m/>
    <m/>
    <m/>
    <m/>
    <x v="23"/>
    <x v="18"/>
    <m/>
    <m/>
    <m/>
    <m/>
    <m/>
    <m/>
  </r>
  <r>
    <s v="AXF0090_full cure"/>
    <d v="2024-11-29T00:00:00"/>
    <s v="AUF139 w/OG core full cure"/>
    <n v="9"/>
    <s v="BNC00035"/>
    <s v="OG (66/27/7)"/>
    <n v="11080"/>
    <m/>
    <s v="BNU00053"/>
    <x v="18"/>
    <n v="278.39999999999998"/>
    <n v="555.6"/>
    <n v="300"/>
    <s v="600mL beaker, thick medium 4x impellor, 275 --&gt; 150"/>
    <s v="BNO00081"/>
    <n v="10.8"/>
    <m/>
    <n v="30"/>
    <n v="300"/>
    <n v="10"/>
    <s v="Cure Rig 1.0 (Water Butt)"/>
    <n v="50"/>
    <m/>
    <n v="708"/>
    <n v="1.5575999999999999"/>
    <m/>
    <m/>
    <m/>
    <m/>
    <m/>
    <m/>
    <m/>
    <m/>
    <x v="11"/>
    <x v="18"/>
    <m/>
    <m/>
    <m/>
    <m/>
    <m/>
    <m/>
  </r>
  <r>
    <s v="AXF0091"/>
    <d v="2024-11-29T00:00:00"/>
    <s v="AUF141 w/OG core 440W cure"/>
    <n v="10"/>
    <s v="BNC00035"/>
    <s v="OG (66/27/7)"/>
    <n v="11080"/>
    <m/>
    <s v="BNU00054"/>
    <x v="19"/>
    <n v="487.2"/>
    <n v="1076"/>
    <n v="300"/>
    <s v="600mL beaker, thick medium 4x impellor, 275 --&gt; 150"/>
    <s v="BNO00082"/>
    <n v="10.8"/>
    <m/>
    <n v="30"/>
    <n v="300"/>
    <n v="10"/>
    <s v="Cure Rig 1.0 (Water Butt)"/>
    <n v="50"/>
    <m/>
    <n v="440"/>
    <n v="0.96799999999999986"/>
    <m/>
    <m/>
    <m/>
    <m/>
    <m/>
    <m/>
    <m/>
    <m/>
    <x v="19"/>
    <x v="18"/>
    <m/>
    <m/>
    <m/>
    <m/>
    <m/>
    <m/>
  </r>
  <r>
    <s v="AXF0091_full cure"/>
    <d v="2024-11-29T00:00:00"/>
    <s v="AUF141 w/OG core full cure"/>
    <n v="9"/>
    <s v="BNC00035"/>
    <s v="OG (66/27/7)"/>
    <n v="11080"/>
    <m/>
    <s v="BNU00054"/>
    <x v="19"/>
    <n v="487.2"/>
    <n v="1076"/>
    <n v="300"/>
    <s v="600mL beaker, thick medium 4x impellor, 275 --&gt; 150"/>
    <s v="BNO00082"/>
    <n v="10.8"/>
    <m/>
    <n v="30"/>
    <n v="300"/>
    <n v="10"/>
    <s v="Cure Rig 1.0 (Water Butt)"/>
    <n v="50"/>
    <m/>
    <n v="708"/>
    <n v="1.5575999999999999"/>
    <m/>
    <m/>
    <m/>
    <m/>
    <m/>
    <m/>
    <m/>
    <m/>
    <x v="23"/>
    <x v="18"/>
    <m/>
    <m/>
    <m/>
    <m/>
    <m/>
    <m/>
  </r>
  <r>
    <s v="AXF0092"/>
    <d v="2024-12-02T00:00:00"/>
    <s v="94/6, 25% core w/AUF76 repeat"/>
    <n v="19"/>
    <s v="BNC00037"/>
    <s v="94/6, 25%"/>
    <n v="40140"/>
    <m/>
    <s v="BNU00044"/>
    <x v="3"/>
    <n v="266.39999999999998"/>
    <n v="520.79999999999995"/>
    <n v="600"/>
    <s v="600mL beaker, thick medium 4x impellor, 950 --&gt; 150"/>
    <s v="BNO00083"/>
    <n v="10.8"/>
    <m/>
    <n v="30"/>
    <n v="300"/>
    <n v="10"/>
    <s v="Cure Rig 1.0 (Water Butt)"/>
    <n v="50"/>
    <m/>
    <n v="708"/>
    <n v="1.5575999999999999"/>
    <n v="65"/>
    <s v="42.7-99.1"/>
    <m/>
    <m/>
    <m/>
    <m/>
    <m/>
    <m/>
    <x v="16"/>
    <x v="13"/>
    <n v="0.25"/>
    <m/>
    <m/>
    <m/>
    <s v="Core added via syringe into the UV due to mad visco"/>
    <m/>
  </r>
  <r>
    <s v="AXF0093"/>
    <d v="2024-12-02T00:00:00"/>
    <s v="AUF134 w/OG core, 440W cure"/>
    <n v="19"/>
    <s v="BNC00035"/>
    <s v="OG (66/27/7)"/>
    <n v="11200"/>
    <m/>
    <s v="BNU00055"/>
    <x v="15"/>
    <n v="332.4"/>
    <n v="660"/>
    <n v="600"/>
    <s v="600mL beaker, thick medium 4x impellor, 275 --&gt; 150"/>
    <s v="BNO00084"/>
    <n v="10.8"/>
    <m/>
    <n v="30"/>
    <n v="300"/>
    <n v="10"/>
    <s v="Cure Rig 1.0 (Water Butt)"/>
    <n v="50"/>
    <m/>
    <n v="440"/>
    <n v="0.96799999999999986"/>
    <n v="64.099999999999994"/>
    <s v="40.6-101.5"/>
    <m/>
    <m/>
    <m/>
    <m/>
    <m/>
    <m/>
    <x v="1"/>
    <x v="21"/>
    <m/>
    <m/>
    <m/>
    <m/>
    <m/>
    <m/>
  </r>
  <r>
    <s v="AXF0094"/>
    <d v="2024-12-03T00:00:00"/>
    <s v="AUF96 w/OG core"/>
    <m/>
    <s v="BNC00036"/>
    <s v="OG (66/27/7)"/>
    <n v="10360"/>
    <m/>
    <s v="BNU00056"/>
    <x v="20"/>
    <n v="75.599999999999994"/>
    <n v="180"/>
    <n v="600"/>
    <s v="600mL beaker, thick medium 4x impellor, 800 --&gt; 400"/>
    <s v="BNO00085"/>
    <n v="12"/>
    <m/>
    <n v="30"/>
    <n v="300"/>
    <n v="10"/>
    <s v="Cure Rig 1.0 (Water Butt)"/>
    <n v="50"/>
    <m/>
    <n v="708"/>
    <n v="1.5575999999999999"/>
    <m/>
    <m/>
    <m/>
    <m/>
    <m/>
    <m/>
    <m/>
    <m/>
    <x v="19"/>
    <x v="18"/>
    <m/>
    <m/>
    <m/>
    <m/>
    <s v="Very unstable emulsion. Gear pump failed with 300 mL remaining"/>
    <m/>
  </r>
  <r>
    <s v="AXF0095"/>
    <d v="2024-12-04T00:00:00"/>
    <s v="PEG-core w/AUF76"/>
    <n v="15"/>
    <s v="BNC00040"/>
    <s v="66/25.5/6.5/2% PEG550DMA"/>
    <n v="6600"/>
    <m/>
    <s v="BNU00044"/>
    <x v="3"/>
    <n v="266.39999999999998"/>
    <n v="506.4"/>
    <n v="450"/>
    <s v="600mL beaker, thick medium 4x impellor, 275 --&gt; 150"/>
    <s v="BNO00086"/>
    <n v="12"/>
    <m/>
    <n v="30"/>
    <n v="300"/>
    <n v="10"/>
    <s v="Cure Rig 1.0 (Water Butt)"/>
    <n v="50"/>
    <m/>
    <n v="708"/>
    <n v="1.5575999999999999"/>
    <m/>
    <m/>
    <m/>
    <m/>
    <m/>
    <m/>
    <m/>
    <m/>
    <x v="3"/>
    <x v="21"/>
    <m/>
    <m/>
    <m/>
    <m/>
    <s v="New DP gear pump head (for emulsion). Tube not at bottom of beaker, so drew up air with 150 mL emulsion left. Experiment stopped. "/>
    <m/>
  </r>
  <r>
    <s v="AXF0096"/>
    <d v="2024-12-05T00:00:00"/>
    <s v="AUF76 w/OG core, 5kg run"/>
    <n v="19"/>
    <s v="BNC00036"/>
    <s v="OG (66/27/7)"/>
    <n v="10360"/>
    <m/>
    <s v="BNU00044"/>
    <x v="3"/>
    <n v="255.6"/>
    <n v="445.2"/>
    <m/>
    <s v="SE011"/>
    <s v="BNO00087"/>
    <n v="10.8"/>
    <m/>
    <n v="60"/>
    <n v="300"/>
    <n v="5"/>
    <s v="Cure Rig 1.0 (Water Butt)"/>
    <n v="50"/>
    <m/>
    <n v="708"/>
    <n v="0.84960000000000002"/>
    <n v="76.7"/>
    <s v="41.9-120.5"/>
    <m/>
    <m/>
    <m/>
    <m/>
    <m/>
    <m/>
    <x v="16"/>
    <x v="13"/>
    <n v="0.2"/>
    <m/>
    <n v="0.02"/>
    <m/>
    <s v="Quality 6/10"/>
    <m/>
  </r>
  <r>
    <s v="AXF0097"/>
    <d v="2024-12-05T00:00:00"/>
    <s v="AUF76 w/OG core, 5kg run"/>
    <m/>
    <s v="BNC00036"/>
    <s v="OG (66/27/7)"/>
    <n v="10360"/>
    <m/>
    <s v="BNU00044"/>
    <x v="3"/>
    <n v="255.6"/>
    <n v="445.2"/>
    <m/>
    <s v="SE011"/>
    <s v="BNO00087"/>
    <n v="10.8"/>
    <m/>
    <n v="60"/>
    <n v="450"/>
    <n v="7.5"/>
    <s v="Cure Rig 1.0 (Water Butt)"/>
    <n v="50"/>
    <m/>
    <n v="708"/>
    <n v="0.8024"/>
    <n v="70.2"/>
    <s v="41.8-114.3"/>
    <m/>
    <m/>
    <m/>
    <m/>
    <m/>
    <m/>
    <x v="7"/>
    <x v="13"/>
    <n v="0.25"/>
    <m/>
    <m/>
    <m/>
    <s v="Quality 7/10"/>
    <m/>
  </r>
  <r>
    <s v="AXF0098"/>
    <d v="2024-12-05T00:00:00"/>
    <s v="AUF76 w/OG core, 5kg run"/>
    <m/>
    <s v="BNC00036"/>
    <s v="OG (66/27/7)"/>
    <n v="10360"/>
    <m/>
    <s v="BNU00044"/>
    <x v="3"/>
    <n v="255.6"/>
    <n v="445.2"/>
    <m/>
    <s v="SE011"/>
    <s v="BNO00087"/>
    <n v="10.8"/>
    <m/>
    <n v="60"/>
    <n v="600"/>
    <n v="10"/>
    <s v="Cure Rig 1.0 (Water Butt)"/>
    <n v="50"/>
    <m/>
    <n v="708"/>
    <n v="0.77879999999999994"/>
    <n v="70"/>
    <s v="40.5-117"/>
    <m/>
    <m/>
    <m/>
    <m/>
    <m/>
    <m/>
    <x v="16"/>
    <x v="14"/>
    <n v="0.25"/>
    <n v="0.08"/>
    <m/>
    <m/>
    <s v="Quality 8/10"/>
    <m/>
  </r>
  <r>
    <s v="AXF0099"/>
    <d v="2024-12-05T00:00:00"/>
    <s v="AUF76 w/OG core, 5kg run"/>
    <m/>
    <s v="BNC00036"/>
    <s v="OG (66/27/7)"/>
    <n v="10360"/>
    <m/>
    <s v="BNU00044"/>
    <x v="3"/>
    <n v="255.6"/>
    <n v="445.2"/>
    <m/>
    <s v="SE011"/>
    <s v="BNO00087"/>
    <n v="10.8"/>
    <m/>
    <n v="80"/>
    <n v="600"/>
    <n v="7.5"/>
    <s v="Cure Rig 1.0 (Water Butt)"/>
    <n v="50"/>
    <m/>
    <n v="708"/>
    <n v="0.6018"/>
    <m/>
    <m/>
    <m/>
    <m/>
    <m/>
    <m/>
    <m/>
    <m/>
    <x v="17"/>
    <x v="13"/>
    <n v="0.25"/>
    <m/>
    <m/>
    <m/>
    <s v="Quality 5/10. Some v large ones"/>
    <m/>
  </r>
  <r>
    <s v="AXF0100"/>
    <d v="2024-12-05T00:00:00"/>
    <s v="AUF76 w/OG core, 5kg run"/>
    <m/>
    <s v="BNC00036"/>
    <s v="OG (66/27/7)"/>
    <n v="10360"/>
    <m/>
    <s v="BNU00044"/>
    <x v="3"/>
    <n v="255.6"/>
    <n v="445.2"/>
    <m/>
    <s v="SE011"/>
    <s v="BNO00087"/>
    <n v="10.8"/>
    <m/>
    <n v="80"/>
    <n v="800"/>
    <n v="10"/>
    <s v="Cure Rig 1.0 (Water Butt)"/>
    <n v="50"/>
    <m/>
    <n v="708"/>
    <n v="0.58410000000000006"/>
    <m/>
    <m/>
    <m/>
    <m/>
    <m/>
    <m/>
    <m/>
    <m/>
    <x v="17"/>
    <x v="12"/>
    <n v="0.2"/>
    <m/>
    <m/>
    <m/>
    <s v="Quality 5/10. some v large ones "/>
    <m/>
  </r>
  <r>
    <s v="AXF0101"/>
    <d v="2024-12-05T00:00:00"/>
    <s v="AUF76 w/OG core, 5kg run"/>
    <m/>
    <s v="BNC00036"/>
    <s v="OG (66/27/7)"/>
    <n v="10360"/>
    <m/>
    <s v="BNU00044"/>
    <x v="3"/>
    <n v="255.6"/>
    <n v="445.2"/>
    <m/>
    <s v="SE011"/>
    <s v="BNO00087"/>
    <n v="10.8"/>
    <m/>
    <n v="90"/>
    <n v="900"/>
    <n v="10"/>
    <s v="Cure Rig 1.0 (Water Butt)"/>
    <n v="50"/>
    <m/>
    <n v="708"/>
    <n v="0.51919999999999988"/>
    <n v="83.4"/>
    <s v="44.6-155.6"/>
    <m/>
    <m/>
    <m/>
    <m/>
    <m/>
    <m/>
    <x v="7"/>
    <x v="13"/>
    <n v="0.25"/>
    <m/>
    <m/>
    <m/>
    <s v="Quality 5.5/10"/>
    <m/>
  </r>
  <r>
    <s v="AXF0102"/>
    <d v="2024-12-05T00:00:00"/>
    <s v="AUF76 w/OG core, 5kg run w/TP"/>
    <m/>
    <s v="BNC00036"/>
    <s v="OG (66/27/7)"/>
    <n v="10360"/>
    <m/>
    <s v="BNU00044"/>
    <x v="3"/>
    <n v="255.6"/>
    <n v="445.2"/>
    <m/>
    <s v="SE011"/>
    <s v="BNO00087"/>
    <n v="10.8"/>
    <m/>
    <n v="60"/>
    <n v="600"/>
    <n v="10"/>
    <s v="Cure Rig 1.0 (Water Butt)"/>
    <n v="50"/>
    <m/>
    <n v="708"/>
    <n v="0.77879999999999994"/>
    <n v="66.2"/>
    <s v="41.2-102.8"/>
    <m/>
    <m/>
    <m/>
    <m/>
    <m/>
    <m/>
    <x v="4"/>
    <x v="11"/>
    <n v="0.35"/>
    <m/>
    <m/>
    <m/>
    <s v="Quality 8/10. TP (2x half-size pieces)"/>
    <m/>
  </r>
  <r>
    <s v="AXF0103"/>
    <d v="2024-12-06T00:00:00"/>
    <s v="AUF91 w/OG core"/>
    <n v="19"/>
    <s v="BNC00042"/>
    <s v="OG (66/27/7)"/>
    <n v="7200"/>
    <m/>
    <s v="BNU00057"/>
    <x v="7"/>
    <n v="284.39999999999998"/>
    <n v="540"/>
    <n v="600"/>
    <s v="600mL beaker, thick medium 4x impellor, 275 --&gt; 150"/>
    <s v="BNO00088"/>
    <n v="12"/>
    <m/>
    <n v="30"/>
    <n v="300"/>
    <n v="10"/>
    <s v="Cure Rig 1.0 (Water Butt)"/>
    <n v="50"/>
    <m/>
    <n v="708"/>
    <n v="1.5575999999999999"/>
    <n v="58.8"/>
    <s v="39.1-87"/>
    <m/>
    <m/>
    <m/>
    <m/>
    <m/>
    <m/>
    <x v="3"/>
    <x v="21"/>
    <m/>
    <m/>
    <m/>
    <m/>
    <m/>
    <m/>
  </r>
  <r>
    <s v="AXF0104"/>
    <d v="2024-12-06T00:00:00"/>
    <s v="AUF142 w/OG core 440W cure"/>
    <n v="12"/>
    <s v="BNC00042"/>
    <s v="OG (66/27/7)"/>
    <n v="7200"/>
    <m/>
    <s v="BNU00058"/>
    <x v="21"/>
    <n v="627.6"/>
    <n v="1432"/>
    <m/>
    <s v="600mL beaker, thick medium 4x impellor, 500 --&gt; 150"/>
    <s v="BNO00089"/>
    <n v="12"/>
    <m/>
    <n v="30"/>
    <n v="300"/>
    <n v="10"/>
    <s v="Cure Rig 1.0 (Water Butt)"/>
    <n v="50"/>
    <m/>
    <n v="708"/>
    <n v="1.5575999999999999"/>
    <m/>
    <m/>
    <m/>
    <m/>
    <m/>
    <m/>
    <m/>
    <m/>
    <x v="10"/>
    <x v="0"/>
    <m/>
    <m/>
    <m/>
    <m/>
    <m/>
    <m/>
  </r>
  <r>
    <s v="AXF0104_full cure"/>
    <d v="2024-12-06T00:00:00"/>
    <s v="AUF142 w/OG core full cure"/>
    <n v="4"/>
    <s v="BNC00042"/>
    <s v="OG (66/27/7)"/>
    <n v="7200"/>
    <m/>
    <s v="BNU00058"/>
    <x v="21"/>
    <n v="627.6"/>
    <n v="1432"/>
    <m/>
    <s v="600mL beaker, thick medium 4x impellor, 500 --&gt; 150"/>
    <s v="BNO00089"/>
    <n v="12"/>
    <m/>
    <n v="30"/>
    <n v="300"/>
    <n v="10"/>
    <s v="Cure Rig 1.0 (Water Butt)"/>
    <n v="50"/>
    <m/>
    <n v="440"/>
    <n v="0.96799999999999986"/>
    <m/>
    <m/>
    <m/>
    <m/>
    <m/>
    <m/>
    <m/>
    <m/>
    <x v="10"/>
    <x v="0"/>
    <m/>
    <m/>
    <m/>
    <m/>
    <s v="gear pump UV stalled"/>
    <m/>
  </r>
  <r>
    <s v="AXF105"/>
    <d v="2024-12-09T00:00:00"/>
    <s v="AUF76 w/OG core, 5kg run"/>
    <d v="1899-12-30T12:02:00"/>
    <s v="BNC00041"/>
    <s v="OG (66/27/7)"/>
    <m/>
    <m/>
    <s v="BNU00059"/>
    <x v="3"/>
    <n v="254.4"/>
    <n v="510"/>
    <m/>
    <s v="SE012"/>
    <s v="BNO00090"/>
    <n v="12"/>
    <m/>
    <n v="50"/>
    <n v="500"/>
    <n v="10"/>
    <s v="Cure Rig 1.0 (Water Butt)"/>
    <n v="50"/>
    <m/>
    <n v="708"/>
    <n v="0.93455999999999984"/>
    <n v="69.5"/>
    <s v="42.1-108.6"/>
    <m/>
    <m/>
    <m/>
    <m/>
    <m/>
    <m/>
    <x v="0"/>
    <x v="14"/>
    <n v="0.3"/>
    <m/>
    <m/>
    <m/>
    <s v="50/500 chosen as droplets images indicate better final emulsion compared to 60/600. Most likely due to changing gear pump head and recalibrating."/>
    <m/>
  </r>
  <r>
    <s v="AXF106"/>
    <d v="2024-12-09T00:00:00"/>
    <s v="AUF76 w/OG core, 5kg run"/>
    <m/>
    <s v="BNC00041"/>
    <s v="OG (66/27/7)"/>
    <m/>
    <m/>
    <s v="BNU00059"/>
    <x v="3"/>
    <n v="254.4"/>
    <n v="510"/>
    <m/>
    <s v="SE012"/>
    <s v="BNO00090"/>
    <n v="12"/>
    <m/>
    <n v="50"/>
    <n v="500"/>
    <n v="10"/>
    <s v="Cure Rig 1.0 (Water Butt)"/>
    <n v="50"/>
    <m/>
    <n v="708"/>
    <n v="0.93455999999999984"/>
    <n v="67.7"/>
    <s v="39.2-109.2"/>
    <m/>
    <m/>
    <m/>
    <m/>
    <m/>
    <m/>
    <x v="0"/>
    <x v="14"/>
    <n v="0.35"/>
    <m/>
    <m/>
    <m/>
    <s v="Caps processed straight away"/>
    <m/>
  </r>
  <r>
    <s v="AXF107"/>
    <d v="2024-12-09T00:00:00"/>
    <s v="AUF76 w/OG core, 5kg run"/>
    <m/>
    <s v="BNC00041"/>
    <s v="OG (66/27/7)"/>
    <m/>
    <m/>
    <s v="BNU00059"/>
    <x v="3"/>
    <n v="254.4"/>
    <n v="510"/>
    <m/>
    <s v="SE012"/>
    <s v="BNO00090"/>
    <n v="12"/>
    <m/>
    <n v="50"/>
    <n v="500"/>
    <n v="10"/>
    <s v="Cure Rig 1.0 (Water Butt)"/>
    <n v="50"/>
    <m/>
    <n v="708"/>
    <n v="0.93455999999999984"/>
    <m/>
    <m/>
    <m/>
    <m/>
    <m/>
    <m/>
    <m/>
    <m/>
    <x v="7"/>
    <x v="13"/>
    <n v="0.35"/>
    <m/>
    <m/>
    <m/>
    <s v="Caps stored in bucket for 7 days for post cure"/>
    <m/>
  </r>
  <r>
    <s v="AXF108"/>
    <d v="2024-12-09T00:00:00"/>
    <s v="AUF76 w/OG core, 5kg run"/>
    <m/>
    <s v="BNC00041"/>
    <s v="OG (66/27/7)"/>
    <m/>
    <m/>
    <s v="BNU00059"/>
    <x v="3"/>
    <n v="254.4"/>
    <n v="510"/>
    <m/>
    <s v="SE012"/>
    <s v="BNO00090"/>
    <n v="12"/>
    <m/>
    <n v="40"/>
    <n v="400"/>
    <n v="10"/>
    <s v="Cure Rig 1.0 (Water Butt)"/>
    <n v="50"/>
    <m/>
    <n v="708"/>
    <n v="1.1682000000000001"/>
    <n v="64.2"/>
    <s v="40.2-99"/>
    <m/>
    <m/>
    <m/>
    <m/>
    <m/>
    <m/>
    <x v="0"/>
    <x v="3"/>
    <n v="0.4"/>
    <n v="0.4"/>
    <m/>
    <m/>
    <s v="Caps looked more single core, more aligned with the single emulsion"/>
    <m/>
  </r>
  <r>
    <s v="AXF109"/>
    <d v="2024-12-09T00:00:00"/>
    <s v="AUF76 w/OG core, 5kg run"/>
    <m/>
    <s v="BNC00041"/>
    <s v="OG (66/27/7)"/>
    <m/>
    <m/>
    <s v="BNU00059"/>
    <x v="3"/>
    <n v="254.4"/>
    <n v="510"/>
    <m/>
    <s v="SE012"/>
    <s v="BNO00091"/>
    <n v="12"/>
    <m/>
    <n v="40"/>
    <n v="400"/>
    <n v="10"/>
    <s v="Cure Rig 1.0 (Water Butt)"/>
    <n v="50"/>
    <m/>
    <n v="708"/>
    <n v="1.1682000000000001"/>
    <n v="60.8"/>
    <s v="38-93.1"/>
    <m/>
    <m/>
    <m/>
    <m/>
    <m/>
    <m/>
    <x v="0"/>
    <x v="3"/>
    <n v="0.4"/>
    <n v="0.4"/>
    <m/>
    <m/>
    <s v="Repeat of AXF106"/>
    <m/>
  </r>
  <r>
    <s v="AXF110"/>
    <d v="2024-12-09T00:00:00"/>
    <s v="AUF76 w/OG core, 5kg run"/>
    <m/>
    <s v="BNC00041"/>
    <s v="OG (66/27/7)"/>
    <m/>
    <m/>
    <s v="BNU00059"/>
    <x v="3"/>
    <n v="254.4"/>
    <n v="510"/>
    <m/>
    <s v="SE012"/>
    <s v="BNO00091"/>
    <n v="12"/>
    <m/>
    <n v="40"/>
    <n v="400"/>
    <n v="10"/>
    <s v="Cure Rig 1.0 (Water Butt)"/>
    <n v="50"/>
    <m/>
    <n v="708"/>
    <n v="1.1682000000000001"/>
    <m/>
    <m/>
    <m/>
    <m/>
    <m/>
    <m/>
    <m/>
    <m/>
    <x v="7"/>
    <x v="3"/>
    <n v="0.3"/>
    <m/>
    <m/>
    <m/>
    <s v="Repeat of AXF107"/>
    <m/>
  </r>
  <r>
    <s v="AXF111"/>
    <d v="2024-12-10T00:00:00"/>
    <s v="AUF143 w OG core"/>
    <n v="18"/>
    <s v="BNC00035"/>
    <s v="OG (66/27/7)"/>
    <n v="12910"/>
    <m/>
    <s v="BNU00061"/>
    <x v="22"/>
    <n v="264"/>
    <n v="530.4"/>
    <n v="600"/>
    <s v="600mL beaker, thick medium 4x impellor, 275 --&gt; 150"/>
    <s v="BNO00092"/>
    <n v="12"/>
    <m/>
    <n v="30"/>
    <n v="300"/>
    <n v="10"/>
    <s v="Cure Rig 1.0 (Water Butt)"/>
    <n v="50"/>
    <m/>
    <n v="708"/>
    <n v="1.5575999999999999"/>
    <n v="85.7"/>
    <s v="45-170"/>
    <m/>
    <m/>
    <m/>
    <m/>
    <m/>
    <m/>
    <x v="23"/>
    <x v="18"/>
    <m/>
    <m/>
    <m/>
    <m/>
    <m/>
    <m/>
  </r>
  <r>
    <s v="AXF112"/>
    <d v="2024-12-11T00:00:00"/>
    <s v="AUF91 w OG core (5 kg run)"/>
    <m/>
    <s v="BNC00041"/>
    <s v="OG (66/27/7)"/>
    <n v="7356"/>
    <m/>
    <s v="BNU00060"/>
    <x v="7"/>
    <n v="254.4"/>
    <n v="531.6"/>
    <n v="600"/>
    <s v="SE013"/>
    <s v="BNO00093"/>
    <n v="12"/>
    <m/>
    <n v="60"/>
    <n v="600"/>
    <n v="10"/>
    <s v="Cure Rig 1.0 (Water Butt)"/>
    <n v="50"/>
    <m/>
    <n v="708"/>
    <n v="0.77879999999999994"/>
    <n v="97.9"/>
    <s v="48.1-294.5"/>
    <m/>
    <m/>
    <m/>
    <m/>
    <m/>
    <m/>
    <x v="18"/>
    <x v="18"/>
    <m/>
    <m/>
    <m/>
    <m/>
    <s v="Lots of large 300+ um caps. Hypothesise membrane pores are becoming blocked with solid PVA chunks, reducing effective pore area and increasing effective flow rate. "/>
    <m/>
  </r>
  <r>
    <s v="AXF113"/>
    <d v="2024-12-11T00:00:00"/>
    <s v="AUF91 w OG core (5 kg run)"/>
    <n v="19"/>
    <s v="BNC00041"/>
    <s v="OG (66/27/7)"/>
    <n v="7356"/>
    <m/>
    <s v="BNU00060"/>
    <x v="7"/>
    <n v="254.4"/>
    <n v="531.6"/>
    <n v="600"/>
    <s v="SE013"/>
    <s v="BNO00093"/>
    <n v="12"/>
    <m/>
    <n v="40"/>
    <n v="600"/>
    <n v="15"/>
    <s v="Cure Rig 1.0 (Water Butt)"/>
    <n v="50"/>
    <m/>
    <n v="708"/>
    <n v="1.1328"/>
    <m/>
    <m/>
    <m/>
    <m/>
    <m/>
    <m/>
    <m/>
    <m/>
    <x v="18"/>
    <x v="18"/>
    <m/>
    <m/>
    <n v="1.7000000000000001E-2"/>
    <m/>
    <s v="Lots of large 300+ um caps when running at 60/600. Hypothesis that AUF91 is wicking more than AUF76. Therefore, trying 40/600"/>
    <m/>
  </r>
  <r>
    <s v="AXF114"/>
    <d v="2024-12-11T00:00:00"/>
    <s v="AUF91 w OG core (5 kg run)"/>
    <m/>
    <s v="BNC00041"/>
    <s v="OG (66/27/7)"/>
    <n v="7356"/>
    <m/>
    <s v="BNU00060"/>
    <x v="7"/>
    <n v="254.4"/>
    <n v="531.6"/>
    <n v="600"/>
    <s v="SE013"/>
    <s v="BNO00093"/>
    <n v="12"/>
    <m/>
    <n v="40"/>
    <n v="800"/>
    <n v="20"/>
    <s v="Cure Rig 1.0 (Water Butt)"/>
    <n v="50"/>
    <m/>
    <n v="708"/>
    <n v="1.1151000000000002"/>
    <m/>
    <m/>
    <m/>
    <m/>
    <m/>
    <m/>
    <m/>
    <m/>
    <x v="18"/>
    <x v="18"/>
    <m/>
    <m/>
    <m/>
    <m/>
    <s v="Increased flow rate of outer phase to make smaller caps"/>
    <m/>
  </r>
  <r>
    <s v="AXF115"/>
    <d v="2024-12-11T00:00:00"/>
    <s v="AUF91 w OG core (5 kg run)"/>
    <m/>
    <s v="BNC00041"/>
    <s v="OG (66/27/7)"/>
    <n v="7356"/>
    <m/>
    <s v="BNU00060"/>
    <x v="7"/>
    <n v="254.4"/>
    <n v="531.6"/>
    <n v="600"/>
    <s v="SE013"/>
    <s v="BNO00093"/>
    <n v="12"/>
    <m/>
    <n v="40"/>
    <n v="600"/>
    <n v="15"/>
    <s v="Cure Rig 1.0 (Water Butt)"/>
    <n v="50"/>
    <m/>
    <n v="708"/>
    <n v="1.1328"/>
    <m/>
    <m/>
    <m/>
    <m/>
    <m/>
    <m/>
    <m/>
    <m/>
    <x v="18"/>
    <x v="18"/>
    <m/>
    <m/>
    <m/>
    <m/>
    <s v="Teepee"/>
    <m/>
  </r>
  <r>
    <s v="AXF116"/>
    <d v="2024-12-11T00:00:00"/>
    <s v="AUF91 w OG core (5 kg run)"/>
    <m/>
    <s v="BNC00041"/>
    <s v="OG (66/27/7)"/>
    <n v="7356"/>
    <m/>
    <s v="BNU00060"/>
    <x v="7"/>
    <n v="254.4"/>
    <n v="531.6"/>
    <n v="600"/>
    <s v="SE013"/>
    <s v="BNO00093"/>
    <n v="12"/>
    <m/>
    <n v="40"/>
    <n v="600"/>
    <n v="15"/>
    <s v="Cure Rig 1.0 (Water Butt)"/>
    <n v="50"/>
    <m/>
    <n v="708"/>
    <n v="1.1328"/>
    <m/>
    <m/>
    <m/>
    <m/>
    <m/>
    <m/>
    <m/>
    <m/>
    <x v="1"/>
    <x v="9"/>
    <m/>
    <m/>
    <m/>
    <m/>
    <s v="7 day PC sample w/Teepee"/>
    <m/>
  </r>
  <r>
    <s v="AXF117"/>
    <d v="2024-12-11T00:00:00"/>
    <s v="AUF91 w OG core (5 kg run)"/>
    <s v="Finished 13:47"/>
    <s v="BNC00041"/>
    <s v="OG (66/27/7)"/>
    <n v="7356"/>
    <m/>
    <s v="BNU00060"/>
    <x v="7"/>
    <n v="254.4"/>
    <n v="531.6"/>
    <n v="600"/>
    <s v="SE013"/>
    <s v="BNO00093"/>
    <n v="12"/>
    <m/>
    <n v="40"/>
    <n v="600"/>
    <n v="15"/>
    <s v="Cure Rig 1.0 (Water Butt)"/>
    <n v="50"/>
    <m/>
    <n v="708"/>
    <n v="1.1328"/>
    <m/>
    <m/>
    <m/>
    <m/>
    <m/>
    <m/>
    <m/>
    <m/>
    <x v="19"/>
    <x v="18"/>
    <m/>
    <m/>
    <m/>
    <m/>
    <s v="7 day PC sample w/o Teepee"/>
    <m/>
  </r>
  <r>
    <s v="AXF118"/>
    <d v="2024-12-12T00:00:00"/>
    <s v="AUF144 w/OG core"/>
    <n v="17"/>
    <s v="BNC00042"/>
    <s v="OG (66/27/7)"/>
    <n v="7644"/>
    <m/>
    <s v="BNU00062"/>
    <x v="23"/>
    <n v="553.20000000000005"/>
    <n v="913.2"/>
    <n v="600"/>
    <s v="600mL beaker, thick medium 4x impellor, 275 --&gt; 150"/>
    <s v="BNO00095"/>
    <n v="10.8"/>
    <m/>
    <n v="30"/>
    <n v="300"/>
    <n v="10"/>
    <s v="Cure Rig 1.0 (Water Butt)"/>
    <n v="50"/>
    <m/>
    <n v="708"/>
    <n v="1.5575999999999999"/>
    <m/>
    <m/>
    <m/>
    <m/>
    <m/>
    <m/>
    <m/>
    <m/>
    <x v="18"/>
    <x v="18"/>
    <m/>
    <m/>
    <m/>
    <m/>
    <m/>
    <m/>
  </r>
  <r>
    <s v="AXF119"/>
    <d v="2024-12-17T00:00:00"/>
    <s v="AUF76 w/OG core"/>
    <n v="73"/>
    <s v="BNC00041"/>
    <s v="OG (66/27/7)"/>
    <m/>
    <m/>
    <s v="BNU00059"/>
    <x v="3"/>
    <m/>
    <n v="520.79999999999995"/>
    <m/>
    <s v="SE014"/>
    <s v="BNO00096"/>
    <n v="10.8"/>
    <m/>
    <n v="20"/>
    <n v="100"/>
    <n v="5"/>
    <s v="Cure Rig 1.0 (Water Butt)"/>
    <n v="50"/>
    <n v="34.9"/>
    <n v="708"/>
    <n v="2.5487999999999995"/>
    <n v="99.8"/>
    <s v="23.3-182.9"/>
    <n v="33.659999999999997"/>
    <n v="38.200000000000003"/>
    <n v="0"/>
    <n v="0.11375412146939168"/>
    <n v="1"/>
    <m/>
    <x v="16"/>
    <x v="15"/>
    <n v="0.2"/>
    <n v="0.1"/>
    <m/>
    <m/>
    <s v="Caps appeared ~100µm in size, with good sized inner cores."/>
    <m/>
  </r>
  <r>
    <s v="AXF120"/>
    <d v="2024-12-17T00:00:00"/>
    <s v="AUF76 w/OG core 440W cure"/>
    <s v="Finished 14:25"/>
    <s v="BNC00041"/>
    <s v="OG (66/27/7)"/>
    <m/>
    <m/>
    <s v="BNU00059"/>
    <x v="3"/>
    <m/>
    <n v="520.79999999999995"/>
    <m/>
    <s v="SE014"/>
    <s v="BNO00096"/>
    <n v="10.8"/>
    <m/>
    <n v="20"/>
    <n v="100"/>
    <n v="5"/>
    <s v="Cure Rig 1.0 (Water Butt)"/>
    <n v="50"/>
    <n v="32.1"/>
    <n v="440"/>
    <n v="1.5840000000000001"/>
    <n v="117.6"/>
    <s v="79.6-161.4"/>
    <m/>
    <m/>
    <m/>
    <m/>
    <m/>
    <m/>
    <x v="17"/>
    <x v="12"/>
    <n v="0.1"/>
    <n v="0.05"/>
    <n v="3.6999999999999998E-2"/>
    <m/>
    <s v="AXF119 but with half cure."/>
    <m/>
  </r>
  <r>
    <s v="AXF121"/>
    <d v="2024-12-17T00:00:00"/>
    <s v="AUF76 w/OG core"/>
    <m/>
    <s v="BNC00041"/>
    <s v="OG (66/27/7)"/>
    <m/>
    <m/>
    <s v="BNU00059"/>
    <x v="3"/>
    <m/>
    <n v="520.79999999999995"/>
    <m/>
    <s v="SE014"/>
    <s v="BNO00096"/>
    <n v="10.8"/>
    <m/>
    <n v="80"/>
    <n v="800"/>
    <n v="10"/>
    <s v="Cure Rig 1.0 (Water Butt)"/>
    <n v="50"/>
    <m/>
    <n v="708"/>
    <n v="0.58410000000000006"/>
    <m/>
    <m/>
    <m/>
    <m/>
    <m/>
    <m/>
    <m/>
    <m/>
    <x v="17"/>
    <x v="12"/>
    <n v="0.15"/>
    <m/>
    <m/>
    <m/>
    <s v="Started with 80/300, however it appeared that the tubing was blocking up. Therefore reverted to 80/800. "/>
    <m/>
  </r>
  <r>
    <s v="AXF122"/>
    <d v="2024-12-18T00:00:00"/>
    <s v="AUF145 w/OG core"/>
    <m/>
    <s v="BNC00035"/>
    <s v="OG (66/27/7)"/>
    <n v="12260"/>
    <m/>
    <s v="BNU00063"/>
    <x v="24"/>
    <n v="258"/>
    <n v="558"/>
    <n v="600"/>
    <s v="600mL beaker, thick medium 4x impellor, 275 --&gt; 150"/>
    <s v="BNO00097"/>
    <n v="13.2"/>
    <m/>
    <n v="30"/>
    <n v="300"/>
    <n v="10"/>
    <s v="Cure Rig 1.0 (Water Butt)"/>
    <n v="50"/>
    <m/>
    <n v="708"/>
    <n v="1.5575999999999999"/>
    <m/>
    <m/>
    <m/>
    <m/>
    <m/>
    <m/>
    <m/>
    <m/>
    <x v="10"/>
    <x v="0"/>
    <m/>
    <m/>
    <m/>
    <m/>
    <s v="Droplets made were over 1mm in size, with jetting observed in the tubing. It appears that the droplets were being made in the tube. Tried a variety of flow regimes."/>
    <m/>
  </r>
  <r>
    <s v="AXF123"/>
    <d v="2024-12-18T00:00:00"/>
    <s v="AUF146 w/OG core"/>
    <n v="18"/>
    <s v="BNC00035"/>
    <s v="OG (66/27/7)"/>
    <n v="12260"/>
    <m/>
    <s v="BNU00064"/>
    <x v="25"/>
    <n v="376.8"/>
    <n v="912"/>
    <n v="600"/>
    <s v="600mL beaker, thick medium 4x impellor, 275 --&gt; 150"/>
    <s v="BNO00097"/>
    <n v="13.2"/>
    <m/>
    <n v="30"/>
    <n v="300"/>
    <n v="10"/>
    <s v="Cure Rig 1.0 (Water Butt)"/>
    <n v="50"/>
    <n v="28.6"/>
    <n v="708"/>
    <n v="1.5575999999999999"/>
    <m/>
    <m/>
    <m/>
    <m/>
    <m/>
    <m/>
    <m/>
    <m/>
    <x v="8"/>
    <x v="7"/>
    <m/>
    <m/>
    <m/>
    <m/>
    <m/>
    <m/>
  </r>
  <r>
    <s v="AXF124"/>
    <d v="2024-12-19T00:00:00"/>
    <s v="AUF147 w/OG core"/>
    <m/>
    <s v="BNC00041"/>
    <s v="OG (66/27/7)"/>
    <n v="10200"/>
    <m/>
    <s v="BNU00065"/>
    <x v="26"/>
    <n v="230"/>
    <n v="550.79999999999995"/>
    <n v="600"/>
    <s v="600mL beaker, thick medium 4x impellor, 275 --&gt; 150"/>
    <s v="BNO00098"/>
    <n v="13.2"/>
    <m/>
    <n v="30"/>
    <n v="300"/>
    <n v="10"/>
    <s v="Cure Rig 1.0 (Water Butt)"/>
    <n v="50"/>
    <m/>
    <n v="708"/>
    <n v="1.5575999999999999"/>
    <m/>
    <m/>
    <m/>
    <m/>
    <m/>
    <m/>
    <m/>
    <m/>
    <x v="10"/>
    <x v="0"/>
    <m/>
    <m/>
    <m/>
    <m/>
    <s v="Droplets made were over 1mm in size, with jetting observed in the tubing. It appears that the droplets were being made in the tube. Tried a variety of flow regimes, 10/300 seemed to work"/>
    <m/>
  </r>
  <r>
    <s v="AXF125"/>
    <d v="2025-01-06T00:00:00"/>
    <s v="AUF148 w/OG core"/>
    <n v="18"/>
    <s v="BNC00041"/>
    <s v="OG (66/27/7)"/>
    <n v="11820"/>
    <m/>
    <s v="BNU00066"/>
    <x v="27"/>
    <n v="568.79999999999995"/>
    <n v="1093"/>
    <n v="600"/>
    <s v="600mL beaker, thick medium 4x impellor, 275 --&gt; 150"/>
    <s v="BNO00098"/>
    <n v="12"/>
    <m/>
    <n v="30"/>
    <n v="300"/>
    <n v="10"/>
    <s v="Cure Rig 1.0 (Water Butt)"/>
    <n v="50"/>
    <n v="28"/>
    <n v="708"/>
    <n v="1.5575999999999999"/>
    <m/>
    <m/>
    <m/>
    <m/>
    <m/>
    <m/>
    <m/>
    <m/>
    <x v="10"/>
    <x v="0"/>
    <m/>
    <m/>
    <m/>
    <m/>
    <m/>
    <m/>
  </r>
  <r>
    <s v="AXF126"/>
    <d v="2025-01-13T00:00:00"/>
    <s v="OG core / AUF76"/>
    <m/>
    <s v="BNC00041"/>
    <s v="OG (66/27/7)"/>
    <n v="14400"/>
    <m/>
    <s v="BNU00059"/>
    <x v="3"/>
    <n v="288"/>
    <n v="550.79999999999995"/>
    <n v="600"/>
    <s v="600mL beaker, thick medium 4x impellor, 275 --&gt; 150"/>
    <s v="BNO00098"/>
    <n v="13.2"/>
    <m/>
    <n v="30"/>
    <n v="300"/>
    <n v="10"/>
    <s v="Cure Rig 1.0 (Water Butt)"/>
    <n v="50"/>
    <m/>
    <n v="708"/>
    <n v="1.5575999999999999"/>
    <m/>
    <m/>
    <m/>
    <m/>
    <m/>
    <m/>
    <m/>
    <n v="0.25"/>
    <x v="7"/>
    <x v="9"/>
    <m/>
    <m/>
    <m/>
    <m/>
    <s v="Lab temp 19.9C"/>
    <m/>
  </r>
  <r>
    <s v="AXF127"/>
    <d v="2025-01-16T00:00:00"/>
    <s v="AUF75 w/ 94/6 core"/>
    <n v="18"/>
    <s v="BNC00039"/>
    <s v="94/6 (25%)"/>
    <n v="20610"/>
    <m/>
    <s v="BNU00067"/>
    <x v="6"/>
    <n v="702"/>
    <n v="1476"/>
    <n v="600"/>
    <s v="600mL beaker, thick medium 4x impellor, 275 --&gt; 150"/>
    <s v="BNO00099"/>
    <n v="13.2"/>
    <m/>
    <n v="30"/>
    <n v="300"/>
    <n v="10"/>
    <s v="Cure Rig 1.0 (Water Butt)"/>
    <n v="50"/>
    <n v="27.6"/>
    <n v="708"/>
    <n v="1.5575999999999999"/>
    <m/>
    <m/>
    <m/>
    <m/>
    <m/>
    <m/>
    <m/>
    <n v="0.15"/>
    <x v="16"/>
    <x v="3"/>
    <m/>
    <m/>
    <n v="3.9E-2"/>
    <m/>
    <m/>
    <m/>
  </r>
  <r>
    <s v="AXF128"/>
    <d v="2025-01-21T00:00:00"/>
    <s v="AUF110 w/OG core old ri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1.0 (Water Butt)"/>
    <n v="50"/>
    <n v="28.5"/>
    <n v="708"/>
    <n v="1.6992"/>
    <m/>
    <m/>
    <m/>
    <m/>
    <m/>
    <m/>
    <m/>
    <n v="0.95"/>
    <x v="10"/>
    <x v="0"/>
    <m/>
    <m/>
    <m/>
    <m/>
    <m/>
    <m/>
  </r>
  <r>
    <s v="AXF129"/>
    <d v="2025-01-21T00:00:00"/>
    <s v="AUF110 w/OG core old rig 488W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1.0 (Water Butt)"/>
    <n v="50"/>
    <n v="28.7"/>
    <n v="488"/>
    <n v="1.1712"/>
    <m/>
    <m/>
    <m/>
    <m/>
    <m/>
    <m/>
    <m/>
    <n v="0.95"/>
    <x v="10"/>
    <x v="0"/>
    <m/>
    <m/>
    <m/>
    <m/>
    <m/>
    <m/>
  </r>
  <r>
    <s v="AXF130"/>
    <d v="2025-01-21T00:00:00"/>
    <s v="AUF110 w/OG core old rig 488W diff. flow rate ratio"/>
    <m/>
    <s v="BNC00044"/>
    <s v="OG (66/27/7)"/>
    <n v="9036"/>
    <m/>
    <s v="BNU00068"/>
    <x v="10"/>
    <n v="375.6"/>
    <n v="697.2"/>
    <n v="5000"/>
    <s v="SE015"/>
    <s v="BNO00100"/>
    <n v="13.2"/>
    <m/>
    <n v="40"/>
    <n v="150"/>
    <n v="3.75"/>
    <s v="Cure Rig 1.0 (Water Butt)"/>
    <n v="50"/>
    <n v="29.5"/>
    <n v="488"/>
    <n v="0.92720000000000002"/>
    <m/>
    <m/>
    <m/>
    <m/>
    <m/>
    <m/>
    <m/>
    <n v="0.5"/>
    <x v="24"/>
    <x v="23"/>
    <m/>
    <m/>
    <m/>
    <m/>
    <m/>
    <m/>
  </r>
  <r>
    <s v="AXF131"/>
    <d v="2025-01-21T00:00:00"/>
    <s v="AUF110 w/OG core new ri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2.0 (Upgraded Water Butt)"/>
    <n v="50"/>
    <n v="26.6"/>
    <n v="216"/>
    <n v="0.51840000000000008"/>
    <m/>
    <m/>
    <m/>
    <m/>
    <m/>
    <m/>
    <m/>
    <n v="0.9"/>
    <x v="10"/>
    <x v="0"/>
    <m/>
    <m/>
    <m/>
    <m/>
    <m/>
    <m/>
  </r>
  <r>
    <s v="AXF132"/>
    <d v="2025-01-21T00:00:00"/>
    <s v="AUF110 w/OG core new ri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2.0 (Upgraded Water Butt)"/>
    <n v="50"/>
    <n v="27.9"/>
    <n v="376"/>
    <n v="0.90240000000000009"/>
    <m/>
    <m/>
    <m/>
    <m/>
    <m/>
    <m/>
    <m/>
    <n v="0.1"/>
    <x v="16"/>
    <x v="15"/>
    <m/>
    <m/>
    <m/>
    <m/>
    <m/>
    <m/>
  </r>
  <r>
    <s v="AXF133"/>
    <d v="2025-01-21T00:00:00"/>
    <s v="AUF110 w/OG core new ri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2.0 (Upgraded Water Butt)"/>
    <n v="50"/>
    <n v="30"/>
    <n v="440"/>
    <n v="1.056"/>
    <m/>
    <m/>
    <m/>
    <m/>
    <m/>
    <m/>
    <m/>
    <n v="0.05"/>
    <x v="7"/>
    <x v="3"/>
    <m/>
    <m/>
    <m/>
    <m/>
    <m/>
    <m/>
  </r>
  <r>
    <s v="AXF134"/>
    <d v="2025-01-21T00:00:00"/>
    <s v="AUF110 w/OG core new ri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2.0 (Upgraded Water Butt)"/>
    <n v="50"/>
    <n v="31.1"/>
    <n v="656"/>
    <n v="1.5744"/>
    <m/>
    <m/>
    <m/>
    <m/>
    <m/>
    <m/>
    <m/>
    <n v="0.15"/>
    <x v="6"/>
    <x v="15"/>
    <m/>
    <m/>
    <m/>
    <m/>
    <m/>
    <m/>
  </r>
  <r>
    <s v="AXF135"/>
    <d v="2025-01-21T00:00:00"/>
    <s v="AUF110 w/OG core new ri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2.0 (Upgraded Water Butt)"/>
    <n v="50"/>
    <n v="32.1"/>
    <n v="752"/>
    <n v="1.8048000000000002"/>
    <m/>
    <m/>
    <m/>
    <m/>
    <m/>
    <m/>
    <m/>
    <n v="0.95"/>
    <x v="10"/>
    <x v="0"/>
    <m/>
    <m/>
    <m/>
    <m/>
    <m/>
    <m/>
  </r>
  <r>
    <s v="AXF136"/>
    <d v="2025-01-21T00:00:00"/>
    <s v="AUF110 w/OG core new ri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2.0 (Upgraded Water Butt)"/>
    <n v="50"/>
    <n v="32.6"/>
    <n v="936"/>
    <n v="2.2464"/>
    <m/>
    <m/>
    <m/>
    <m/>
    <m/>
    <m/>
    <m/>
    <n v="0.05"/>
    <x v="17"/>
    <x v="12"/>
    <m/>
    <m/>
    <m/>
    <m/>
    <m/>
    <m/>
  </r>
  <r>
    <s v="AXF137"/>
    <d v="2025-01-21T00:00:00"/>
    <s v="AUF110 w/OG core new rig w/cooling"/>
    <m/>
    <s v="BNC00044"/>
    <s v="OG (66/27/7)"/>
    <n v="9036"/>
    <m/>
    <s v="BNU00068"/>
    <x v="10"/>
    <n v="375.6"/>
    <n v="697.2"/>
    <n v="5000"/>
    <s v="SE015"/>
    <s v="BNO00100"/>
    <n v="13.2"/>
    <m/>
    <n v="30"/>
    <n v="150"/>
    <n v="5"/>
    <s v="Cure Rig 2.0 (Upgraded Water Butt)"/>
    <n v="50"/>
    <n v="29.9"/>
    <n v="936"/>
    <n v="2.2464"/>
    <m/>
    <m/>
    <m/>
    <m/>
    <m/>
    <m/>
    <m/>
    <n v="0.05"/>
    <x v="17"/>
    <x v="3"/>
    <m/>
    <m/>
    <m/>
    <m/>
    <m/>
    <m/>
  </r>
  <r>
    <s v="AXF138"/>
    <d v="2025-01-22T00:00:00"/>
    <s v="AUF110 w/OG core new rig w/cooling from start"/>
    <m/>
    <s v="BNC00044"/>
    <s v="OG (66/27/7)"/>
    <n v="9036"/>
    <m/>
    <s v="BNU00068"/>
    <x v="10"/>
    <n v="375.6"/>
    <n v="722.4"/>
    <n v="5000"/>
    <s v="SE015"/>
    <s v="BNO00101"/>
    <n v="13.2"/>
    <m/>
    <n v="30"/>
    <n v="150"/>
    <n v="5"/>
    <s v="Cure Rig 2.0 (Upgraded Water Butt)"/>
    <n v="50"/>
    <n v="25.4"/>
    <n v="376"/>
    <n v="0.90240000000000009"/>
    <m/>
    <m/>
    <m/>
    <m/>
    <m/>
    <m/>
    <m/>
    <n v="0.1"/>
    <x v="16"/>
    <x v="24"/>
    <m/>
    <m/>
    <m/>
    <m/>
    <m/>
    <m/>
  </r>
  <r>
    <s v="AXF139"/>
    <d v="2025-01-22T00:00:00"/>
    <s v="AUF110 w/OG core new rig w/cooling flow rate modification"/>
    <m/>
    <s v="BNC00044"/>
    <s v="OG (66/27/7)"/>
    <n v="9036"/>
    <m/>
    <s v="BNU00068"/>
    <x v="10"/>
    <n v="375.6"/>
    <n v="722.4"/>
    <n v="5000"/>
    <s v="SE015"/>
    <s v="BNO00101"/>
    <n v="13.2"/>
    <m/>
    <n v="45"/>
    <n v="200"/>
    <n v="4.4444444444444446"/>
    <s v="Cure Rig 2.0 (Upgraded Water Butt)"/>
    <n v="50"/>
    <n v="26"/>
    <n v="548"/>
    <n v="0.89506666666666657"/>
    <m/>
    <m/>
    <m/>
    <m/>
    <m/>
    <m/>
    <m/>
    <n v="0.05"/>
    <x v="7"/>
    <x v="2"/>
    <m/>
    <m/>
    <m/>
    <m/>
    <m/>
    <m/>
  </r>
  <r>
    <s v="AXF140"/>
    <d v="2025-01-22T00:00:00"/>
    <s v="AUF110 w/OG core new rig w/cooling flow rate modification"/>
    <m/>
    <s v="BNC00044"/>
    <s v="OG (66/27/7)"/>
    <n v="9036"/>
    <m/>
    <s v="BNU00068"/>
    <x v="10"/>
    <n v="375.6"/>
    <n v="722.4"/>
    <n v="5000"/>
    <s v="SE015"/>
    <s v="BNO00101"/>
    <n v="13.2"/>
    <m/>
    <n v="25"/>
    <n v="125"/>
    <n v="5"/>
    <s v="Cure Rig 2.0 (Upgraded Water Butt)"/>
    <n v="50"/>
    <n v="24.7"/>
    <n v="316"/>
    <n v="0.91008"/>
    <m/>
    <m/>
    <m/>
    <m/>
    <m/>
    <m/>
    <m/>
    <n v="0.15"/>
    <x v="17"/>
    <x v="2"/>
    <m/>
    <m/>
    <m/>
    <m/>
    <m/>
    <m/>
  </r>
  <r>
    <s v="AXF141"/>
    <d v="2025-01-22T00:00:00"/>
    <s v="AUF110 w/OG core new rig w/cooling flow rate modification"/>
    <m/>
    <s v="BNC00044"/>
    <s v="OG (66/27/7)"/>
    <n v="9036"/>
    <m/>
    <s v="BNU00068"/>
    <x v="10"/>
    <n v="375.6"/>
    <n v="722.4"/>
    <n v="5000"/>
    <s v="SE015"/>
    <s v="BNO00101"/>
    <n v="13.2"/>
    <m/>
    <n v="50"/>
    <n v="200"/>
    <n v="4"/>
    <s v="Cure Rig 2.0 (Upgraded Water Butt)"/>
    <n v="50"/>
    <n v="25.8"/>
    <n v="596"/>
    <n v="0.89399999999999991"/>
    <m/>
    <m/>
    <m/>
    <m/>
    <m/>
    <m/>
    <m/>
    <n v="0.8"/>
    <x v="10"/>
    <x v="0"/>
    <m/>
    <m/>
    <m/>
    <m/>
    <m/>
    <m/>
  </r>
  <r>
    <s v="AXF142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150"/>
    <n v="5"/>
    <s v="Cure Rig 2.0 (Upgraded Water Butt)"/>
    <n v="50"/>
    <n v="24"/>
    <n v="216"/>
    <n v="0.51840000000000008"/>
    <m/>
    <m/>
    <m/>
    <m/>
    <m/>
    <m/>
    <m/>
    <n v="0.2"/>
    <x v="3"/>
    <x v="2"/>
    <m/>
    <m/>
    <m/>
    <m/>
    <m/>
    <m/>
  </r>
  <r>
    <s v="AXF143"/>
    <d v="2025-01-23T00:00:00"/>
    <s v="AUF138 w/OG core flow rate mod"/>
    <m/>
    <s v="BNC00044"/>
    <s v="OG (66/27/7)"/>
    <n v="9912"/>
    <m/>
    <s v="BNU00069"/>
    <x v="17"/>
    <n v="858"/>
    <n v="1396"/>
    <n v="5000"/>
    <s v="SE016"/>
    <s v="BNO00102"/>
    <n v="15.6"/>
    <m/>
    <n v="25"/>
    <n v="150"/>
    <n v="6"/>
    <s v="Cure Rig 2.0 (Upgraded Water Butt)"/>
    <n v="50"/>
    <n v="24.7"/>
    <n v="216"/>
    <n v="0.60480000000000012"/>
    <m/>
    <m/>
    <m/>
    <m/>
    <m/>
    <m/>
    <m/>
    <m/>
    <x v="23"/>
    <x v="18"/>
    <m/>
    <m/>
    <m/>
    <m/>
    <m/>
    <m/>
  </r>
  <r>
    <s v="AXF144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25"/>
    <n v="200"/>
    <n v="8"/>
    <s v="Cure Rig 2.0 (Upgraded Water Butt)"/>
    <n v="50"/>
    <n v="23.8"/>
    <n v="216"/>
    <n v="0.58320000000000005"/>
    <m/>
    <m/>
    <m/>
    <m/>
    <m/>
    <m/>
    <m/>
    <n v="0.1"/>
    <x v="21"/>
    <x v="18"/>
    <m/>
    <m/>
    <m/>
    <m/>
    <m/>
    <m/>
  </r>
  <r>
    <s v="AXF145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200"/>
    <n v="6.666666666666667"/>
    <s v="Cure Rig 2.0 (Upgraded Water Butt)"/>
    <n v="50"/>
    <n v="24.1"/>
    <n v="264"/>
    <n v="0.60720000000000007"/>
    <m/>
    <m/>
    <m/>
    <m/>
    <m/>
    <m/>
    <m/>
    <n v="0.1"/>
    <x v="23"/>
    <x v="18"/>
    <m/>
    <m/>
    <m/>
    <m/>
    <m/>
    <m/>
  </r>
  <r>
    <s v="AXF146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200"/>
    <n v="6.666666666666667"/>
    <s v="Cure Rig 2.0 (Upgraded Water Butt)"/>
    <n v="50"/>
    <n v="23.9"/>
    <n v="216"/>
    <n v="0.49680000000000002"/>
    <m/>
    <m/>
    <m/>
    <m/>
    <m/>
    <m/>
    <m/>
    <n v="0.4"/>
    <x v="23"/>
    <x v="18"/>
    <m/>
    <m/>
    <m/>
    <m/>
    <m/>
    <m/>
  </r>
  <r>
    <s v="AXF147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200"/>
    <n v="6.666666666666667"/>
    <s v="Cure Rig 2.0 (Upgraded Water Butt)"/>
    <n v="50"/>
    <n v="24.4"/>
    <n v="376"/>
    <n v="0.86480000000000001"/>
    <m/>
    <m/>
    <m/>
    <m/>
    <m/>
    <m/>
    <m/>
    <n v="0.15"/>
    <x v="21"/>
    <x v="18"/>
    <m/>
    <m/>
    <m/>
    <m/>
    <m/>
    <m/>
  </r>
  <r>
    <s v="AXF148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200"/>
    <n v="6.666666666666667"/>
    <s v="Cure Rig 2.0 (Upgraded Water Butt)"/>
    <n v="50"/>
    <n v="24.6"/>
    <n v="440"/>
    <n v="1.012"/>
    <m/>
    <m/>
    <m/>
    <m/>
    <m/>
    <m/>
    <m/>
    <n v="0.05"/>
    <x v="21"/>
    <x v="18"/>
    <m/>
    <m/>
    <m/>
    <m/>
    <m/>
    <m/>
  </r>
  <r>
    <s v="AXF149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200"/>
    <n v="6.666666666666667"/>
    <s v="Cure Rig 2.0 (Upgraded Water Butt)"/>
    <n v="50"/>
    <n v="25.7"/>
    <n v="656"/>
    <n v="1.5087999999999999"/>
    <m/>
    <m/>
    <m/>
    <m/>
    <m/>
    <m/>
    <m/>
    <n v="0.1"/>
    <x v="21"/>
    <x v="18"/>
    <m/>
    <m/>
    <m/>
    <m/>
    <m/>
    <m/>
  </r>
  <r>
    <s v="AXF150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200"/>
    <n v="6.666666666666667"/>
    <s v="Cure Rig 2.0 (Upgraded Water Butt)"/>
    <n v="50"/>
    <n v="26.6"/>
    <n v="752"/>
    <n v="1.7296"/>
    <m/>
    <m/>
    <m/>
    <m/>
    <m/>
    <m/>
    <m/>
    <n v="0.4"/>
    <x v="21"/>
    <x v="18"/>
    <m/>
    <m/>
    <m/>
    <m/>
    <m/>
    <m/>
  </r>
  <r>
    <s v="AXF151"/>
    <d v="2025-01-23T00:00:00"/>
    <s v="AUF138 w/OG core"/>
    <m/>
    <s v="BNC00044"/>
    <s v="OG (66/27/7)"/>
    <n v="9912"/>
    <m/>
    <s v="BNU00069"/>
    <x v="17"/>
    <n v="858"/>
    <n v="1396"/>
    <n v="5000"/>
    <s v="SE016"/>
    <s v="BNO00102"/>
    <n v="15.6"/>
    <m/>
    <n v="30"/>
    <n v="200"/>
    <n v="6.666666666666667"/>
    <s v="Cure Rig 2.0 (Upgraded Water Butt)"/>
    <n v="50"/>
    <n v="27"/>
    <n v="936"/>
    <n v="2.1528"/>
    <m/>
    <m/>
    <m/>
    <m/>
    <m/>
    <m/>
    <m/>
    <n v="0.5"/>
    <x v="21"/>
    <x v="18"/>
    <m/>
    <m/>
    <m/>
    <m/>
    <m/>
    <m/>
  </r>
  <r>
    <s v="AXF152"/>
    <d v="2025-01-24T00:00:00"/>
    <s v="AUF138 w/OG core"/>
    <m/>
    <s v="BNC00044"/>
    <s v="OG (66/27/7)"/>
    <n v="9912"/>
    <m/>
    <s v="BNU00069"/>
    <x v="17"/>
    <n v="858"/>
    <n v="1396"/>
    <n v="5000"/>
    <s v="SE016"/>
    <s v="BNO00103"/>
    <n v="13.2"/>
    <m/>
    <n v="25"/>
    <n v="200"/>
    <n v="8"/>
    <s v="Cure Rig 2.0 (Upgraded Water Butt)"/>
    <n v="50"/>
    <n v="25.9"/>
    <n v="376"/>
    <n v="1.0152000000000001"/>
    <m/>
    <m/>
    <m/>
    <m/>
    <m/>
    <m/>
    <m/>
    <n v="0.7"/>
    <x v="10"/>
    <x v="0"/>
    <m/>
    <m/>
    <m/>
    <m/>
    <s v="Initial quick durability (done on sample straight from exit tube at end of run) was 80% but 70% on repeat (bulk sample from sock left over weekend)"/>
    <m/>
  </r>
  <r>
    <s v="AXF153"/>
    <d v="2025-01-28T00:00:00"/>
    <s v="AUF93 w/OG core"/>
    <m/>
    <s v="BNC00044"/>
    <s v="OG (66/27/7)"/>
    <n v="13750"/>
    <m/>
    <s v="BNU00070"/>
    <x v="9"/>
    <n v="151.19999999999999"/>
    <n v="312"/>
    <n v="5000"/>
    <s v="SE017"/>
    <s v="BNO00104"/>
    <n v="9.6"/>
    <m/>
    <n v="50"/>
    <n v="150"/>
    <n v="3"/>
    <s v="Cure Rig 2.0 (Upgraded Water Butt)"/>
    <n v="50"/>
    <n v="27.3"/>
    <n v="312"/>
    <n v="0.49919999999999998"/>
    <m/>
    <m/>
    <m/>
    <m/>
    <m/>
    <m/>
    <m/>
    <n v="0.05"/>
    <x v="19"/>
    <x v="0"/>
    <m/>
    <m/>
    <m/>
    <m/>
    <s v="Flow rate needed to be 50mL/min as pump would not generate enough pressure to open the check valve#"/>
    <m/>
  </r>
  <r>
    <s v="AXF154"/>
    <d v="2025-01-28T00:00:00"/>
    <s v="AUF93 w/OG core"/>
    <m/>
    <s v="BNC00044"/>
    <s v="OG (66/27/7)"/>
    <n v="13750"/>
    <m/>
    <s v="BNU00070"/>
    <x v="9"/>
    <n v="151.19999999999999"/>
    <n v="312"/>
    <n v="5000"/>
    <s v="SE017"/>
    <s v="BNO00104"/>
    <n v="9.6"/>
    <m/>
    <n v="60"/>
    <n v="150"/>
    <n v="2.5"/>
    <s v="Cure Rig 2.0 (Upgraded Water Butt)"/>
    <n v="50"/>
    <m/>
    <n v="376"/>
    <n v="0.52640000000000009"/>
    <m/>
    <m/>
    <m/>
    <m/>
    <m/>
    <m/>
    <m/>
    <n v="0.05"/>
    <x v="22"/>
    <x v="0"/>
    <m/>
    <m/>
    <m/>
    <m/>
    <s v="Experiment stopped due to gear pump stalling"/>
    <m/>
  </r>
  <r>
    <s v="AXF155"/>
    <d v="2025-01-30T00:00:00"/>
    <s v="AUF93 w/OG core"/>
    <m/>
    <s v="BNC00044"/>
    <s v="OG (66/27/7)"/>
    <n v="13750"/>
    <m/>
    <s v="BNU00070"/>
    <x v="9"/>
    <n v="151.19999999999999"/>
    <n v="345"/>
    <n v="5000"/>
    <s v="SE017"/>
    <s v="BNO00104"/>
    <n v="9.6"/>
    <m/>
    <n v="60"/>
    <n v="150"/>
    <n v="2.5"/>
    <s v="Cure Rig 2.0 (Upgraded Water Butt)"/>
    <n v="50"/>
    <n v="24"/>
    <n v="376"/>
    <n v="0.52640000000000009"/>
    <m/>
    <m/>
    <m/>
    <m/>
    <m/>
    <m/>
    <m/>
    <n v="0.2"/>
    <x v="23"/>
    <x v="0"/>
    <m/>
    <m/>
    <m/>
    <m/>
    <m/>
    <m/>
  </r>
  <r>
    <s v="AXF156"/>
    <d v="2025-01-30T00:00:00"/>
    <s v="AUF93 w/OG core"/>
    <m/>
    <s v="BNC00044"/>
    <s v="OG (66/27/7)"/>
    <n v="13750"/>
    <m/>
    <s v="BNU00070"/>
    <x v="9"/>
    <n v="151.19999999999999"/>
    <n v="345"/>
    <n v="5000"/>
    <s v="SE017"/>
    <s v="BNO00104"/>
    <n v="9.6"/>
    <m/>
    <n v="60"/>
    <n v="150"/>
    <n v="2.5"/>
    <s v="Cure Rig 2.0 (Upgraded Water Butt)"/>
    <n v="50"/>
    <n v="24.5"/>
    <n v="440"/>
    <n v="0.6160000000000001"/>
    <m/>
    <m/>
    <m/>
    <m/>
    <m/>
    <m/>
    <m/>
    <n v="0.2"/>
    <x v="23"/>
    <x v="0"/>
    <m/>
    <m/>
    <m/>
    <m/>
    <m/>
    <m/>
  </r>
  <r>
    <s v="AXF157"/>
    <d v="2025-01-30T00:00:00"/>
    <s v="AUF93 w/OG core"/>
    <m/>
    <s v="BNC00044"/>
    <s v="OG (66/27/7)"/>
    <n v="13750"/>
    <m/>
    <s v="BNU00070"/>
    <x v="9"/>
    <n v="151.19999999999999"/>
    <n v="345"/>
    <n v="5000"/>
    <s v="SE017"/>
    <s v="BNO00104"/>
    <n v="9.6"/>
    <m/>
    <n v="60"/>
    <n v="150"/>
    <n v="2.5"/>
    <s v="Cure Rig 2.0 (Upgraded Water Butt)"/>
    <n v="50"/>
    <n v="25.9"/>
    <n v="596"/>
    <n v="0.83440000000000014"/>
    <m/>
    <m/>
    <m/>
    <m/>
    <m/>
    <m/>
    <m/>
    <n v="0.2"/>
    <x v="11"/>
    <x v="0"/>
    <m/>
    <m/>
    <m/>
    <m/>
    <m/>
    <m/>
  </r>
  <r>
    <s v="AXF158"/>
    <d v="2025-01-30T00:00:00"/>
    <s v="AUF93 w/OG core"/>
    <m/>
    <s v="BNC00044"/>
    <s v="OG (66/27/7)"/>
    <n v="13750"/>
    <m/>
    <s v="BNU00070"/>
    <x v="9"/>
    <n v="151.19999999999999"/>
    <n v="345"/>
    <n v="5000"/>
    <s v="SE017"/>
    <s v="BNO00104"/>
    <n v="9.6"/>
    <m/>
    <n v="60"/>
    <n v="150"/>
    <n v="2.5"/>
    <s v="Cure Rig 2.0 (Upgraded Water Butt)"/>
    <n v="50"/>
    <n v="26.2"/>
    <n v="656"/>
    <n v="0.91840000000000011"/>
    <m/>
    <m/>
    <m/>
    <m/>
    <m/>
    <m/>
    <m/>
    <n v="0.3"/>
    <x v="23"/>
    <x v="0"/>
    <m/>
    <m/>
    <m/>
    <m/>
    <m/>
    <m/>
  </r>
  <r>
    <s v="AXF159"/>
    <d v="2025-01-30T00:00:00"/>
    <s v="AUF93 w/OG core"/>
    <m/>
    <s v="BNC00044"/>
    <s v="OG (66/27/7)"/>
    <n v="13750"/>
    <m/>
    <s v="BNU00070"/>
    <x v="9"/>
    <n v="151.19999999999999"/>
    <n v="345"/>
    <n v="5000"/>
    <s v="SE017"/>
    <s v="BNO00104"/>
    <n v="9.6"/>
    <m/>
    <n v="60"/>
    <n v="150"/>
    <n v="2.5"/>
    <s v="Cure Rig 2.0 (Upgraded Water Butt)"/>
    <n v="50"/>
    <n v="26.9"/>
    <n v="828"/>
    <n v="1.1592"/>
    <m/>
    <m/>
    <m/>
    <m/>
    <m/>
    <m/>
    <m/>
    <m/>
    <x v="11"/>
    <x v="0"/>
    <m/>
    <m/>
    <m/>
    <m/>
    <m/>
    <m/>
  </r>
  <r>
    <s v="AXF160"/>
    <d v="2025-01-30T00:00:00"/>
    <s v="AUF93 w/OG core"/>
    <m/>
    <s v="BNC00044"/>
    <s v="OG (66/27/7)"/>
    <n v="13750"/>
    <m/>
    <s v="BNU00070"/>
    <x v="9"/>
    <n v="151.19999999999999"/>
    <n v="345"/>
    <n v="5000"/>
    <s v="SE017"/>
    <s v="BNO00104"/>
    <n v="9.6"/>
    <m/>
    <n v="60"/>
    <n v="150"/>
    <n v="2.5"/>
    <s v="Cure Rig 2.0 (Upgraded Water Butt)"/>
    <n v="50"/>
    <n v="28.3"/>
    <n v="936"/>
    <n v="1.3104"/>
    <m/>
    <m/>
    <m/>
    <m/>
    <m/>
    <m/>
    <m/>
    <n v="0.1"/>
    <x v="11"/>
    <x v="0"/>
    <m/>
    <m/>
    <m/>
    <m/>
    <m/>
    <m/>
  </r>
  <r>
    <s v="AXF161"/>
    <d v="2025-01-30T00:00:00"/>
    <s v="AUF93 w/OG core"/>
    <m/>
    <s v="BNC00044"/>
    <s v="OG (66/27/7)"/>
    <n v="13750"/>
    <m/>
    <s v="BNU00070"/>
    <x v="9"/>
    <n v="151.19999999999999"/>
    <n v="345"/>
    <n v="5000"/>
    <s v="SE017"/>
    <s v="BNO00104"/>
    <n v="9.6"/>
    <m/>
    <n v="60"/>
    <n v="150"/>
    <n v="2.5"/>
    <s v="Cure Rig 2.0 (Upgraded Water Butt)"/>
    <n v="50"/>
    <n v="29.2"/>
    <n v="1032"/>
    <n v="1.4448000000000001"/>
    <m/>
    <m/>
    <m/>
    <m/>
    <m/>
    <m/>
    <m/>
    <n v="0.15"/>
    <x v="11"/>
    <x v="0"/>
    <m/>
    <m/>
    <m/>
    <m/>
    <m/>
    <m/>
  </r>
  <r>
    <s v="AXF162"/>
    <d v="2025-01-31T00:00:00"/>
    <s v="AUF93 w/OG core"/>
    <n v="45"/>
    <s v="BNC00044"/>
    <s v="OG (66/27/7)"/>
    <n v="13750"/>
    <m/>
    <s v="BNU00070"/>
    <x v="9"/>
    <n v="151.19999999999999"/>
    <n v="337"/>
    <n v="5000"/>
    <s v="SE017"/>
    <s v="BNO00104"/>
    <n v="9.6"/>
    <m/>
    <n v="60"/>
    <n v="150"/>
    <n v="2.5"/>
    <s v="Cure Rig 2.0 (Upgraded Water Butt)"/>
    <n v="50"/>
    <n v="26.3"/>
    <n v="376"/>
    <n v="0.52640000000000009"/>
    <m/>
    <m/>
    <m/>
    <m/>
    <m/>
    <m/>
    <m/>
    <m/>
    <x v="18"/>
    <x v="0"/>
    <m/>
    <m/>
    <m/>
    <m/>
    <s v="Actual flow rate of emulsion measured: ~22mL/min ; Emulsion visco measured at 100 RPM"/>
    <m/>
  </r>
  <r>
    <s v="AXF163"/>
    <d v="2025-01-31T00:00:00"/>
    <s v="AUF93 w/OG core"/>
    <n v="30"/>
    <s v="BNC00044"/>
    <s v="OG (66/27/7)"/>
    <n v="13750"/>
    <m/>
    <s v="BNU00070"/>
    <x v="9"/>
    <n v="151.19999999999999"/>
    <n v="337"/>
    <n v="5000"/>
    <s v="SE017"/>
    <s v="BNO00104"/>
    <n v="9.6"/>
    <m/>
    <n v="60"/>
    <n v="150"/>
    <n v="2.5"/>
    <s v="Cure Rig 2.0 (Upgraded Water Butt)"/>
    <n v="50"/>
    <n v="29.9"/>
    <n v="1032"/>
    <n v="1.4448000000000001"/>
    <m/>
    <m/>
    <m/>
    <m/>
    <m/>
    <m/>
    <m/>
    <m/>
    <x v="18"/>
    <x v="0"/>
    <m/>
    <m/>
    <m/>
    <m/>
    <s v="Gear pump stalled. Emulsion visco measured at 100 RPM"/>
    <m/>
  </r>
  <r>
    <s v="AXF164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40"/>
    <n v="200"/>
    <n v="5"/>
    <s v="Cure Rig 2.0 (Upgraded Water Butt)"/>
    <n v="50"/>
    <m/>
    <n v="704"/>
    <n v="1.2672000000000001"/>
    <m/>
    <m/>
    <m/>
    <m/>
    <m/>
    <m/>
    <m/>
    <m/>
    <x v="10"/>
    <x v="0"/>
    <m/>
    <m/>
    <m/>
    <m/>
    <m/>
    <m/>
  </r>
  <r>
    <s v="AXF165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8"/>
    <n v="200"/>
    <n v="7.1428571428571432"/>
    <s v="Cure Rig 2.0 (Upgraded Water Butt)"/>
    <n v="50"/>
    <m/>
    <n v="704"/>
    <n v="1.7197714285714287"/>
    <m/>
    <m/>
    <m/>
    <m/>
    <m/>
    <m/>
    <m/>
    <m/>
    <x v="10"/>
    <x v="0"/>
    <m/>
    <m/>
    <m/>
    <m/>
    <m/>
    <m/>
  </r>
  <r>
    <s v="AXF166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8"/>
    <n v="200"/>
    <n v="7.1428571428571432"/>
    <s v="Cure Rig 2.0 (Upgraded Water Butt)"/>
    <n v="50"/>
    <n v="27.9"/>
    <n v="376"/>
    <n v="0.91851428571428573"/>
    <m/>
    <m/>
    <m/>
    <m/>
    <m/>
    <m/>
    <m/>
    <m/>
    <x v="6"/>
    <x v="15"/>
    <m/>
    <m/>
    <m/>
    <m/>
    <s v="Actual flow rate of emulsion measured: ~28mL/min "/>
    <m/>
  </r>
  <r>
    <s v="AXF167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8"/>
    <n v="200"/>
    <n v="7.1428571428571432"/>
    <s v="Cure Rig 2.0 (Upgraded Water Butt)"/>
    <n v="50"/>
    <n v="28.8"/>
    <n v="488"/>
    <n v="1.1921142857142859"/>
    <m/>
    <m/>
    <m/>
    <m/>
    <m/>
    <m/>
    <m/>
    <m/>
    <x v="17"/>
    <x v="13"/>
    <m/>
    <m/>
    <m/>
    <m/>
    <m/>
    <m/>
  </r>
  <r>
    <s v="AXF168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1.8"/>
    <n v="100"/>
    <n v="4.5871559633027523"/>
    <s v="Cure Rig 2.0 (Upgraded Water Butt)"/>
    <n v="50"/>
    <n v="29.5"/>
    <n v="376"/>
    <n v="1.2604623853211008"/>
    <m/>
    <m/>
    <m/>
    <m/>
    <m/>
    <m/>
    <m/>
    <m/>
    <x v="7"/>
    <x v="14"/>
    <m/>
    <m/>
    <m/>
    <m/>
    <m/>
    <m/>
  </r>
  <r>
    <s v="AXF169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1.8"/>
    <n v="100"/>
    <n v="4.5871559633027523"/>
    <s v="Cure Rig 2.0 (Upgraded Water Butt)"/>
    <n v="50"/>
    <n v="30.8"/>
    <n v="488"/>
    <n v="1.6359192660550457"/>
    <m/>
    <m/>
    <m/>
    <m/>
    <m/>
    <m/>
    <m/>
    <m/>
    <x v="17"/>
    <x v="15"/>
    <m/>
    <m/>
    <m/>
    <m/>
    <m/>
    <m/>
  </r>
  <r>
    <s v="AXF170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1.8"/>
    <n v="100"/>
    <n v="4.5871559633027523"/>
    <s v="Cure Rig 2.0 (Upgraded Water Butt)"/>
    <n v="50"/>
    <n v="31.2"/>
    <n v="596"/>
    <n v="1.9979669724770641"/>
    <m/>
    <m/>
    <m/>
    <m/>
    <m/>
    <m/>
    <m/>
    <m/>
    <x v="16"/>
    <x v="15"/>
    <m/>
    <m/>
    <m/>
    <m/>
    <m/>
    <m/>
  </r>
  <r>
    <s v="AXF171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1.8"/>
    <n v="100"/>
    <n v="4.5871559633027523"/>
    <s v="Cure Rig 2.0 (Upgraded Water Butt)"/>
    <n v="50"/>
    <n v="31.9"/>
    <n v="704"/>
    <n v="2.3600146788990823"/>
    <m/>
    <m/>
    <m/>
    <m/>
    <m/>
    <m/>
    <m/>
    <m/>
    <x v="16"/>
    <x v="14"/>
    <m/>
    <m/>
    <m/>
    <m/>
    <m/>
    <m/>
  </r>
  <r>
    <s v="AXF172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1.8"/>
    <n v="100"/>
    <n v="4.5871559633027523"/>
    <s v="Cure Rig 2.0 (Upgraded Water Butt)"/>
    <n v="50"/>
    <n v="31.8"/>
    <n v="828"/>
    <n v="2.7756990825688068"/>
    <m/>
    <m/>
    <m/>
    <m/>
    <m/>
    <m/>
    <m/>
    <m/>
    <x v="16"/>
    <x v="13"/>
    <m/>
    <m/>
    <m/>
    <m/>
    <m/>
    <m/>
  </r>
  <r>
    <s v="AXF173"/>
    <d v="2025-02-04T00:00:00"/>
    <s v="AUF76 w/OG core first time this combo on new rig"/>
    <m/>
    <s v="BNC00045"/>
    <s v="OG (66/27/7)"/>
    <n v="11000"/>
    <m/>
    <s v="BNU00074"/>
    <x v="3"/>
    <n v="298.8"/>
    <n v="580"/>
    <n v="5000"/>
    <s v="SE018"/>
    <s v="BNO00106"/>
    <n v="13.2"/>
    <m/>
    <n v="21.8"/>
    <n v="100"/>
    <n v="4.5871559633027523"/>
    <s v="Cure Rig 2.0 (Upgraded Water Butt)"/>
    <n v="50"/>
    <n v="32.299999999999997"/>
    <n v="1032"/>
    <n v="3.4595669724770639"/>
    <m/>
    <m/>
    <m/>
    <m/>
    <m/>
    <m/>
    <m/>
    <m/>
    <x v="17"/>
    <x v="15"/>
    <m/>
    <m/>
    <m/>
    <m/>
    <m/>
    <m/>
  </r>
  <r>
    <s v="AXF174"/>
    <d v="2025-02-05T00:00:00"/>
    <s v="AUF76 w/94/6(25%)"/>
    <m/>
    <s v="BNC00046"/>
    <s v="94/6(25%)"/>
    <n v="24420"/>
    <m/>
    <s v="BNU00074"/>
    <x v="3"/>
    <n v="298.8"/>
    <n v="552"/>
    <n v="5000"/>
    <s v="SE019"/>
    <s v="BNO00107"/>
    <n v="13.2"/>
    <m/>
    <n v="13.75"/>
    <n v="175"/>
    <n v="12.727272727272727"/>
    <s v="Cure Rig 2.0 (Upgraded Water Butt)"/>
    <n v="50"/>
    <m/>
    <m/>
    <m/>
    <m/>
    <m/>
    <m/>
    <m/>
    <m/>
    <m/>
    <m/>
    <m/>
    <x v="10"/>
    <x v="0"/>
    <m/>
    <m/>
    <m/>
    <m/>
    <s v="Emulsion was too big, stopped run early in"/>
    <m/>
  </r>
  <r>
    <s v="AXF175"/>
    <d v="2025-02-06T00:00:00"/>
    <s v="AUF76 w/OG core because we have to"/>
    <d v="1899-12-30T14:25:00"/>
    <s v="BNC00045"/>
    <s v="OG (66/27/7)"/>
    <n v="11000"/>
    <m/>
    <s v="BNU00074"/>
    <x v="3"/>
    <n v="298.8"/>
    <n v="624"/>
    <n v="5000"/>
    <s v="SE018"/>
    <s v="BNO00107"/>
    <n v="13.2"/>
    <m/>
    <n v="20"/>
    <n v="100"/>
    <n v="5"/>
    <s v="Cure Rig 2.0 (Upgraded Water Butt)"/>
    <n v="50"/>
    <n v="24.7"/>
    <n v="704"/>
    <n v="2.5344000000000002"/>
    <m/>
    <m/>
    <m/>
    <m/>
    <m/>
    <m/>
    <m/>
    <m/>
    <x v="1"/>
    <x v="21"/>
    <m/>
    <m/>
    <m/>
    <m/>
    <m/>
    <m/>
  </r>
  <r>
    <s v="AXF176"/>
    <d v="2025-02-06T00:00:00"/>
    <s v="AUF76 w/OG core because we have to"/>
    <m/>
    <s v="BNC00045"/>
    <s v="OG (66/27/7)"/>
    <n v="11000"/>
    <m/>
    <s v="BNU00074"/>
    <x v="3"/>
    <n v="298.8"/>
    <n v="624"/>
    <n v="5000"/>
    <s v="SE018"/>
    <s v="BNO00107"/>
    <n v="13.2"/>
    <m/>
    <n v="20"/>
    <n v="100"/>
    <n v="5"/>
    <s v="Cure Rig 2.0 (Upgraded Water Butt)"/>
    <n v="50"/>
    <n v="24.5"/>
    <n v="488"/>
    <n v="1.7567999999999999"/>
    <m/>
    <m/>
    <m/>
    <m/>
    <m/>
    <m/>
    <m/>
    <m/>
    <x v="4"/>
    <x v="19"/>
    <m/>
    <m/>
    <m/>
    <m/>
    <m/>
    <m/>
  </r>
  <r>
    <s v="AXF177"/>
    <d v="2025-02-06T00:00:00"/>
    <s v="AUF76 w/OG core with 5m tubing, flow rate changed because of reduced tubing"/>
    <m/>
    <s v="BNC00045"/>
    <s v="OG (66/27/7)"/>
    <n v="11000"/>
    <m/>
    <s v="BNU00074"/>
    <x v="3"/>
    <n v="298.8"/>
    <n v="624"/>
    <n v="5000"/>
    <s v="SE018"/>
    <s v="BNO00107"/>
    <n v="13.2"/>
    <m/>
    <n v="20"/>
    <n v="300"/>
    <n v="15"/>
    <s v="Cure Rig 2.0 (Upgraded Water Butt)"/>
    <n v="5"/>
    <n v="26.7"/>
    <n v="1032"/>
    <n v="3.3024"/>
    <m/>
    <m/>
    <m/>
    <m/>
    <m/>
    <m/>
    <m/>
    <m/>
    <x v="1"/>
    <x v="8"/>
    <m/>
    <m/>
    <m/>
    <m/>
    <m/>
    <m/>
  </r>
  <r>
    <s v="AXF178"/>
    <d v="2025-02-06T00:00:00"/>
    <s v="AUF76 w/OG core with 5m tubing, flow rate adjusted because of reduced tubing"/>
    <m/>
    <s v="BNC00045"/>
    <s v="OG (66/27/7)"/>
    <n v="11000"/>
    <m/>
    <s v="BNU00074"/>
    <x v="3"/>
    <n v="298.8"/>
    <n v="624"/>
    <n v="5000"/>
    <s v="SE018"/>
    <s v="BNO00107"/>
    <n v="13.2"/>
    <m/>
    <n v="20"/>
    <n v="120"/>
    <n v="6"/>
    <s v="Cure Rig 2.0 (Upgraded Water Butt)"/>
    <n v="5"/>
    <n v="27.5"/>
    <n v="1032"/>
    <n v="3.6120000000000001"/>
    <m/>
    <m/>
    <m/>
    <m/>
    <m/>
    <m/>
    <m/>
    <m/>
    <x v="1"/>
    <x v="10"/>
    <m/>
    <m/>
    <m/>
    <m/>
    <m/>
    <m/>
  </r>
  <r>
    <s v="AXF179"/>
    <d v="2025-02-06T00:00:00"/>
    <s v="AUF76 w/OG core with 5m tubing, flow rate dropped to make large caps"/>
    <m/>
    <s v="BNC00045"/>
    <s v="OG (66/27/7)"/>
    <n v="11000"/>
    <m/>
    <s v="BNU00074"/>
    <x v="3"/>
    <n v="298.8"/>
    <n v="624"/>
    <n v="5000"/>
    <s v="SE018"/>
    <s v="BNO00107"/>
    <n v="13.2"/>
    <m/>
    <n v="20"/>
    <n v="50"/>
    <n v="2.5"/>
    <s v="Cure Rig 2.0 (Upgraded Water Butt)"/>
    <n v="5"/>
    <n v="27.6"/>
    <n v="1032"/>
    <n v="4.3344000000000005"/>
    <m/>
    <m/>
    <m/>
    <m/>
    <m/>
    <m/>
    <m/>
    <m/>
    <x v="2"/>
    <x v="9"/>
    <m/>
    <m/>
    <m/>
    <m/>
    <m/>
    <m/>
  </r>
  <r>
    <s v="AXF180"/>
    <d v="2025-02-07T00:00:00"/>
    <s v="AUF76 w/ 94/6 (25%) Tom core"/>
    <m/>
    <s v="BNC00046"/>
    <s v="94/6 (25%)"/>
    <n v="24420"/>
    <m/>
    <s v="BNU00074"/>
    <x v="3"/>
    <n v="298.8"/>
    <n v="572"/>
    <n v="5000"/>
    <s v="SE019"/>
    <s v="BNO00108"/>
    <n v="12"/>
    <m/>
    <n v="20"/>
    <n v="120"/>
    <n v="6"/>
    <s v="Cure Rig 2.0 (Upgraded Water Butt)"/>
    <n v="50"/>
    <n v="26.1"/>
    <n v="704"/>
    <n v="2.464"/>
    <m/>
    <m/>
    <m/>
    <m/>
    <m/>
    <m/>
    <m/>
    <m/>
    <x v="0"/>
    <x v="14"/>
    <m/>
    <m/>
    <m/>
    <m/>
    <m/>
    <m/>
  </r>
  <r>
    <s v="AXF181"/>
    <d v="2025-02-07T00:00:00"/>
    <s v="AUF76 w/ 94/6 (25%) Tom core"/>
    <m/>
    <s v="BNC00046"/>
    <s v="94/6 (25%)"/>
    <n v="24420"/>
    <m/>
    <s v="BNU00074"/>
    <x v="3"/>
    <n v="298.8"/>
    <n v="572"/>
    <n v="5000"/>
    <s v="SE019"/>
    <s v="BNO00108"/>
    <n v="12"/>
    <m/>
    <n v="20"/>
    <n v="120"/>
    <n v="6"/>
    <s v="Cure Rig 2.0 (Upgraded Water Butt)"/>
    <n v="50"/>
    <n v="25.8"/>
    <n v="488"/>
    <n v="1.708"/>
    <m/>
    <m/>
    <m/>
    <m/>
    <m/>
    <m/>
    <m/>
    <m/>
    <x v="17"/>
    <x v="12"/>
    <m/>
    <m/>
    <n v="7.9000000000000001E-2"/>
    <m/>
    <m/>
    <m/>
  </r>
  <r>
    <s v="AXF182"/>
    <d v="2025-02-07T00:00:00"/>
    <s v="AUF76 w/ 94/6 (25%) Tom core"/>
    <m/>
    <s v="BNC00046"/>
    <s v="94/6 (25%)"/>
    <n v="24420"/>
    <m/>
    <s v="BNU00074"/>
    <x v="3"/>
    <n v="298.8"/>
    <n v="572"/>
    <n v="5000"/>
    <s v="SE019"/>
    <s v="BNO00108"/>
    <n v="12"/>
    <m/>
    <n v="20"/>
    <n v="120"/>
    <n v="6"/>
    <s v="Cure Rig 2.0 (Upgraded Water Butt)"/>
    <n v="50"/>
    <n v="28.9"/>
    <n v="1032"/>
    <n v="3.6120000000000001"/>
    <m/>
    <m/>
    <m/>
    <m/>
    <m/>
    <m/>
    <m/>
    <m/>
    <x v="0"/>
    <x v="11"/>
    <m/>
    <m/>
    <m/>
    <m/>
    <m/>
    <m/>
  </r>
  <r>
    <s v="AXF183"/>
    <d v="2025-02-07T00:00:00"/>
    <s v="AUF76 w/ 94/6 (25%) Tom core 5m tubing"/>
    <m/>
    <s v="BNC00046"/>
    <s v="94/6 (25%)"/>
    <n v="24420"/>
    <m/>
    <s v="BNU00074"/>
    <x v="3"/>
    <n v="298.8"/>
    <n v="572"/>
    <n v="5000"/>
    <s v="SE019"/>
    <s v="BNO00108"/>
    <n v="12"/>
    <m/>
    <n v="20"/>
    <n v="100"/>
    <n v="5"/>
    <s v="Cure Rig 2.0 (Upgraded Water Butt)"/>
    <n v="5"/>
    <n v="27.7"/>
    <n v="1032"/>
    <n v="3.7151999999999998"/>
    <m/>
    <m/>
    <m/>
    <m/>
    <m/>
    <m/>
    <m/>
    <m/>
    <x v="7"/>
    <x v="14"/>
    <m/>
    <m/>
    <n v="7.5999999999999998E-2"/>
    <m/>
    <s v="Tried 20/50mL /min flow rate ratio like AXF179, however the emulsion came through 100% and stopped the outer phase. After taking apart the AXF-1, the membrane was covered in solid core."/>
    <m/>
  </r>
  <r>
    <s v="AXF184"/>
    <d v="2025-02-10T00:00:00"/>
    <s v="AUF113 w/OG core"/>
    <m/>
    <s v="BNC00045"/>
    <s v="OG (66/27/7)"/>
    <n v="11000"/>
    <m/>
    <s v="BNU00072"/>
    <x v="13"/>
    <n v="1101"/>
    <n v="2520"/>
    <n v="5000"/>
    <s v="SE020"/>
    <s v="BNO00109"/>
    <n v="13.2"/>
    <m/>
    <n v="20"/>
    <n v="100"/>
    <n v="5"/>
    <s v="Cure Rig 2.0 (Upgraded Water Butt)"/>
    <n v="50"/>
    <m/>
    <m/>
    <m/>
    <m/>
    <m/>
    <m/>
    <m/>
    <m/>
    <m/>
    <m/>
    <m/>
    <x v="10"/>
    <x v="0"/>
    <m/>
    <m/>
    <m/>
    <m/>
    <s v="Emulsion dominated flow regime, led to blocked 50m tubing"/>
    <m/>
  </r>
  <r>
    <s v="AXF185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20"/>
    <n v="300"/>
    <n v="15"/>
    <s v="Cure Rig 2.0 (Upgraded Water Butt)"/>
    <n v="5"/>
    <m/>
    <n v="1032"/>
    <n v="3.3024"/>
    <m/>
    <m/>
    <m/>
    <m/>
    <m/>
    <m/>
    <m/>
    <m/>
    <x v="21"/>
    <x v="0"/>
    <m/>
    <m/>
    <m/>
    <m/>
    <m/>
    <m/>
  </r>
  <r>
    <s v="AXF186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15"/>
    <n v="300"/>
    <n v="20"/>
    <s v="Cure Rig 2.0 (Upgraded Water Butt)"/>
    <n v="5"/>
    <n v="27.6"/>
    <n v="1032"/>
    <n v="4.3344000000000005"/>
    <m/>
    <m/>
    <m/>
    <m/>
    <m/>
    <m/>
    <m/>
    <m/>
    <x v="21"/>
    <x v="0"/>
    <m/>
    <m/>
    <m/>
    <m/>
    <m/>
    <m/>
  </r>
  <r>
    <s v="AXF187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12"/>
    <n v="300"/>
    <n v="25"/>
    <s v="Cure Rig 2.0 (Upgraded Water Butt)"/>
    <n v="5"/>
    <n v="29"/>
    <n v="1032"/>
    <n v="5.3663999999999996"/>
    <m/>
    <m/>
    <m/>
    <m/>
    <m/>
    <m/>
    <m/>
    <m/>
    <x v="11"/>
    <x v="0"/>
    <m/>
    <m/>
    <m/>
    <m/>
    <m/>
    <m/>
  </r>
  <r>
    <s v="AXF188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12"/>
    <n v="200"/>
    <n v="16.666666666666668"/>
    <s v="Cure Rig 2.0 (Upgraded Water Butt)"/>
    <n v="5"/>
    <n v="29"/>
    <n v="1032"/>
    <n v="5.4695999999999998"/>
    <m/>
    <m/>
    <m/>
    <m/>
    <m/>
    <m/>
    <m/>
    <m/>
    <x v="21"/>
    <x v="0"/>
    <m/>
    <m/>
    <m/>
    <m/>
    <m/>
    <m/>
  </r>
  <r>
    <s v="AXF189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24"/>
    <n v="400"/>
    <n v="16.666666666666668"/>
    <s v="Cure Rig 2.0 (Upgraded Water Butt)"/>
    <n v="5"/>
    <m/>
    <m/>
    <m/>
    <m/>
    <m/>
    <m/>
    <m/>
    <m/>
    <m/>
    <m/>
    <m/>
    <x v="10"/>
    <x v="0"/>
    <m/>
    <m/>
    <m/>
    <m/>
    <m/>
    <m/>
  </r>
  <r>
    <s v="AXF190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12"/>
    <n v="200"/>
    <n v="16.666666666666668"/>
    <s v="Cure Rig 2.0 (Upgraded Water Butt)"/>
    <n v="5"/>
    <n v="24.7"/>
    <n v="440"/>
    <n v="2.3319999999999999"/>
    <m/>
    <m/>
    <m/>
    <m/>
    <m/>
    <m/>
    <m/>
    <m/>
    <x v="10"/>
    <x v="0"/>
    <m/>
    <m/>
    <m/>
    <m/>
    <m/>
    <m/>
  </r>
  <r>
    <s v="AXF191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12"/>
    <n v="200"/>
    <n v="16.666666666666668"/>
    <s v="Cure Rig 2.0 (Upgraded Water Butt)"/>
    <n v="5"/>
    <n v="26.4"/>
    <n v="656"/>
    <n v="3.4767999999999999"/>
    <m/>
    <m/>
    <m/>
    <m/>
    <m/>
    <m/>
    <m/>
    <m/>
    <x v="10"/>
    <x v="0"/>
    <m/>
    <m/>
    <m/>
    <m/>
    <m/>
    <m/>
  </r>
  <r>
    <s v="AXF192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12"/>
    <n v="200"/>
    <n v="16.666666666666668"/>
    <s v="Cure Rig 2.0 (Upgraded Water Butt)"/>
    <n v="5"/>
    <n v="28.2"/>
    <n v="936"/>
    <n v="4.960799999999999"/>
    <m/>
    <m/>
    <m/>
    <m/>
    <m/>
    <m/>
    <m/>
    <m/>
    <x v="10"/>
    <x v="0"/>
    <m/>
    <m/>
    <m/>
    <m/>
    <m/>
    <m/>
  </r>
  <r>
    <s v="AXF193"/>
    <d v="2025-02-11T00:00:00"/>
    <s v="AUF113 w/OG core 5m tubing"/>
    <m/>
    <s v="BNC00045"/>
    <s v="OG (66/27/7)"/>
    <n v="11000"/>
    <m/>
    <s v="BNU00072"/>
    <x v="13"/>
    <n v="1101"/>
    <n v="2029"/>
    <n v="5000"/>
    <s v="SE020"/>
    <s v="BNO00110"/>
    <n v="12"/>
    <m/>
    <n v="12"/>
    <n v="200"/>
    <n v="16.666666666666668"/>
    <s v="Cure Rig 2.0 (Upgraded Water Butt)"/>
    <n v="5"/>
    <m/>
    <n v="1032"/>
    <n v="5.4695999999999998"/>
    <m/>
    <m/>
    <m/>
    <m/>
    <m/>
    <m/>
    <m/>
    <m/>
    <x v="10"/>
    <x v="0"/>
    <m/>
    <m/>
    <m/>
    <m/>
    <m/>
    <m/>
  </r>
  <r>
    <s v="AXF194"/>
    <d v="2025-02-13T00:00:00"/>
    <s v="AUF96 w/OG core"/>
    <m/>
    <s v="BNC00047"/>
    <s v="OG (66/27/7)"/>
    <n v="8460"/>
    <m/>
    <s v="BNU00071"/>
    <x v="20"/>
    <n v="81.599999999999994"/>
    <n v="182.4"/>
    <n v="5000"/>
    <s v="SE021"/>
    <s v="BNO00111"/>
    <n v="13.2"/>
    <m/>
    <n v="30"/>
    <n v="150"/>
    <n v="5"/>
    <s v="Cure Rig 2.0 (Upgraded Water Butt)"/>
    <n v="5"/>
    <n v="27.1"/>
    <n v="1032"/>
    <n v="2.4768000000000003"/>
    <m/>
    <m/>
    <m/>
    <m/>
    <m/>
    <m/>
    <m/>
    <m/>
    <x v="8"/>
    <x v="16"/>
    <m/>
    <m/>
    <m/>
    <m/>
    <m/>
    <m/>
  </r>
  <r>
    <s v="AXF195"/>
    <d v="2025-02-13T00:00:00"/>
    <s v="AUF96 w/OG core"/>
    <m/>
    <s v="BNC00047"/>
    <s v="OG (66/27/7)"/>
    <n v="8460"/>
    <m/>
    <s v="BNU00071"/>
    <x v="20"/>
    <n v="81.599999999999994"/>
    <n v="182.4"/>
    <n v="5000"/>
    <s v="SE021"/>
    <s v="BNO00111"/>
    <n v="13.2"/>
    <m/>
    <n v="30"/>
    <n v="150"/>
    <n v="5"/>
    <s v="Cure Rig 2.0 (Upgraded Water Butt)"/>
    <n v="5"/>
    <m/>
    <n v="220"/>
    <n v="0.52800000000000002"/>
    <m/>
    <m/>
    <m/>
    <m/>
    <m/>
    <m/>
    <m/>
    <m/>
    <x v="2"/>
    <x v="3"/>
    <m/>
    <m/>
    <m/>
    <m/>
    <s v="Gear pump (2x UV phase) broke, UV infiltrated gears"/>
    <m/>
  </r>
  <r>
    <s v="AXF196"/>
    <d v="2025-02-17T00:00:00"/>
    <s v="AUF96 w/OG core"/>
    <m/>
    <s v="BNC00047"/>
    <s v="OG (66/27/7)"/>
    <n v="8460"/>
    <m/>
    <s v="BNU00071"/>
    <x v="20"/>
    <n v="81.599999999999994"/>
    <n v="164.4"/>
    <n v="5000"/>
    <s v="SE021"/>
    <s v="BNO00112"/>
    <n v="13.2"/>
    <m/>
    <n v="30"/>
    <n v="150"/>
    <n v="5"/>
    <s v="Cure Rig 2.0 (Upgraded Water Butt)"/>
    <n v="5"/>
    <n v="20.7"/>
    <n v="108"/>
    <n v="0.25920000000000004"/>
    <m/>
    <m/>
    <m/>
    <m/>
    <m/>
    <m/>
    <m/>
    <m/>
    <x v="3"/>
    <x v="0"/>
    <m/>
    <m/>
    <m/>
    <m/>
    <m/>
    <m/>
  </r>
  <r>
    <s v="AXF197"/>
    <d v="2025-02-18T00:00:00"/>
    <s v="AUF76 w/OG core"/>
    <m/>
    <s v="BNC00047"/>
    <s v="OG (66/27/7)"/>
    <n v="8460"/>
    <m/>
    <s v="BNU00077"/>
    <x v="3"/>
    <n v="244.8"/>
    <n v="506.4"/>
    <n v="5000"/>
    <s v="SE022"/>
    <s v="BNO00112"/>
    <n v="12"/>
    <m/>
    <n v="20"/>
    <n v="200"/>
    <n v="10"/>
    <s v="Cure Rig 2.0 (Upgraded Water Butt)"/>
    <n v="5"/>
    <m/>
    <n v="984"/>
    <n v="0.32472000000000001"/>
    <m/>
    <m/>
    <m/>
    <m/>
    <m/>
    <m/>
    <m/>
    <m/>
    <x v="1"/>
    <x v="19"/>
    <m/>
    <m/>
    <m/>
    <m/>
    <m/>
    <m/>
  </r>
  <r>
    <s v="AXF198"/>
    <d v="2025-02-18T00:00:00"/>
    <s v="AUF76 w/OG core"/>
    <m/>
    <s v="BNC00047"/>
    <s v="OG (66/27/7)"/>
    <n v="8460"/>
    <m/>
    <s v="BNU00077"/>
    <x v="3"/>
    <n v="244.8"/>
    <n v="506.4"/>
    <n v="5000"/>
    <s v="SE022"/>
    <s v="BNO00112"/>
    <n v="12"/>
    <m/>
    <n v="20"/>
    <n v="120"/>
    <n v="6"/>
    <s v="Cure Rig 2.0 (Upgraded Water Butt)"/>
    <n v="5"/>
    <m/>
    <n v="984"/>
    <n v="0.34440000000000004"/>
    <m/>
    <m/>
    <m/>
    <m/>
    <m/>
    <m/>
    <m/>
    <m/>
    <x v="2"/>
    <x v="11"/>
    <m/>
    <m/>
    <m/>
    <m/>
    <m/>
    <m/>
  </r>
  <r>
    <s v="AXF199"/>
    <d v="2025-02-19T00:00:00"/>
    <s v="AUF76 w/OG core"/>
    <m/>
    <s v="BNC00047"/>
    <s v="OG (66/27/7)"/>
    <n v="8460"/>
    <m/>
    <s v="BNU00077"/>
    <x v="3"/>
    <n v="244.8"/>
    <n v="574.79999999999995"/>
    <n v="5000"/>
    <s v="SE022"/>
    <s v="BNO00113"/>
    <n v="12"/>
    <m/>
    <n v="20"/>
    <n v="120"/>
    <n v="6"/>
    <s v="Cure Rig 2.0 (Upgraded Water Butt)"/>
    <n v="5"/>
    <n v="27.9"/>
    <n v="984"/>
    <n v="0.34440000000000004"/>
    <m/>
    <m/>
    <m/>
    <m/>
    <m/>
    <m/>
    <m/>
    <m/>
    <x v="17"/>
    <x v="12"/>
    <m/>
    <m/>
    <m/>
    <m/>
    <m/>
    <m/>
  </r>
  <r>
    <s v="AXF200"/>
    <d v="2025-02-19T00:00:00"/>
    <s v="AUF76 w/OG core"/>
    <m/>
    <s v="BNC00047"/>
    <s v="OG (66/27/7)"/>
    <n v="8460"/>
    <m/>
    <s v="BNU00077"/>
    <x v="3"/>
    <n v="244.8"/>
    <n v="574.79999999999995"/>
    <n v="5000"/>
    <s v="SE022"/>
    <s v="BNO00113"/>
    <n v="12"/>
    <m/>
    <n v="40"/>
    <n v="240"/>
    <n v="6"/>
    <s v="Cure Rig 2.0 (Upgraded Water Butt)"/>
    <n v="5"/>
    <n v="27.2"/>
    <n v="984"/>
    <n v="0.17220000000000002"/>
    <m/>
    <m/>
    <m/>
    <m/>
    <m/>
    <m/>
    <m/>
    <m/>
    <x v="16"/>
    <x v="13"/>
    <m/>
    <m/>
    <m/>
    <m/>
    <m/>
    <m/>
  </r>
  <r>
    <s v="AXF201"/>
    <d v="2025-02-19T00:00:00"/>
    <s v="AUF76 w/OG core"/>
    <m/>
    <s v="BNC00047"/>
    <s v="OG (66/27/7)"/>
    <n v="8460"/>
    <m/>
    <s v="BNU00077"/>
    <x v="3"/>
    <n v="244.8"/>
    <n v="574.79999999999995"/>
    <n v="5000"/>
    <s v="SE022"/>
    <s v="BNO00113"/>
    <n v="12"/>
    <m/>
    <n v="20"/>
    <n v="100"/>
    <n v="5"/>
    <s v="Cure Rig 2.0 (Upgraded Water Butt)"/>
    <n v="5"/>
    <n v="28.8"/>
    <n v="984"/>
    <n v="0.35424"/>
    <m/>
    <m/>
    <m/>
    <m/>
    <m/>
    <m/>
    <m/>
    <m/>
    <x v="7"/>
    <x v="13"/>
    <m/>
    <m/>
    <m/>
    <m/>
    <m/>
    <m/>
  </r>
  <r>
    <s v="AXF202"/>
    <d v="2025-02-19T00:00:00"/>
    <s v="AUF76 w/OG core"/>
    <m/>
    <s v="BNC00047"/>
    <s v="OG (66/27/7)"/>
    <n v="8460"/>
    <m/>
    <s v="BNU00077"/>
    <x v="3"/>
    <n v="244.8"/>
    <n v="574.79999999999995"/>
    <n v="5000"/>
    <s v="SE022"/>
    <s v="BNO00113"/>
    <n v="12"/>
    <m/>
    <n v="20"/>
    <n v="50"/>
    <n v="2.5"/>
    <s v="Cure Rig 2.0 (Upgraded Water Butt)"/>
    <n v="5"/>
    <m/>
    <n v="984"/>
    <n v="0.41328000000000009"/>
    <m/>
    <m/>
    <m/>
    <m/>
    <m/>
    <m/>
    <m/>
    <m/>
    <x v="10"/>
    <x v="0"/>
    <m/>
    <m/>
    <m/>
    <m/>
    <m/>
    <m/>
  </r>
  <r>
    <s v="AXF203"/>
    <d v="2025-02-20T00:00:00"/>
    <s v="AUF110 w/OG core 75:25"/>
    <m/>
    <s v="BNC00045"/>
    <s v="OG (66/27/7)"/>
    <n v="9216"/>
    <m/>
    <s v="BNU00075"/>
    <x v="10"/>
    <n v="336"/>
    <n v="518.4"/>
    <n v="5000"/>
    <s v="SE023"/>
    <s v="BNO00114"/>
    <n v="10.8"/>
    <m/>
    <n v="30"/>
    <n v="150"/>
    <n v="5"/>
    <s v="Cure Rig 2.0 (Upgraded Water Butt)"/>
    <n v="5"/>
    <n v="29.6"/>
    <n v="1032"/>
    <n v="0.24768000000000004"/>
    <m/>
    <m/>
    <m/>
    <m/>
    <m/>
    <m/>
    <m/>
    <m/>
    <x v="17"/>
    <x v="12"/>
    <m/>
    <m/>
    <m/>
    <m/>
    <m/>
    <m/>
  </r>
  <r>
    <s v="AXF204"/>
    <d v="2025-02-20T00:00:00"/>
    <s v="AUF110 w/OG core 75:25"/>
    <m/>
    <s v="BNC00045"/>
    <s v="OG (66/27/7)"/>
    <n v="9216"/>
    <m/>
    <s v="BNU00075"/>
    <x v="10"/>
    <n v="336"/>
    <n v="518.4"/>
    <n v="5000"/>
    <s v="SE023"/>
    <s v="BNO00114"/>
    <n v="10.8"/>
    <m/>
    <n v="30"/>
    <n v="150"/>
    <n v="5"/>
    <s v="Cure Rig 2.0 (Upgraded Water Butt)"/>
    <n v="5"/>
    <n v="28.3"/>
    <n v="828"/>
    <n v="0.19872000000000004"/>
    <m/>
    <m/>
    <m/>
    <m/>
    <m/>
    <m/>
    <m/>
    <m/>
    <x v="17"/>
    <x v="12"/>
    <m/>
    <m/>
    <m/>
    <m/>
    <m/>
    <m/>
  </r>
  <r>
    <s v="AXF205"/>
    <d v="2025-02-20T00:00:00"/>
    <s v="AUF110 w/OG core 75:25"/>
    <m/>
    <s v="BNC00045"/>
    <s v="OG (66/27/7)"/>
    <n v="9216"/>
    <m/>
    <s v="BNU00075"/>
    <x v="10"/>
    <n v="336"/>
    <n v="518.4"/>
    <n v="5000"/>
    <s v="SE023"/>
    <s v="BNO00114"/>
    <n v="10.8"/>
    <m/>
    <n v="30"/>
    <n v="150"/>
    <n v="5"/>
    <s v="Cure Rig 2.0 (Upgraded Water Butt)"/>
    <n v="5"/>
    <n v="27"/>
    <n v="548"/>
    <n v="0.13152000000000003"/>
    <m/>
    <m/>
    <m/>
    <m/>
    <m/>
    <m/>
    <m/>
    <m/>
    <x v="17"/>
    <x v="12"/>
    <m/>
    <m/>
    <m/>
    <m/>
    <m/>
    <m/>
  </r>
  <r>
    <s v="AXF206"/>
    <d v="2025-02-20T00:00:00"/>
    <s v="AUF110 w/OG core 75:25"/>
    <m/>
    <s v="BNC00045"/>
    <s v="OG (66/27/7)"/>
    <n v="9216"/>
    <m/>
    <s v="BNU00075"/>
    <x v="10"/>
    <n v="336"/>
    <n v="518.4"/>
    <n v="5000"/>
    <s v="SE023"/>
    <s v="BNO00114"/>
    <n v="10.8"/>
    <m/>
    <n v="30"/>
    <n v="150"/>
    <n v="5"/>
    <s v="Cure Rig 2.0 (Upgraded Water Butt)"/>
    <n v="5"/>
    <n v="24.4"/>
    <n v="220"/>
    <n v="5.2800000000000007E-2"/>
    <m/>
    <m/>
    <m/>
    <m/>
    <m/>
    <m/>
    <m/>
    <m/>
    <x v="17"/>
    <x v="12"/>
    <m/>
    <m/>
    <m/>
    <m/>
    <m/>
    <m/>
  </r>
  <r>
    <s v="AXF207"/>
    <d v="2025-02-20T00:00:00"/>
    <s v="AUF110 w/OG core 75:25"/>
    <m/>
    <s v="BNC00045"/>
    <s v="OG (66/27/7)"/>
    <n v="9216"/>
    <m/>
    <s v="BNU00075"/>
    <x v="10"/>
    <n v="336"/>
    <n v="518.4"/>
    <n v="5000"/>
    <s v="SE023"/>
    <s v="BNO00114"/>
    <n v="10.8"/>
    <m/>
    <n v="30"/>
    <n v="150"/>
    <n v="5"/>
    <s v="Cure Rig 2.0 (Upgraded Water Butt)"/>
    <n v="5"/>
    <n v="24.6"/>
    <n v="108"/>
    <n v="2.5920000000000006E-2"/>
    <m/>
    <m/>
    <m/>
    <m/>
    <m/>
    <m/>
    <m/>
    <m/>
    <x v="17"/>
    <x v="12"/>
    <m/>
    <m/>
    <m/>
    <m/>
    <m/>
    <m/>
  </r>
  <r>
    <s v="AXF208"/>
    <d v="2025-02-24T00:00:00"/>
    <s v="AUF76 w/OG core"/>
    <m/>
    <s v="BNC00047"/>
    <s v="OG (66/27/7)"/>
    <n v="5640"/>
    <m/>
    <s v="BNU00076"/>
    <x v="3"/>
    <n v="246"/>
    <n v="586.79999999999995"/>
    <n v="3000"/>
    <s v="SE024"/>
    <s v="BNO00115"/>
    <n v="12"/>
    <m/>
    <n v="30"/>
    <n v="200"/>
    <n v="6.666666666666667"/>
    <s v="Cure Rig 2.0 (Upgraded Water Butt)"/>
    <n v="5"/>
    <n v="27.1"/>
    <n v="1032"/>
    <n v="0.23735999999999999"/>
    <m/>
    <m/>
    <m/>
    <m/>
    <m/>
    <m/>
    <m/>
    <n v="0.01"/>
    <x v="16"/>
    <x v="13"/>
    <m/>
    <m/>
    <m/>
    <m/>
    <m/>
    <m/>
  </r>
  <r>
    <s v="AXF209"/>
    <d v="2025-02-24T00:00:00"/>
    <s v="AUF76 w/OG core"/>
    <d v="1899-12-30T11:39:00"/>
    <s v="BNC00047"/>
    <s v="OG (66/27/7)"/>
    <n v="5640"/>
    <m/>
    <s v="BNU00076"/>
    <x v="3"/>
    <n v="246"/>
    <n v="586.79999999999995"/>
    <n v="3000"/>
    <s v="SE024"/>
    <s v="BNO00115"/>
    <n v="12"/>
    <m/>
    <n v="30"/>
    <n v="150"/>
    <n v="5"/>
    <s v="Cure Rig 2.0 (Upgraded Water Butt)"/>
    <n v="5"/>
    <n v="29.3"/>
    <n v="1032"/>
    <n v="0.24768000000000004"/>
    <m/>
    <m/>
    <m/>
    <m/>
    <m/>
    <m/>
    <m/>
    <n v="0"/>
    <x v="7"/>
    <x v="13"/>
    <m/>
    <m/>
    <m/>
    <m/>
    <m/>
    <m/>
  </r>
  <r>
    <s v="AXF210"/>
    <d v="2025-02-24T00:00:00"/>
    <s v="AUF76 w/OG core"/>
    <d v="1899-12-30T12:16:00"/>
    <s v="BNC00047"/>
    <s v="OG (66/27/7)"/>
    <n v="5640"/>
    <m/>
    <s v="BNU00076"/>
    <x v="3"/>
    <n v="246"/>
    <n v="586.79999999999995"/>
    <n v="3000"/>
    <s v="SE024"/>
    <s v="BNO00115"/>
    <n v="12"/>
    <m/>
    <n v="20"/>
    <n v="120"/>
    <n v="6"/>
    <s v="Cure Rig 2.0 (Upgraded Water Butt)"/>
    <n v="5"/>
    <m/>
    <n v="1032"/>
    <n v="0.36120000000000002"/>
    <m/>
    <m/>
    <m/>
    <m/>
    <m/>
    <m/>
    <m/>
    <n v="0.02"/>
    <x v="2"/>
    <x v="11"/>
    <m/>
    <m/>
    <m/>
    <m/>
    <m/>
    <m/>
  </r>
  <r>
    <s v="AXF211"/>
    <d v="2025-02-25T00:00:00"/>
    <s v="AUF113 w/OG core"/>
    <m/>
    <s v="BNC00047"/>
    <s v="OG (66/27/7)"/>
    <n v="5424"/>
    <m/>
    <s v="BNU00077"/>
    <x v="13"/>
    <n v="1020"/>
    <n v="1908"/>
    <n v="5000"/>
    <s v="SE025"/>
    <s v="BNO00116"/>
    <n v="10.8"/>
    <m/>
    <n v="12"/>
    <n v="200"/>
    <n v="16.666666666666668"/>
    <s v="Cure Rig 2.0 (Upgraded Water Butt)"/>
    <n v="5"/>
    <n v="30.1"/>
    <n v="1032"/>
    <n v="0.54696"/>
    <m/>
    <m/>
    <m/>
    <m/>
    <m/>
    <m/>
    <m/>
    <m/>
    <x v="21"/>
    <x v="0"/>
    <m/>
    <m/>
    <m/>
    <m/>
    <m/>
    <m/>
  </r>
  <r>
    <s v="AXF212"/>
    <d v="2025-02-25T00:00:00"/>
    <s v="AUF113 w/OG core"/>
    <n v="48"/>
    <s v="BNC00047"/>
    <s v="OG (66/27/7)"/>
    <n v="5424"/>
    <m/>
    <s v="BNU00077"/>
    <x v="13"/>
    <n v="1020"/>
    <n v="1908"/>
    <n v="5000"/>
    <s v="SE025"/>
    <s v="BNO00116"/>
    <n v="10.8"/>
    <m/>
    <n v="12"/>
    <n v="200"/>
    <n v="16.666666666666668"/>
    <s v="Cure Rig 2.0 (Upgraded Water Butt)"/>
    <n v="5"/>
    <m/>
    <n v="752"/>
    <n v="0.39856000000000003"/>
    <m/>
    <m/>
    <m/>
    <m/>
    <m/>
    <m/>
    <m/>
    <m/>
    <x v="21"/>
    <x v="0"/>
    <m/>
    <m/>
    <m/>
    <m/>
    <m/>
    <m/>
  </r>
  <r>
    <s v="AXF213"/>
    <d v="2025-02-25T00:00:00"/>
    <s v="AUF113 w/OG core"/>
    <n v="27"/>
    <s v="BNC00047"/>
    <s v="OG (66/27/7)"/>
    <n v="5424"/>
    <m/>
    <s v="BNU00077"/>
    <x v="13"/>
    <n v="1020"/>
    <n v="1908"/>
    <n v="5000"/>
    <s v="SE025"/>
    <s v="BNO00116"/>
    <n v="10.8"/>
    <m/>
    <n v="12"/>
    <n v="200"/>
    <n v="16.666666666666668"/>
    <s v="Cure Rig 2.0 (Upgraded Water Butt)"/>
    <n v="5"/>
    <n v="27.3"/>
    <n v="536"/>
    <n v="0.28408"/>
    <m/>
    <m/>
    <m/>
    <m/>
    <m/>
    <m/>
    <m/>
    <m/>
    <x v="21"/>
    <x v="0"/>
    <m/>
    <m/>
    <m/>
    <m/>
    <s v="Gear pump for UV switched out for old gear pump head as it had stalled in the previous AXF run"/>
    <m/>
  </r>
  <r>
    <s v="AXF214"/>
    <d v="2025-02-27T00:00:00"/>
    <s v="AUF130 w/OG core"/>
    <m/>
    <s v="BNC00047"/>
    <s v="OG (66/27/7)"/>
    <n v="7056"/>
    <m/>
    <s v="BNU00076"/>
    <x v="28"/>
    <n v="602.4"/>
    <n v="1520"/>
    <n v="3000"/>
    <s v="SE026"/>
    <s v="BNO00117"/>
    <n v="10.8"/>
    <m/>
    <n v="12"/>
    <n v="200"/>
    <n v="16.666666666666668"/>
    <s v="Cure Rig 2.0 (Upgraded Water Butt)"/>
    <n v="5"/>
    <n v="29.4"/>
    <n v="1032"/>
    <n v="0.54696"/>
    <m/>
    <m/>
    <m/>
    <m/>
    <m/>
    <m/>
    <m/>
    <m/>
    <x v="21"/>
    <x v="0"/>
    <m/>
    <m/>
    <m/>
    <m/>
    <m/>
    <m/>
  </r>
  <r>
    <s v="AXF215"/>
    <d v="2025-02-27T00:00:00"/>
    <s v="AUF130 w/OG core"/>
    <m/>
    <s v="BNC00047"/>
    <s v="OG (66/27/7)"/>
    <n v="7056"/>
    <m/>
    <s v="BNU00076"/>
    <x v="28"/>
    <n v="602.4"/>
    <n v="1520"/>
    <n v="3000"/>
    <s v="SE026"/>
    <s v="BNO00117"/>
    <n v="10.8"/>
    <m/>
    <n v="12"/>
    <n v="200"/>
    <n v="16.666666666666668"/>
    <s v="Cure Rig 2.0 (Upgraded Water Butt)"/>
    <n v="5"/>
    <n v="27.8"/>
    <n v="536"/>
    <n v="0.28408"/>
    <m/>
    <m/>
    <m/>
    <m/>
    <m/>
    <m/>
    <m/>
    <m/>
    <x v="21"/>
    <x v="0"/>
    <m/>
    <m/>
    <m/>
    <m/>
    <m/>
    <m/>
  </r>
  <r>
    <s v="AXF216"/>
    <d v="2025-02-27T00:00:00"/>
    <s v="AUF130 w/OG core"/>
    <m/>
    <s v="BNC00047"/>
    <s v="OG (66/27/7)"/>
    <n v="7056"/>
    <m/>
    <s v="BNU00076"/>
    <x v="28"/>
    <n v="602.4"/>
    <n v="1520"/>
    <n v="3000"/>
    <s v="SE026"/>
    <s v="BNO00117"/>
    <n v="10.8"/>
    <m/>
    <n v="12"/>
    <n v="150"/>
    <n v="12.5"/>
    <s v="Cure Rig 2.0 (Upgraded Water Butt)"/>
    <n v="5"/>
    <n v="30.1"/>
    <n v="1032"/>
    <n v="0.55728"/>
    <m/>
    <m/>
    <m/>
    <m/>
    <m/>
    <m/>
    <m/>
    <m/>
    <x v="21"/>
    <x v="0"/>
    <m/>
    <m/>
    <m/>
    <m/>
    <m/>
    <m/>
  </r>
  <r>
    <s v="AXF217"/>
    <d v="2025-02-27T00:00:00"/>
    <s v="AUF130 w/OG core"/>
    <m/>
    <s v="BNC00047"/>
    <s v="OG (66/27/7)"/>
    <n v="7056"/>
    <m/>
    <s v="BNU00076"/>
    <x v="28"/>
    <n v="602.4"/>
    <n v="1520"/>
    <n v="3000"/>
    <s v="SE026"/>
    <s v="BNO00117"/>
    <n v="10.8"/>
    <m/>
    <n v="12"/>
    <n v="120"/>
    <n v="10"/>
    <s v="Cure Rig 2.0 (Upgraded Water Butt)"/>
    <n v="5"/>
    <n v="30.1"/>
    <n v="1032"/>
    <n v="0.56759999999999999"/>
    <m/>
    <m/>
    <m/>
    <m/>
    <m/>
    <m/>
    <m/>
    <m/>
    <x v="21"/>
    <x v="0"/>
    <m/>
    <m/>
    <m/>
    <m/>
    <m/>
    <m/>
  </r>
  <r>
    <s v="AXF218"/>
    <d v="2025-02-27T00:00:00"/>
    <s v="AUF130 w/OG core"/>
    <m/>
    <s v="BNC00047"/>
    <s v="OG (66/27/7)"/>
    <n v="7056"/>
    <m/>
    <s v="BNU00076"/>
    <x v="28"/>
    <n v="602.4"/>
    <n v="1520"/>
    <n v="3000"/>
    <s v="SE026"/>
    <s v="BNO00117"/>
    <n v="10.8"/>
    <m/>
    <n v="12"/>
    <n v="100"/>
    <n v="8.3333333333333339"/>
    <s v="Cure Rig 2.0 (Upgraded Water Butt)"/>
    <n v="5"/>
    <n v="30"/>
    <n v="1032"/>
    <n v="0.57791999999999999"/>
    <m/>
    <m/>
    <m/>
    <m/>
    <m/>
    <m/>
    <m/>
    <m/>
    <x v="21"/>
    <x v="0"/>
    <m/>
    <m/>
    <m/>
    <m/>
    <m/>
    <m/>
  </r>
  <r>
    <s v="AXF219"/>
    <d v="2025-03-03T00:00:00"/>
    <s v="AUF110 w/ 94/6"/>
    <m/>
    <s v="BNC00048"/>
    <s v="94/6 (25%)"/>
    <n v="12000"/>
    <m/>
    <s v="BNU00075"/>
    <x v="10"/>
    <n v="336"/>
    <n v="723.6"/>
    <n v="3000"/>
    <s v="SE027"/>
    <s v="BNO00118"/>
    <n v="12"/>
    <m/>
    <n v="12"/>
    <n v="120"/>
    <n v="10"/>
    <s v="Cure Rig 2.0 (Upgraded Water Butt)"/>
    <n v="5"/>
    <n v="30"/>
    <n v="1032"/>
    <n v="0.56759999999999999"/>
    <m/>
    <m/>
    <m/>
    <m/>
    <m/>
    <m/>
    <m/>
    <m/>
    <x v="7"/>
    <x v="9"/>
    <m/>
    <m/>
    <n v="5.6000000000000001E-2"/>
    <m/>
    <m/>
    <m/>
  </r>
  <r>
    <s v="AXF220"/>
    <d v="2025-03-03T00:00:00"/>
    <s v="AUF110 w/ 94/6"/>
    <m/>
    <s v="BNC00048"/>
    <s v="94/6 (25%)"/>
    <n v="12000"/>
    <m/>
    <s v="BNU00075"/>
    <x v="10"/>
    <n v="336"/>
    <n v="723.6"/>
    <n v="3000"/>
    <s v="SE027"/>
    <s v="BNO00118"/>
    <n v="12"/>
    <m/>
    <n v="20"/>
    <n v="150"/>
    <n v="7.5"/>
    <s v="Cure Rig 2.0 (Upgraded Water Butt)"/>
    <n v="5"/>
    <m/>
    <n v="1032"/>
    <n v="0.35088000000000003"/>
    <m/>
    <m/>
    <m/>
    <m/>
    <m/>
    <m/>
    <m/>
    <m/>
    <x v="2"/>
    <x v="10"/>
    <m/>
    <m/>
    <m/>
    <m/>
    <m/>
    <m/>
  </r>
  <r>
    <s v="AXF221"/>
    <d v="2025-03-04T00:00:00"/>
    <s v="AUF191 w/ OG core"/>
    <m/>
    <s v="BNC00049"/>
    <s v="OG (66/27/7)"/>
    <n v="8112"/>
    <m/>
    <s v="BNU00081"/>
    <x v="29"/>
    <n v="342"/>
    <n v="816"/>
    <n v="2957"/>
    <s v="SE028"/>
    <s v="BNO00119"/>
    <n v="10.8"/>
    <m/>
    <n v="30"/>
    <n v="150"/>
    <n v="5"/>
    <s v="Cure Rig 2.0 (Upgraded Water Butt)"/>
    <n v="5"/>
    <n v="29.2"/>
    <n v="1032"/>
    <n v="0.24768000000000004"/>
    <m/>
    <m/>
    <m/>
    <m/>
    <m/>
    <m/>
    <m/>
    <m/>
    <x v="7"/>
    <x v="21"/>
    <m/>
    <m/>
    <m/>
    <m/>
    <m/>
    <m/>
  </r>
  <r>
    <s v="AXF222"/>
    <d v="2025-03-04T00:00:00"/>
    <s v="AUF191 w/ OG core"/>
    <m/>
    <s v="BNC00049"/>
    <s v="OG (66/27/7)"/>
    <n v="8112"/>
    <m/>
    <s v="BNU00081"/>
    <x v="29"/>
    <n v="342"/>
    <n v="816"/>
    <n v="2957"/>
    <s v="SE028"/>
    <s v="BNO00119"/>
    <n v="10.8"/>
    <m/>
    <n v="25"/>
    <n v="150"/>
    <n v="6"/>
    <s v="Cure Rig 2.0 (Upgraded Water Butt)"/>
    <n v="5"/>
    <n v="30.6"/>
    <n v="1032"/>
    <n v="0.28896000000000005"/>
    <m/>
    <m/>
    <m/>
    <m/>
    <m/>
    <m/>
    <m/>
    <m/>
    <x v="2"/>
    <x v="7"/>
    <m/>
    <m/>
    <m/>
    <m/>
    <m/>
    <m/>
  </r>
  <r>
    <s v="AXF223"/>
    <d v="2025-03-04T00:00:00"/>
    <s v="AUF191 w/ OG core"/>
    <m/>
    <s v="BNC00049"/>
    <s v="OG (66/27/7)"/>
    <n v="8112"/>
    <m/>
    <s v="BNU00081"/>
    <x v="29"/>
    <n v="342"/>
    <n v="816"/>
    <n v="2957"/>
    <s v="SE028"/>
    <s v="BNO00119"/>
    <n v="10.8"/>
    <m/>
    <n v="30"/>
    <n v="120"/>
    <n v="4"/>
    <s v="Cure Rig 2.0 (Upgraded Water Butt)"/>
    <n v="5"/>
    <n v="29.7"/>
    <n v="1032"/>
    <n v="0.25800000000000001"/>
    <m/>
    <m/>
    <m/>
    <m/>
    <m/>
    <m/>
    <m/>
    <m/>
    <x v="2"/>
    <x v="7"/>
    <m/>
    <m/>
    <m/>
    <m/>
    <m/>
    <m/>
  </r>
  <r>
    <s v="AXF224"/>
    <d v="2025-03-04T00:00:00"/>
    <s v="AUF191 w/ OG core"/>
    <m/>
    <s v="BNC00049"/>
    <s v="OG (66/27/7)"/>
    <n v="8112"/>
    <m/>
    <s v="BNU00081"/>
    <x v="29"/>
    <n v="342"/>
    <n v="816"/>
    <n v="2957"/>
    <s v="SE028"/>
    <s v="BNO00119"/>
    <n v="10.8"/>
    <m/>
    <n v="30"/>
    <n v="120"/>
    <n v="4"/>
    <s v="Cure Rig 2.0 (Upgraded Water Butt)"/>
    <n v="5"/>
    <m/>
    <n v="536"/>
    <n v="0.13400000000000001"/>
    <m/>
    <m/>
    <m/>
    <m/>
    <m/>
    <m/>
    <m/>
    <m/>
    <x v="16"/>
    <x v="9"/>
    <m/>
    <m/>
    <n v="4.4999999999999998E-2"/>
    <m/>
    <m/>
    <m/>
  </r>
  <r>
    <s v="AXF225"/>
    <d v="2025-03-05T00:00:00"/>
    <s v="AUF130 w/OG core"/>
    <m/>
    <s v="BNC00049"/>
    <s v="OG (66/27/7)"/>
    <n v="6552"/>
    <m/>
    <s v="BNU00080"/>
    <x v="28"/>
    <n v="652.79999999999995"/>
    <n v="1124"/>
    <n v="3000"/>
    <s v="SE029"/>
    <s v="BNO00120"/>
    <n v="12"/>
    <m/>
    <n v="12"/>
    <n v="120"/>
    <n v="10"/>
    <s v="Cure Rig 2.0 (Upgraded Water Butt)"/>
    <n v="5"/>
    <n v="27.6"/>
    <n v="1032"/>
    <n v="0.56759999999999999"/>
    <m/>
    <m/>
    <m/>
    <m/>
    <m/>
    <m/>
    <m/>
    <m/>
    <x v="8"/>
    <x v="6"/>
    <m/>
    <m/>
    <m/>
    <m/>
    <m/>
    <m/>
  </r>
  <r>
    <s v="AXF226"/>
    <d v="2025-03-05T00:00:00"/>
    <s v="AUF130 w/OG core"/>
    <m/>
    <s v="BNC00049"/>
    <s v="OG (66/27/7)"/>
    <n v="6552"/>
    <m/>
    <s v="BNU00080"/>
    <x v="28"/>
    <n v="652.79999999999995"/>
    <n v="1124"/>
    <n v="3000"/>
    <s v="SE029"/>
    <s v="BNO00120"/>
    <n v="12"/>
    <m/>
    <n v="20"/>
    <n v="120"/>
    <n v="6"/>
    <s v="Cure Rig 2.0 (Upgraded Water Butt)"/>
    <n v="5"/>
    <m/>
    <n v="1032"/>
    <n v="0.36120000000000002"/>
    <m/>
    <m/>
    <m/>
    <m/>
    <m/>
    <m/>
    <m/>
    <m/>
    <x v="10"/>
    <x v="0"/>
    <m/>
    <m/>
    <m/>
    <m/>
    <m/>
    <m/>
  </r>
  <r>
    <s v="AXF227"/>
    <d v="2025-03-05T00:00:00"/>
    <s v="AUF130 w/OG core"/>
    <m/>
    <s v="BNC00049"/>
    <s v="OG (66/27/7)"/>
    <n v="6552"/>
    <m/>
    <s v="BNU00080"/>
    <x v="28"/>
    <n v="652.79999999999995"/>
    <n v="1124"/>
    <n v="3000"/>
    <s v="SE029"/>
    <s v="BNO00120"/>
    <n v="12"/>
    <m/>
    <n v="12"/>
    <n v="100"/>
    <n v="8.3333333333333339"/>
    <s v="Cure Rig 2.0 (Upgraded Water Butt)"/>
    <n v="5"/>
    <n v="27.5"/>
    <n v="1032"/>
    <n v="0.57791999999999999"/>
    <m/>
    <m/>
    <m/>
    <m/>
    <m/>
    <m/>
    <m/>
    <m/>
    <x v="18"/>
    <x v="6"/>
    <m/>
    <m/>
    <m/>
    <m/>
    <m/>
    <m/>
  </r>
  <r>
    <s v="AXF228"/>
    <d v="2025-03-05T00:00:00"/>
    <s v="AUF130 w/OG core"/>
    <m/>
    <s v="BNC00049"/>
    <s v="OG (66/27/7)"/>
    <n v="6552"/>
    <m/>
    <s v="BNU00080"/>
    <x v="28"/>
    <n v="652.79999999999995"/>
    <n v="1124"/>
    <n v="3000"/>
    <s v="SE029"/>
    <s v="BNO00120"/>
    <n v="12"/>
    <m/>
    <n v="12"/>
    <n v="80"/>
    <n v="6.666666666666667"/>
    <s v="Cure Rig 2.0 (Upgraded Water Butt)"/>
    <n v="5"/>
    <m/>
    <n v="1032"/>
    <n v="0.59340000000000004"/>
    <m/>
    <m/>
    <m/>
    <m/>
    <m/>
    <m/>
    <m/>
    <m/>
    <x v="18"/>
    <x v="6"/>
    <m/>
    <m/>
    <n v="3.7999999999999999E-2"/>
    <m/>
    <m/>
    <m/>
  </r>
  <r>
    <s v="AXF229"/>
    <d v="2025-03-07T00:00:00"/>
    <s v="AUF194 w/OG core"/>
    <m/>
    <s v="BNC00049"/>
    <s v="OG (66/27/7)"/>
    <n v="7440"/>
    <m/>
    <s v="BNU00082"/>
    <x v="30"/>
    <n v="290.39999999999998"/>
    <n v="825.6"/>
    <n v="3000"/>
    <s v="SE030"/>
    <s v="BNO00121"/>
    <n v="12"/>
    <m/>
    <n v="30"/>
    <n v="150"/>
    <n v="5"/>
    <s v="Cure Rig 2.0 (Upgraded Water Butt)"/>
    <n v="5"/>
    <n v="28.1"/>
    <n v="1032"/>
    <n v="0.24768000000000004"/>
    <m/>
    <m/>
    <m/>
    <m/>
    <m/>
    <m/>
    <m/>
    <m/>
    <x v="10"/>
    <x v="0"/>
    <m/>
    <m/>
    <m/>
    <m/>
    <s v="Replaced 5m tubing"/>
    <m/>
  </r>
  <r>
    <s v="AXF230"/>
    <d v="2025-03-07T00:00:00"/>
    <s v="AUF194 w/OG core"/>
    <m/>
    <s v="BNC00049"/>
    <s v="OG (66/27/7)"/>
    <n v="7440"/>
    <m/>
    <s v="BNU00082"/>
    <x v="30"/>
    <n v="290.39999999999998"/>
    <n v="825.6"/>
    <n v="3000"/>
    <s v="SE030"/>
    <s v="BNO00121"/>
    <n v="12"/>
    <m/>
    <n v="20"/>
    <n v="120"/>
    <n v="6"/>
    <s v="Cure Rig 2.0 (Upgraded Water Butt)"/>
    <n v="5"/>
    <n v="28.7"/>
    <n v="1032"/>
    <n v="0.36120000000000002"/>
    <m/>
    <m/>
    <m/>
    <m/>
    <m/>
    <m/>
    <m/>
    <m/>
    <x v="10"/>
    <x v="0"/>
    <m/>
    <m/>
    <m/>
    <m/>
    <m/>
    <m/>
  </r>
  <r>
    <s v="AXF231"/>
    <d v="2025-03-07T00:00:00"/>
    <s v="AUF194 w/OG core"/>
    <m/>
    <s v="BNC00049"/>
    <s v="OG (66/27/7)"/>
    <n v="7440"/>
    <m/>
    <s v="BNU00082"/>
    <x v="30"/>
    <n v="290.39999999999998"/>
    <n v="825.6"/>
    <n v="3000"/>
    <s v="SE030"/>
    <s v="BNO00121"/>
    <n v="12"/>
    <m/>
    <n v="12"/>
    <n v="100"/>
    <n v="8.3333333333333339"/>
    <s v="Cure Rig 2.0 (Upgraded Water Butt)"/>
    <n v="5"/>
    <n v="29.8"/>
    <n v="1032"/>
    <n v="0.57791999999999999"/>
    <m/>
    <m/>
    <m/>
    <m/>
    <m/>
    <m/>
    <m/>
    <m/>
    <x v="8"/>
    <x v="8"/>
    <m/>
    <m/>
    <n v="1.0999999999999999E-2"/>
    <m/>
    <m/>
    <m/>
  </r>
  <r>
    <s v="AXF232"/>
    <d v="2025-03-07T00:00:00"/>
    <s v="AUF194 w/OG core"/>
    <m/>
    <s v="BNC00049"/>
    <s v="OG (66/27/7)"/>
    <n v="7440"/>
    <m/>
    <s v="BNU00082"/>
    <x v="30"/>
    <n v="290.39999999999998"/>
    <n v="825.6"/>
    <n v="3000"/>
    <s v="SE030"/>
    <s v="BNO00121"/>
    <n v="12"/>
    <m/>
    <n v="40"/>
    <n v="200"/>
    <n v="5"/>
    <s v="Cure Rig 2.0 (Upgraded Water Butt)"/>
    <n v="5"/>
    <n v="29.1"/>
    <n v="1032"/>
    <n v="0.18576000000000001"/>
    <m/>
    <m/>
    <m/>
    <m/>
    <m/>
    <m/>
    <m/>
    <m/>
    <x v="3"/>
    <x v="10"/>
    <m/>
    <m/>
    <m/>
    <m/>
    <m/>
    <m/>
  </r>
  <r>
    <s v="AXF233"/>
    <d v="2025-03-10T00:00:00"/>
    <s v="AUF110 w/OG core (66:34)"/>
    <m/>
    <s v="BNC00049 "/>
    <s v="OG (66/27/7)"/>
    <n v="7200"/>
    <m/>
    <s v="BNU00073"/>
    <x v="10"/>
    <n v="375.6"/>
    <n v="732"/>
    <n v="1000"/>
    <s v="SE031"/>
    <s v="BNO00122"/>
    <n v="12"/>
    <m/>
    <n v="20"/>
    <n v="150"/>
    <n v="7.5"/>
    <s v="Cure Rig 2.0 (Upgraded Water Butt)"/>
    <n v="5"/>
    <n v="29.4"/>
    <n v="1032"/>
    <n v="0.35088000000000003"/>
    <m/>
    <m/>
    <m/>
    <m/>
    <m/>
    <m/>
    <m/>
    <m/>
    <x v="2"/>
    <x v="9"/>
    <m/>
    <m/>
    <n v="1.7000000000000001E-2"/>
    <m/>
    <m/>
    <m/>
  </r>
  <r>
    <s v="AXF234"/>
    <d v="2025-03-10T00:00:00"/>
    <s v="AUF110 w/OG core (66:34)"/>
    <m/>
    <s v="BNC00049 "/>
    <s v="OG (66/27/7)"/>
    <n v="7200"/>
    <m/>
    <s v="BNU00073"/>
    <x v="10"/>
    <n v="375.6"/>
    <n v="732"/>
    <m/>
    <s v="SE031"/>
    <s v="BNO00122"/>
    <n v="12"/>
    <m/>
    <n v="25"/>
    <n v="150"/>
    <n v="6"/>
    <s v="Cure Rig 2.0 (Upgraded Water Butt)"/>
    <n v="5"/>
    <m/>
    <n v="1032"/>
    <n v="0.28896000000000005"/>
    <m/>
    <m/>
    <m/>
    <m/>
    <m/>
    <m/>
    <m/>
    <m/>
    <x v="2"/>
    <x v="9"/>
    <m/>
    <m/>
    <m/>
    <m/>
    <m/>
    <m/>
  </r>
  <r>
    <s v="AXF235"/>
    <d v="2025-03-11T00:00:00"/>
    <s v="AUF110 w/OG core (66:34) NEW 8MM INSERT"/>
    <m/>
    <s v="BNC00049 "/>
    <s v="OG (66/27/7)"/>
    <n v="7200"/>
    <m/>
    <s v="BNU00073"/>
    <x v="10"/>
    <n v="375.6"/>
    <n v="728.4"/>
    <m/>
    <s v="SE031"/>
    <s v="BNO00123"/>
    <n v="16.8"/>
    <m/>
    <n v="30"/>
    <n v="150"/>
    <n v="5"/>
    <s v="Cure Rig 2.0 (Upgraded Water Butt)"/>
    <n v="5"/>
    <m/>
    <n v="1032"/>
    <n v="0.24768000000000004"/>
    <m/>
    <m/>
    <m/>
    <m/>
    <m/>
    <m/>
    <m/>
    <m/>
    <x v="16"/>
    <x v="15"/>
    <m/>
    <m/>
    <n v="4.2000000000000003E-2"/>
    <m/>
    <m/>
    <m/>
  </r>
  <r>
    <s v="AXF236"/>
    <d v="2025-03-11T00:00:00"/>
    <s v="AUF110 w/OG core (66:34) NEW 8MM INSERT"/>
    <m/>
    <s v="BNC00049 "/>
    <s v="OG (66/27/7)"/>
    <n v="7200"/>
    <m/>
    <s v="BNU00073"/>
    <x v="10"/>
    <n v="375.6"/>
    <n v="728.4"/>
    <m/>
    <s v="SE031"/>
    <s v="BNO00123"/>
    <n v="16.8"/>
    <m/>
    <n v="25"/>
    <n v="150"/>
    <n v="6"/>
    <s v="Cure Rig 2.0 (Upgraded Water Butt)"/>
    <n v="5"/>
    <n v="27"/>
    <n v="1032"/>
    <n v="0.28896000000000005"/>
    <n v="130"/>
    <s v="96.9-185.8"/>
    <m/>
    <m/>
    <m/>
    <m/>
    <m/>
    <m/>
    <x v="16"/>
    <x v="3"/>
    <m/>
    <m/>
    <n v="2.3E-2"/>
    <m/>
    <m/>
    <m/>
  </r>
  <r>
    <s v="AXF237"/>
    <d v="2025-03-11T00:00:00"/>
    <s v="AUF110 w/OG core (66:34) NEW 8MM INSERT"/>
    <m/>
    <s v="BNC00049 "/>
    <s v="OG (66/27/7)"/>
    <n v="7200"/>
    <m/>
    <s v="BNU00073"/>
    <x v="10"/>
    <n v="375.6"/>
    <n v="728.4"/>
    <m/>
    <s v="SE031"/>
    <s v="BNO00123"/>
    <n v="16.8"/>
    <m/>
    <n v="20"/>
    <n v="150"/>
    <n v="7.5"/>
    <s v="Cure Rig 2.0 (Upgraded Water Butt)"/>
    <n v="5"/>
    <n v="28.9"/>
    <n v="1032"/>
    <n v="0.35088000000000003"/>
    <n v="119.8"/>
    <s v="84.5-169.6"/>
    <m/>
    <m/>
    <m/>
    <m/>
    <m/>
    <m/>
    <x v="16"/>
    <x v="11"/>
    <m/>
    <m/>
    <m/>
    <m/>
    <m/>
    <m/>
  </r>
  <r>
    <s v="AXF238"/>
    <d v="2025-03-11T00:00:00"/>
    <s v="AUF110 w/OG core (66:34) NEW 8MM INSERT"/>
    <m/>
    <s v="BNC00049 "/>
    <s v="OG (66/27/7)"/>
    <n v="7200"/>
    <m/>
    <s v="BNU00073"/>
    <x v="10"/>
    <n v="375.6"/>
    <n v="728.4"/>
    <m/>
    <s v="SE031"/>
    <s v="BNO00123"/>
    <n v="16.8"/>
    <m/>
    <n v="22.5"/>
    <n v="150"/>
    <n v="6.666666666666667"/>
    <s v="Cure Rig 2.0 (Upgraded Water Butt)"/>
    <n v="5"/>
    <n v="30"/>
    <n v="1032"/>
    <n v="0.31647999999999998"/>
    <n v="139.30000000000001"/>
    <s v="94.7-204.5"/>
    <m/>
    <m/>
    <m/>
    <m/>
    <m/>
    <m/>
    <x v="16"/>
    <x v="11"/>
    <m/>
    <m/>
    <n v="2.5000000000000001E-2"/>
    <m/>
    <m/>
    <m/>
  </r>
  <r>
    <s v="AXF239"/>
    <d v="2025-03-12T00:00:00"/>
    <s v="AUF110 w/OG core (66:34) NEW 8MM INSERT repeat"/>
    <m/>
    <s v="BNC00047"/>
    <s v="OG (66/27/7)"/>
    <n v="7200"/>
    <m/>
    <s v="BNU00083"/>
    <x v="10"/>
    <n v="378"/>
    <n v="786"/>
    <m/>
    <s v="SE032"/>
    <s v="BNO00124"/>
    <n v="13.2"/>
    <m/>
    <n v="30"/>
    <n v="150"/>
    <n v="5"/>
    <s v="Cure Rig 2.0 (Upgraded Water Butt)"/>
    <n v="5"/>
    <n v="28"/>
    <n v="1032"/>
    <n v="0.24768000000000004"/>
    <m/>
    <m/>
    <m/>
    <m/>
    <m/>
    <m/>
    <m/>
    <m/>
    <x v="16"/>
    <x v="11"/>
    <m/>
    <m/>
    <m/>
    <m/>
    <s v="2X LARGE GEAR PUMP HEADS"/>
    <m/>
  </r>
  <r>
    <s v="AXF240"/>
    <d v="2025-03-12T00:00:00"/>
    <s v="AUF110 w/OG core (66:34) NEW 8MM INSERT repeat UVC"/>
    <m/>
    <s v="BNC00047"/>
    <s v="OG (66/27/7)"/>
    <n v="7200"/>
    <m/>
    <s v="BNU00083"/>
    <x v="10"/>
    <n v="378"/>
    <n v="786"/>
    <m/>
    <s v="SE032"/>
    <s v="BNO00124"/>
    <n v="13.2"/>
    <m/>
    <n v="30"/>
    <n v="150"/>
    <n v="5"/>
    <s v="UVC Rig"/>
    <n v="1"/>
    <m/>
    <m/>
    <n v="0"/>
    <m/>
    <m/>
    <m/>
    <m/>
    <m/>
    <m/>
    <m/>
    <m/>
    <x v="16"/>
    <x v="11"/>
    <m/>
    <m/>
    <n v="1.6E-2"/>
    <m/>
    <m/>
    <m/>
  </r>
  <r>
    <s v="AXF241"/>
    <d v="2025-03-12T00:00:00"/>
    <s v="AUF110 w/OG core (66:34) NEW 8MM INSERT repeat"/>
    <m/>
    <s v="BNC00047"/>
    <s v="OG (66/27/7)"/>
    <n v="7200"/>
    <m/>
    <s v="BNU00083"/>
    <x v="10"/>
    <n v="378"/>
    <n v="786"/>
    <m/>
    <s v="SE032"/>
    <s v="BNO00124"/>
    <n v="13.2"/>
    <m/>
    <n v="30"/>
    <n v="150"/>
    <n v="5"/>
    <s v="Cure Rig 2.0 (Upgraded Water Butt)"/>
    <n v="5"/>
    <n v="30.6"/>
    <n v="1032"/>
    <n v="0.24768000000000004"/>
    <m/>
    <m/>
    <m/>
    <m/>
    <m/>
    <m/>
    <m/>
    <m/>
    <x v="0"/>
    <x v="9"/>
    <m/>
    <m/>
    <m/>
    <m/>
    <s v="NO CHECK VALVE"/>
    <m/>
  </r>
  <r>
    <s v="AXF242"/>
    <d v="2025-03-12T00:00:00"/>
    <s v="AUF110 w/OG core (66:34) NEW 8MM INSERT repeat"/>
    <m/>
    <s v="BNC00047"/>
    <s v="OG (66/27/7)"/>
    <n v="7200"/>
    <m/>
    <s v="BNU00083"/>
    <x v="10"/>
    <n v="378"/>
    <n v="786"/>
    <m/>
    <s v="SE032"/>
    <s v="BNO00124"/>
    <n v="13.2"/>
    <m/>
    <n v="25"/>
    <n v="150"/>
    <n v="6"/>
    <s v="Cure Rig 2.0 (Upgraded Water Butt)"/>
    <n v="5"/>
    <n v="28.9"/>
    <n v="1032"/>
    <n v="0.28896000000000005"/>
    <n v="129.4"/>
    <s v="94.3-176.9"/>
    <m/>
    <m/>
    <m/>
    <m/>
    <m/>
    <m/>
    <x v="1"/>
    <x v="10"/>
    <m/>
    <m/>
    <m/>
    <m/>
    <m/>
    <m/>
  </r>
  <r>
    <s v="AXF243"/>
    <d v="2025-03-12T00:00:00"/>
    <s v="AUF110 w/OG core (66:34) NEW 8MM INSERT repeat"/>
    <m/>
    <s v="BNC00047"/>
    <s v="OG (66/27/7)"/>
    <n v="7200"/>
    <m/>
    <s v="BNU00083"/>
    <x v="10"/>
    <n v="378"/>
    <n v="786"/>
    <m/>
    <s v="SE032"/>
    <s v="BNO00124"/>
    <n v="13.2"/>
    <m/>
    <n v="40"/>
    <n v="150"/>
    <n v="3.75"/>
    <s v="Cure Rig 2.0 (Upgraded Water Butt)"/>
    <n v="5"/>
    <n v="29.6"/>
    <n v="1032"/>
    <n v="0.19608000000000003"/>
    <m/>
    <m/>
    <m/>
    <m/>
    <m/>
    <m/>
    <m/>
    <m/>
    <x v="3"/>
    <x v="8"/>
    <m/>
    <m/>
    <m/>
    <m/>
    <m/>
    <m/>
  </r>
  <r>
    <s v="AXF244"/>
    <d v="2025-03-13T00:00:00"/>
    <s v="AXF191 w/ 94/6"/>
    <m/>
    <s v="BNC00052"/>
    <s v="94/6 (25%)"/>
    <n v="19680"/>
    <m/>
    <s v="BNU00084"/>
    <x v="29"/>
    <n v="372"/>
    <n v="874"/>
    <m/>
    <s v="SE033"/>
    <s v="BNO00125"/>
    <n v="12"/>
    <m/>
    <n v="30"/>
    <n v="150"/>
    <n v="5"/>
    <s v="Cure Rig 2.0 (Upgraded Water Butt)"/>
    <n v="5"/>
    <m/>
    <n v="536"/>
    <n v="0.12864"/>
    <m/>
    <m/>
    <m/>
    <m/>
    <m/>
    <m/>
    <m/>
    <m/>
    <x v="10"/>
    <x v="0"/>
    <m/>
    <m/>
    <m/>
    <m/>
    <s v="Experiment failed due to crashed out 94/6"/>
    <m/>
  </r>
  <r>
    <s v="AXF245"/>
    <d v="2025-03-14T00:00:00"/>
    <s v="AUF110 w/OG core"/>
    <m/>
    <s v="BNC00050"/>
    <s v="OG (66/27/7)"/>
    <n v="6504"/>
    <m/>
    <s v="BNU00085"/>
    <x v="10"/>
    <n v="368.4"/>
    <n v="582"/>
    <m/>
    <s v="SE034"/>
    <s v="BNO00125"/>
    <n v="12"/>
    <m/>
    <n v="30"/>
    <n v="150"/>
    <n v="5"/>
    <s v="Cure Rig 2.0 (Upgraded Water Butt)"/>
    <n v="5"/>
    <n v="29.1"/>
    <n v="1032"/>
    <n v="0.24768000000000004"/>
    <m/>
    <m/>
    <m/>
    <m/>
    <m/>
    <m/>
    <m/>
    <m/>
    <x v="0"/>
    <x v="11"/>
    <m/>
    <m/>
    <m/>
    <m/>
    <m/>
    <m/>
  </r>
  <r>
    <s v="AXF246"/>
    <d v="2025-03-14T00:00:00"/>
    <s v="AUF110 w/OG core"/>
    <m/>
    <s v="BNC00050"/>
    <s v="OG (66/27/7)"/>
    <n v="6504"/>
    <m/>
    <s v="BNU00085"/>
    <x v="10"/>
    <n v="368.4"/>
    <n v="582"/>
    <m/>
    <s v="SE034"/>
    <s v="BNO00125"/>
    <n v="12"/>
    <m/>
    <n v="25"/>
    <n v="150"/>
    <n v="6"/>
    <s v="Cure Rig 2.0 (Upgraded Water Butt)"/>
    <n v="5"/>
    <n v="29.5"/>
    <n v="1032"/>
    <n v="0.28896000000000005"/>
    <m/>
    <m/>
    <m/>
    <m/>
    <m/>
    <m/>
    <m/>
    <m/>
    <x v="0"/>
    <x v="11"/>
    <m/>
    <m/>
    <m/>
    <m/>
    <m/>
    <m/>
  </r>
  <r>
    <s v="AXF247"/>
    <d v="2025-03-14T00:00:00"/>
    <s v="AUF110 w/OG core"/>
    <m/>
    <s v="BNC00050"/>
    <s v="OG (66/27/7)"/>
    <n v="6504"/>
    <m/>
    <s v="BNU00085"/>
    <x v="10"/>
    <n v="368.4"/>
    <n v="582"/>
    <m/>
    <s v="SE034"/>
    <s v="BNO00125"/>
    <n v="12"/>
    <m/>
    <n v="24"/>
    <n v="150"/>
    <n v="6.25"/>
    <s v="Cure Rig 2.0 (Upgraded Water Butt)"/>
    <n v="5"/>
    <m/>
    <n v="1032"/>
    <n v="0.29927999999999999"/>
    <m/>
    <m/>
    <m/>
    <m/>
    <m/>
    <m/>
    <m/>
    <m/>
    <x v="0"/>
    <x v="11"/>
    <m/>
    <m/>
    <m/>
    <m/>
    <m/>
    <m/>
  </r>
  <r>
    <s v="AXF248"/>
    <d v="2025-03-14T00:00:00"/>
    <s v="AUF110 w/OG core"/>
    <m/>
    <s v="BNC00050"/>
    <s v="OG (66/27/7)"/>
    <n v="6504"/>
    <m/>
    <s v="BNU00085"/>
    <x v="10"/>
    <n v="368.4"/>
    <n v="582"/>
    <m/>
    <s v="SE034"/>
    <s v="BNO00125"/>
    <n v="12"/>
    <m/>
    <n v="40"/>
    <n v="150"/>
    <n v="3.75"/>
    <s v="Cure Rig 2.0 (Upgraded Water Butt)"/>
    <n v="5"/>
    <m/>
    <n v="1032"/>
    <n v="0.19608000000000003"/>
    <m/>
    <m/>
    <m/>
    <m/>
    <m/>
    <m/>
    <m/>
    <m/>
    <x v="2"/>
    <x v="9"/>
    <m/>
    <m/>
    <m/>
    <m/>
    <m/>
    <m/>
  </r>
  <r>
    <s v="AXF249"/>
    <d v="2025-03-14T00:00:00"/>
    <s v="AUF110 w/OG core"/>
    <m/>
    <s v="BNC00050"/>
    <s v="OG (66/27/7)"/>
    <n v="6504"/>
    <m/>
    <s v="BNU00085"/>
    <x v="10"/>
    <n v="368.4"/>
    <n v="582"/>
    <m/>
    <s v="SE035"/>
    <s v="BNO00125"/>
    <n v="12"/>
    <m/>
    <n v="30"/>
    <n v="150"/>
    <n v="5"/>
    <s v="UVC Rig"/>
    <n v="1"/>
    <m/>
    <m/>
    <m/>
    <m/>
    <m/>
    <m/>
    <m/>
    <m/>
    <m/>
    <m/>
    <m/>
    <x v="7"/>
    <x v="3"/>
    <m/>
    <m/>
    <n v="4.3999999999999997E-2"/>
    <m/>
    <m/>
    <m/>
  </r>
  <r>
    <s v="AXF250"/>
    <d v="2025-03-17T00:00:00"/>
    <s v="AUF110 w/OG core"/>
    <m/>
    <s v="BNC00050"/>
    <s v="OG (66/27/7)"/>
    <n v="7200"/>
    <m/>
    <s v="BNU00085"/>
    <x v="10"/>
    <n v="332.4"/>
    <n v="678"/>
    <n v="1000"/>
    <s v="SE036"/>
    <s v="BNO00126"/>
    <n v="10.8"/>
    <m/>
    <n v="30"/>
    <n v="200"/>
    <n v="6.666666666666667"/>
    <s v="Cure Rig 2.0 (Upgraded Water Butt)"/>
    <n v="5"/>
    <n v="29.3"/>
    <n v="1032"/>
    <n v="0.23735999999999999"/>
    <m/>
    <m/>
    <m/>
    <m/>
    <m/>
    <m/>
    <m/>
    <m/>
    <x v="1"/>
    <x v="10"/>
    <m/>
    <m/>
    <m/>
    <m/>
    <m/>
    <m/>
  </r>
  <r>
    <s v="AXF251"/>
    <d v="2025-03-18T00:00:00"/>
    <s v="AUF191 w/OG core 9mm"/>
    <m/>
    <s v="BNC00052"/>
    <s v="OG (66/27/7)"/>
    <n v="4248"/>
    <m/>
    <s v="BNU00086"/>
    <x v="29"/>
    <n v="345.6"/>
    <n v="624"/>
    <m/>
    <s v="SE039"/>
    <s v="BNO00127"/>
    <n v="14.4"/>
    <m/>
    <n v="30"/>
    <n v="150"/>
    <n v="5"/>
    <s v="Cure Rig 2.0 (Upgraded Water Butt)"/>
    <n v="5"/>
    <n v="25"/>
    <n v="536"/>
    <n v="0.12864"/>
    <m/>
    <m/>
    <m/>
    <m/>
    <m/>
    <m/>
    <m/>
    <m/>
    <x v="10"/>
    <x v="0"/>
    <m/>
    <m/>
    <m/>
    <m/>
    <m/>
    <m/>
  </r>
  <r>
    <s v="AXF252"/>
    <d v="2025-03-18T00:00:00"/>
    <s v="AUF191 w/OG core 9mm"/>
    <m/>
    <s v="BNC00052"/>
    <s v="OG (66/27/7)"/>
    <n v="4248"/>
    <m/>
    <s v="BNU00086"/>
    <x v="29"/>
    <n v="345.6"/>
    <n v="624"/>
    <m/>
    <s v="SE039"/>
    <s v="BNO00127"/>
    <n v="14.4"/>
    <m/>
    <n v="30"/>
    <n v="150"/>
    <n v="5"/>
    <s v="UVC Rig"/>
    <n v="1"/>
    <m/>
    <m/>
    <m/>
    <m/>
    <m/>
    <m/>
    <m/>
    <m/>
    <m/>
    <m/>
    <m/>
    <x v="10"/>
    <x v="0"/>
    <m/>
    <m/>
    <m/>
    <m/>
    <m/>
    <m/>
  </r>
  <r>
    <s v="AXF253"/>
    <d v="2025-03-18T00:00:00"/>
    <s v="AUF191 w/OG core 8mm"/>
    <m/>
    <s v="BNC00052"/>
    <s v="OG (66/27/7)"/>
    <n v="4248"/>
    <m/>
    <s v="BNU00086"/>
    <x v="29"/>
    <n v="345.6"/>
    <n v="624"/>
    <m/>
    <s v="SE039"/>
    <s v="BNO00127"/>
    <n v="14.4"/>
    <m/>
    <n v="30"/>
    <n v="150"/>
    <n v="5"/>
    <s v="Cure Rig 2.0 (Upgraded Water Butt)"/>
    <n v="5"/>
    <n v="26.1"/>
    <n v="536"/>
    <n v="0.12864"/>
    <m/>
    <m/>
    <m/>
    <m/>
    <m/>
    <m/>
    <m/>
    <m/>
    <x v="10"/>
    <x v="0"/>
    <m/>
    <m/>
    <m/>
    <m/>
    <m/>
    <m/>
  </r>
  <r>
    <s v="AXF254"/>
    <d v="2025-03-18T00:00:00"/>
    <s v="AUF191 w/OG core 8mm"/>
    <m/>
    <s v="BNC00052"/>
    <s v="OG (66/27/7)"/>
    <n v="4248"/>
    <m/>
    <s v="BNU00086"/>
    <x v="29"/>
    <n v="345.6"/>
    <n v="624"/>
    <m/>
    <s v="SE039"/>
    <s v="BNO00127"/>
    <n v="14.4"/>
    <m/>
    <n v="30"/>
    <n v="150"/>
    <n v="5"/>
    <s v="UVC Rig"/>
    <n v="1"/>
    <m/>
    <m/>
    <m/>
    <m/>
    <m/>
    <m/>
    <m/>
    <m/>
    <m/>
    <m/>
    <m/>
    <x v="10"/>
    <x v="0"/>
    <m/>
    <m/>
    <m/>
    <m/>
    <m/>
    <m/>
  </r>
  <r>
    <s v="AXF255"/>
    <d v="2025-03-18T00:00:00"/>
    <s v="AUF191 w/OG core 8mm"/>
    <m/>
    <s v="BNC00052"/>
    <s v="OG (66/27/7)"/>
    <n v="4248"/>
    <m/>
    <s v="BNU00086"/>
    <x v="29"/>
    <n v="345.6"/>
    <n v="624"/>
    <m/>
    <s v="SE039"/>
    <s v="BNO00127"/>
    <n v="14.4"/>
    <m/>
    <n v="25"/>
    <n v="150"/>
    <n v="6"/>
    <s v="UVC Rig"/>
    <n v="1"/>
    <m/>
    <m/>
    <m/>
    <m/>
    <m/>
    <m/>
    <m/>
    <m/>
    <m/>
    <m/>
    <m/>
    <x v="10"/>
    <x v="0"/>
    <m/>
    <m/>
    <m/>
    <m/>
    <m/>
    <m/>
  </r>
  <r>
    <s v="AXF256"/>
    <d v="2025-03-18T00:00:00"/>
    <s v="AUF110 w/OG core 8mm"/>
    <m/>
    <s v="BNC00050"/>
    <s v="OG (66/27/7)"/>
    <n v="7032"/>
    <m/>
    <s v="BNU00085"/>
    <x v="10"/>
    <n v="345.6"/>
    <n v="602.5"/>
    <m/>
    <s v="SE037"/>
    <s v="BNO00127"/>
    <n v="14.4"/>
    <m/>
    <n v="30"/>
    <n v="150"/>
    <n v="5"/>
    <s v="UVC Rig"/>
    <n v="1"/>
    <m/>
    <m/>
    <m/>
    <m/>
    <m/>
    <m/>
    <m/>
    <m/>
    <m/>
    <m/>
    <m/>
    <x v="10"/>
    <x v="0"/>
    <m/>
    <m/>
    <m/>
    <m/>
    <m/>
    <m/>
  </r>
  <r>
    <s v="AXF257"/>
    <d v="2025-03-18T00:00:00"/>
    <s v="AUF110 w/OG core 8mm"/>
    <m/>
    <s v="BNC00050"/>
    <s v="OG (66/27/7)"/>
    <n v="7032"/>
    <m/>
    <s v="BNU00085"/>
    <x v="10"/>
    <n v="345.6"/>
    <n v="602.5"/>
    <m/>
    <s v="SE037"/>
    <s v="BNO00127"/>
    <n v="14.4"/>
    <m/>
    <n v="30"/>
    <n v="150"/>
    <n v="5"/>
    <s v="Cure Rig 2.0 (Upgraded Water Butt)"/>
    <n v="5"/>
    <n v="28.8"/>
    <n v="1032"/>
    <n v="0.24768000000000004"/>
    <m/>
    <m/>
    <m/>
    <m/>
    <m/>
    <m/>
    <m/>
    <m/>
    <x v="10"/>
    <x v="0"/>
    <m/>
    <m/>
    <m/>
    <m/>
    <m/>
    <m/>
  </r>
  <r>
    <s v="AXF258"/>
    <d v="2025-03-19T00:00:00"/>
    <s v="AUF110 w/OG core 8mm"/>
    <n v="40"/>
    <s v="BNC00050"/>
    <s v="OG (66/27/7)"/>
    <n v="7032"/>
    <m/>
    <s v="BNU00085"/>
    <x v="10"/>
    <n v="345.6"/>
    <n v="589.20000000000005"/>
    <m/>
    <s v="SE038"/>
    <s v="BNO00128"/>
    <n v="9.6"/>
    <m/>
    <n v="24"/>
    <n v="150"/>
    <n v="6.25"/>
    <s v="Cure Rig 2.0 (Upgraded Water Butt)"/>
    <n v="5"/>
    <n v="28.7"/>
    <n v="1032"/>
    <n v="0.29927999999999999"/>
    <m/>
    <m/>
    <m/>
    <m/>
    <m/>
    <m/>
    <m/>
    <m/>
    <x v="10"/>
    <x v="0"/>
    <m/>
    <m/>
    <m/>
    <m/>
    <m/>
    <m/>
  </r>
  <r>
    <s v="AXF259"/>
    <d v="2025-03-19T00:00:00"/>
    <s v="AUF110 w/OG core 8mm syringe pump"/>
    <m/>
    <s v="BNC00050"/>
    <s v="OG (66/27/7)"/>
    <n v="7032"/>
    <m/>
    <s v="BNU00085"/>
    <x v="10"/>
    <n v="345.6"/>
    <n v="589.20000000000005"/>
    <m/>
    <s v="SE038"/>
    <s v="BNO00128"/>
    <n v="9.6"/>
    <m/>
    <n v="10"/>
    <n v="50"/>
    <n v="5"/>
    <s v="Cure Rig 2.0 (Upgraded Water Butt)"/>
    <n v="5"/>
    <m/>
    <m/>
    <m/>
    <m/>
    <m/>
    <m/>
    <m/>
    <m/>
    <m/>
    <m/>
    <m/>
    <x v="10"/>
    <x v="0"/>
    <m/>
    <m/>
    <m/>
    <m/>
    <s v="massive globs formed in axf"/>
    <m/>
  </r>
  <r>
    <s v="AXF260"/>
    <d v="2025-03-19T00:00:00"/>
    <s v="AUF110 w/OG core 8mm syringe pump"/>
    <m/>
    <s v="BNC00050"/>
    <s v="OG (66/27/7)"/>
    <n v="7032"/>
    <m/>
    <s v="BNU00085"/>
    <x v="10"/>
    <n v="345.6"/>
    <n v="589.20000000000005"/>
    <m/>
    <s v="SE038"/>
    <s v="BNO00128"/>
    <n v="9.6"/>
    <m/>
    <n v="10"/>
    <n v="150"/>
    <n v="15"/>
    <s v="Cure Rig 2.0 (Upgraded Water Butt)"/>
    <n v="5"/>
    <n v="27"/>
    <n v="1032"/>
    <n v="0.66048000000000007"/>
    <m/>
    <m/>
    <m/>
    <m/>
    <m/>
    <m/>
    <m/>
    <m/>
    <x v="10"/>
    <x v="0"/>
    <m/>
    <m/>
    <m/>
    <m/>
    <m/>
    <m/>
  </r>
  <r>
    <s v="AXF261"/>
    <d v="2025-03-25T00:00:00"/>
    <s v="AUF110 w/ 96/4"/>
    <m/>
    <s v="BNC00055"/>
    <s v="OG (66/27/7)"/>
    <n v="74760"/>
    <m/>
    <s v="BNU00089"/>
    <x v="10"/>
    <n v="300"/>
    <m/>
    <m/>
    <s v="SE041"/>
    <m/>
    <m/>
    <m/>
    <m/>
    <m/>
    <e v="#DIV/0!"/>
    <s v="Cure Rig 2.0 (Upgraded Water Butt)"/>
    <n v="5"/>
    <m/>
    <n v="1032"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s v="N23 pump pumped OG core at 16mL/min when set to 130mL/min"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e v="#DIV/0!"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  <r>
    <m/>
    <m/>
    <m/>
    <m/>
    <m/>
    <m/>
    <m/>
    <m/>
    <m/>
    <x v="1"/>
    <m/>
    <m/>
    <m/>
    <m/>
    <m/>
    <m/>
    <m/>
    <m/>
    <m/>
    <m/>
    <m/>
    <m/>
    <m/>
    <m/>
    <e v="#DIV/0!"/>
    <m/>
    <m/>
    <m/>
    <m/>
    <m/>
    <m/>
    <m/>
    <m/>
    <x v="10"/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0000000}" name="Pivot Table w 24h dry" cacheId="6" applyNumberFormats="0" applyBorderFormats="0" applyFontFormats="0" applyPatternFormats="0" applyAlignmentFormats="0" applyWidthHeightFormats="0" dataCaption="" updatedVersion="8" compact="0" compactData="0">
  <location ref="A1:AG28" firstHeaderRow="1" firstDataRow="2" firstDataCol="1"/>
  <pivotFields count="41">
    <pivotField name="Column 1" compact="0" outline="0" multipleItemSelectionAllowed="1" showAll="0"/>
    <pivotField name="Date of experiment" compact="0" numFmtId="14" outline="0" multipleItemSelectionAllowed="1" showAll="0"/>
    <pivotField name="Aims &amp; Hypothesis" compact="0" outline="0" multipleItemSelectionAllowed="1" showAll="0"/>
    <pivotField name="Length of run (mins)" compact="0" outline="0" multipleItemSelectionAllowed="1" showAll="0"/>
    <pivotField name="Core used" compact="0" outline="0" multipleItemSelectionAllowed="1" showAll="0"/>
    <pivotField name="Core Formulation" compact="0" outline="0" multipleItemSelectionAllowed="1" showAll="0"/>
    <pivotField name="Core Viscosity (cP)" compact="0" outline="0" multipleItemSelectionAllowed="1" showAll="0"/>
    <pivotField name="Core Osmolarity" compact="0" outline="0" multipleItemSelectionAllowed="1" showAll="0"/>
    <pivotField name="UV used" compact="0" outline="0" multipleItemSelectionAllowed="1" showAll="0"/>
    <pivotField name="UV formulation" axis="axisCol" compact="0" outline="0" multipleItemSelectionAllowed="1" showAll="0" sortType="ascending">
      <items count="32">
        <item x="10"/>
        <item x="13"/>
        <item x="11"/>
        <item x="12"/>
        <item x="28"/>
        <item x="15"/>
        <item x="16"/>
        <item x="17"/>
        <item x="18"/>
        <item x="19"/>
        <item x="21"/>
        <item x="22"/>
        <item x="23"/>
        <item x="24"/>
        <item x="25"/>
        <item x="26"/>
        <item x="27"/>
        <item x="4"/>
        <item x="29"/>
        <item x="30"/>
        <item x="0"/>
        <item x="6"/>
        <item x="3"/>
        <item x="2"/>
        <item x="5"/>
        <item x="8"/>
        <item x="7"/>
        <item x="14"/>
        <item x="9"/>
        <item x="20"/>
        <item x="1"/>
        <item t="default"/>
      </items>
    </pivotField>
    <pivotField name="UV viscosity (cP)" compact="0" outline="0" multipleItemSelectionAllowed="1" showAll="0"/>
    <pivotField name="Emulsion viscosity (cP)" compact="0" outline="0" multipleItemSelectionAllowed="1" showAll="0"/>
    <pivotField name="Mass of emulsion used / g" compact="0" outline="0" multipleItemSelectionAllowed="1" showAll="0"/>
    <pivotField name="Vessel, impellor and spin speed" compact="0" outline="0" multipleItemSelectionAllowed="1" showAll="0"/>
    <pivotField name="Outer used" compact="0" outline="0" multipleItemSelectionAllowed="1" showAll="0"/>
    <pivotField name="Outer viscosity (cP)" compact="0" outline="0" multipleItemSelectionAllowed="1" showAll="0"/>
    <pivotField name="Outer osmolarity" compact="0" outline="0" multipleItemSelectionAllowed="1" showAll="0"/>
    <pivotField name="Dispersed Flow Rate (mL/min)" compact="0" outline="0" multipleItemSelectionAllowed="1" showAll="0"/>
    <pivotField name="Continuous Flow Rate (mL/min)" compact="0" outline="0" multipleItemSelectionAllowed="1" showAll="0"/>
    <pivotField name="Flow Rate Ratio" compact="0" outline="0" multipleItemSelectionAllowed="1" showAll="0"/>
    <pivotField name="Cure Rig Used" compact="0" outline="0" multipleItemSelectionAllowed="1" showAll="0"/>
    <pivotField name="Length of curing tubing (m)" compact="0" outline="0" multipleItemSelectionAllowed="1" showAll="0"/>
    <pivotField name="Temperature of Outer Phase at end of experiment / C" compact="0" outline="0" multipleItemSelectionAllowed="1" showAll="0"/>
    <pivotField name="UV Power (J s-1)" compact="0" outline="0" multipleItemSelectionAllowed="1" showAll="0"/>
    <pivotField name="Curing Energy (kJ g-1)" compact="0" outline="0" multipleItemSelectionAllowed="1" showAll="0"/>
    <pivotField name="Droplet/particle size (µm)" compact="0" outline="0" multipleItemSelectionAllowed="1" showAll="0"/>
    <pivotField name="Droplet/particle size range" compact="0" outline="0" multipleItemSelectionAllowed="1" showAll="0"/>
    <pivotField name="Droplet/particle size range STDEV" compact="0" outline="0" multipleItemSelectionAllowed="1" showAll="0"/>
    <pivotField name="% single core" compact="0" outline="0" multipleItemSelectionAllowed="1" showAll="0"/>
    <pivotField name="% empty" compact="0" outline="0" multipleItemSelectionAllowed="1" showAll="0"/>
    <pivotField name="Polydispersity Index" compact="0" outline="0" multipleItemSelectionAllowed="1" showAll="0"/>
    <pivotField name="Yield (kg)" compact="0" outline="0" multipleItemSelectionAllowed="1" showAll="0"/>
    <pivotField name="% dry after 1h in outer phase (Quick Durability test)" compact="0" outline="0" multipleItemSelectionAllowed="1" showAll="0"/>
    <pivotField name="% dry after 24h in incubator" axis="axisRow" dataField="1" compact="0" numFmtId="10" outline="0" multipleItemSelectionAllowed="1" showAll="0" sortType="ascending">
      <items count="26">
        <item x="24"/>
        <item x="6"/>
        <item x="17"/>
        <item x="15"/>
        <item x="16"/>
        <item x="14"/>
        <item x="7"/>
        <item x="13"/>
        <item x="0"/>
        <item x="2"/>
        <item x="4"/>
        <item x="1"/>
        <item x="5"/>
        <item x="3"/>
        <item x="8"/>
        <item x="22"/>
        <item x="18"/>
        <item x="19"/>
        <item x="9"/>
        <item x="23"/>
        <item x="11"/>
        <item x="20"/>
        <item x="12"/>
        <item x="21"/>
        <item x="10"/>
        <item t="default"/>
      </items>
    </pivotField>
    <pivotField name="% dry after 2 days 70% humidity" compact="0" outline="0" multipleItemSelectionAllowed="1" showAll="0"/>
    <pivotField name="% dry after 7 days 70% humidity" compact="0" outline="0" multipleItemSelectionAllowed="1" showAll="0"/>
    <pivotField name="% dry after 7 days outside" compact="0" outline="0" multipleItemSelectionAllowed="1" showAll="0"/>
    <pivotField name="Transmission window" compact="0" outline="0" multipleItemSelectionAllowed="1" showAll="0"/>
    <pivotField name="Shelf life" compact="0" outline="0" multipleItemSelectionAllowed="1" showAll="0"/>
    <pivotField name="Notes" compact="0" outline="0" multipleItemSelectionAllowed="1" showAll="0"/>
    <pivotField name="Experimental Write-up" compact="0" outline="0" multipleItemSelectionAllowed="1" showAll="0"/>
  </pivotFields>
  <rowFields count="1">
    <field x="33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9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COUNT of % dry after 24h in incubator" fld="33" subtotal="countNums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A00-000001000000}" name="Pivot Table w48h dry" cacheId="6" applyNumberFormats="0" applyBorderFormats="0" applyFontFormats="0" applyPatternFormats="0" applyAlignmentFormats="0" applyWidthHeightFormats="0" dataCaption="" updatedVersion="8" compact="0" compactData="0">
  <location ref="A1:AG28" firstHeaderRow="1" firstDataRow="2" firstDataCol="1"/>
  <pivotFields count="41">
    <pivotField name="Column 1" compact="0" outline="0" multipleItemSelectionAllowed="1" showAll="0"/>
    <pivotField name="Date of experiment" compact="0" numFmtId="14" outline="0" multipleItemSelectionAllowed="1" showAll="0"/>
    <pivotField name="Aims &amp; Hypothesis" compact="0" outline="0" multipleItemSelectionAllowed="1" showAll="0"/>
    <pivotField name="Length of run (mins)" compact="0" outline="0" multipleItemSelectionAllowed="1" showAll="0"/>
    <pivotField name="Core used" compact="0" outline="0" multipleItemSelectionAllowed="1" showAll="0"/>
    <pivotField name="Core Formulation" compact="0" outline="0" multipleItemSelectionAllowed="1" showAll="0"/>
    <pivotField name="Core Viscosity (cP)" compact="0" outline="0" multipleItemSelectionAllowed="1" showAll="0"/>
    <pivotField name="Core Osmolarity" compact="0" outline="0" multipleItemSelectionAllowed="1" showAll="0"/>
    <pivotField name="UV used" compact="0" outline="0" multipleItemSelectionAllowed="1" showAll="0"/>
    <pivotField name="UV formulation" axis="axisCol" compact="0" outline="0" multipleItemSelectionAllowed="1" showAll="0" sortType="ascending">
      <items count="32">
        <item x="10"/>
        <item x="13"/>
        <item x="11"/>
        <item x="12"/>
        <item x="28"/>
        <item x="15"/>
        <item x="16"/>
        <item x="17"/>
        <item x="18"/>
        <item x="19"/>
        <item x="21"/>
        <item x="22"/>
        <item x="23"/>
        <item x="24"/>
        <item x="25"/>
        <item x="26"/>
        <item x="27"/>
        <item x="4"/>
        <item x="29"/>
        <item x="30"/>
        <item x="0"/>
        <item x="6"/>
        <item x="3"/>
        <item x="2"/>
        <item x="5"/>
        <item x="8"/>
        <item x="7"/>
        <item x="14"/>
        <item x="9"/>
        <item x="20"/>
        <item x="1"/>
        <item t="default"/>
      </items>
    </pivotField>
    <pivotField name="UV viscosity (cP)" compact="0" outline="0" multipleItemSelectionAllowed="1" showAll="0"/>
    <pivotField name="Emulsion viscosity (cP)" compact="0" outline="0" multipleItemSelectionAllowed="1" showAll="0"/>
    <pivotField name="Mass of emulsion used / g" compact="0" outline="0" multipleItemSelectionAllowed="1" showAll="0"/>
    <pivotField name="Vessel, impellor and spin speed" compact="0" outline="0" multipleItemSelectionAllowed="1" showAll="0"/>
    <pivotField name="Outer used" compact="0" outline="0" multipleItemSelectionAllowed="1" showAll="0"/>
    <pivotField name="Outer viscosity (cP)" compact="0" outline="0" multipleItemSelectionAllowed="1" showAll="0"/>
    <pivotField name="Outer osmolarity" compact="0" outline="0" multipleItemSelectionAllowed="1" showAll="0"/>
    <pivotField name="Dispersed Flow Rate (mL/min)" compact="0" outline="0" multipleItemSelectionAllowed="1" showAll="0"/>
    <pivotField name="Continuous Flow Rate (mL/min)" compact="0" outline="0" multipleItemSelectionAllowed="1" showAll="0"/>
    <pivotField name="Flow Rate Ratio" compact="0" outline="0" multipleItemSelectionAllowed="1" showAll="0"/>
    <pivotField name="Cure Rig Used" compact="0" outline="0" multipleItemSelectionAllowed="1" showAll="0"/>
    <pivotField name="Length of curing tubing (m)" compact="0" outline="0" multipleItemSelectionAllowed="1" showAll="0"/>
    <pivotField name="Temperature of Outer Phase at end of experiment / C" compact="0" outline="0" multipleItemSelectionAllowed="1" showAll="0"/>
    <pivotField name="UV Power (J s-1)" compact="0" outline="0" multipleItemSelectionAllowed="1" showAll="0"/>
    <pivotField name="Curing Energy (kJ g-1)" compact="0" outline="0" multipleItemSelectionAllowed="1" showAll="0"/>
    <pivotField name="Droplet/particle size (µm)" compact="0" outline="0" multipleItemSelectionAllowed="1" showAll="0"/>
    <pivotField name="Droplet/particle size range" compact="0" outline="0" multipleItemSelectionAllowed="1" showAll="0"/>
    <pivotField name="Droplet/particle size range STDEV" compact="0" outline="0" multipleItemSelectionAllowed="1" showAll="0"/>
    <pivotField name="% single core" compact="0" outline="0" multipleItemSelectionAllowed="1" showAll="0"/>
    <pivotField name="% empty" compact="0" outline="0" multipleItemSelectionAllowed="1" showAll="0"/>
    <pivotField name="Polydispersity Index" compact="0" outline="0" multipleItemSelectionAllowed="1" showAll="0"/>
    <pivotField name="Yield (kg)" compact="0" outline="0" multipleItemSelectionAllowed="1" showAll="0"/>
    <pivotField name="% dry after 1h in outer phase (Quick Durability test)" compact="0" outline="0" multipleItemSelectionAllowed="1" showAll="0"/>
    <pivotField name="% dry after 24h in incubator" compact="0" numFmtId="10" outline="0" multipleItemSelectionAllowed="1" showAll="0"/>
    <pivotField name="% dry after 2 days 70% humidity" axis="axisRow" dataField="1" compact="0" outline="0" multipleItemSelectionAllowed="1" showAll="0" sortType="ascending">
      <items count="26">
        <item x="23"/>
        <item x="22"/>
        <item x="12"/>
        <item x="15"/>
        <item x="17"/>
        <item x="13"/>
        <item x="14"/>
        <item x="3"/>
        <item x="11"/>
        <item x="9"/>
        <item x="19"/>
        <item x="10"/>
        <item x="20"/>
        <item x="8"/>
        <item x="16"/>
        <item x="21"/>
        <item x="4"/>
        <item x="7"/>
        <item x="24"/>
        <item x="6"/>
        <item x="2"/>
        <item x="1"/>
        <item x="5"/>
        <item x="18"/>
        <item x="0"/>
        <item t="default"/>
      </items>
    </pivotField>
    <pivotField name="% dry after 7 days 70% humidity" compact="0" outline="0" multipleItemSelectionAllowed="1" showAll="0"/>
    <pivotField name="% dry after 7 days outside" compact="0" outline="0" multipleItemSelectionAllowed="1" showAll="0"/>
    <pivotField name="Transmission window" compact="0" outline="0" multipleItemSelectionAllowed="1" showAll="0"/>
    <pivotField name="Shelf life" compact="0" outline="0" multipleItemSelectionAllowed="1" showAll="0"/>
    <pivotField name="Notes" compact="0" outline="0" multipleItemSelectionAllowed="1" showAll="0"/>
    <pivotField name="Experimental Write-up" compact="0" outline="0" multipleItemSelectionAllowed="1" showAll="0"/>
  </pivotFields>
  <rowFields count="1">
    <field x="3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9"/>
  </colFields>
  <col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COUNTA of % dry after 2 days 70% humidity" fld="34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Fdata" displayName="AXFdata" ref="A1:AO2014">
  <tableColumns count="41">
    <tableColumn id="1" xr3:uid="{00000000-0010-0000-0000-000001000000}" name="Column 1"/>
    <tableColumn id="2" xr3:uid="{00000000-0010-0000-0000-000002000000}" name="Date of experiment"/>
    <tableColumn id="3" xr3:uid="{00000000-0010-0000-0000-000003000000}" name="Aims &amp; Hypothesis"/>
    <tableColumn id="4" xr3:uid="{00000000-0010-0000-0000-000004000000}" name="Length of run (mins)"/>
    <tableColumn id="5" xr3:uid="{00000000-0010-0000-0000-000005000000}" name="Core used"/>
    <tableColumn id="6" xr3:uid="{00000000-0010-0000-0000-000006000000}" name="Core Formulation"/>
    <tableColumn id="7" xr3:uid="{00000000-0010-0000-0000-000007000000}" name="Core Viscosity (cP)"/>
    <tableColumn id="8" xr3:uid="{00000000-0010-0000-0000-000008000000}" name="Core Osmolarity"/>
    <tableColumn id="9" xr3:uid="{00000000-0010-0000-0000-000009000000}" name="UV used"/>
    <tableColumn id="10" xr3:uid="{00000000-0010-0000-0000-00000A000000}" name="UV formulation"/>
    <tableColumn id="11" xr3:uid="{00000000-0010-0000-0000-00000B000000}" name="UV viscosity (cP)"/>
    <tableColumn id="12" xr3:uid="{00000000-0010-0000-0000-00000C000000}" name="Emulsion viscosity (cP)"/>
    <tableColumn id="13" xr3:uid="{00000000-0010-0000-0000-00000D000000}" name="Mass of emulsion used / g"/>
    <tableColumn id="14" xr3:uid="{00000000-0010-0000-0000-00000E000000}" name="Vessel, impellor and spin speed"/>
    <tableColumn id="15" xr3:uid="{00000000-0010-0000-0000-00000F000000}" name="Outer used"/>
    <tableColumn id="16" xr3:uid="{00000000-0010-0000-0000-000010000000}" name="Outer viscosity (cP)"/>
    <tableColumn id="17" xr3:uid="{00000000-0010-0000-0000-000011000000}" name="Outer osmolarity"/>
    <tableColumn id="18" xr3:uid="{00000000-0010-0000-0000-000012000000}" name="Dispersed Flow Rate (mL/min)"/>
    <tableColumn id="19" xr3:uid="{00000000-0010-0000-0000-000013000000}" name="Continuous Flow Rate (mL/min)"/>
    <tableColumn id="20" xr3:uid="{00000000-0010-0000-0000-000014000000}" name="Flow Rate Ratio"/>
    <tableColumn id="21" xr3:uid="{00000000-0010-0000-0000-000015000000}" name="Cure Rig Used"/>
    <tableColumn id="22" xr3:uid="{00000000-0010-0000-0000-000016000000}" name="Length of curing tubing (m)"/>
    <tableColumn id="23" xr3:uid="{00000000-0010-0000-0000-000017000000}" name="Temperature of Outer Phase at end of experiment / C"/>
    <tableColumn id="24" xr3:uid="{00000000-0010-0000-0000-000018000000}" name="UV Power (J s-1)"/>
    <tableColumn id="25" xr3:uid="{00000000-0010-0000-0000-000019000000}" name="Curing Energy (kJ g-1)"/>
    <tableColumn id="26" xr3:uid="{00000000-0010-0000-0000-00001A000000}" name="Droplet/particle size (µm)"/>
    <tableColumn id="27" xr3:uid="{00000000-0010-0000-0000-00001B000000}" name="Droplet/particle size range"/>
    <tableColumn id="28" xr3:uid="{00000000-0010-0000-0000-00001C000000}" name="Droplet/particle size range STDEV"/>
    <tableColumn id="29" xr3:uid="{00000000-0010-0000-0000-00001D000000}" name="% single core"/>
    <tableColumn id="30" xr3:uid="{00000000-0010-0000-0000-00001E000000}" name="% empty"/>
    <tableColumn id="31" xr3:uid="{00000000-0010-0000-0000-00001F000000}" name="Polydispersity Index"/>
    <tableColumn id="32" xr3:uid="{00000000-0010-0000-0000-000020000000}" name="Yield (kg)"/>
    <tableColumn id="33" xr3:uid="{00000000-0010-0000-0000-000021000000}" name="% dry after 1h in outer phase (Quick Durability test)"/>
    <tableColumn id="34" xr3:uid="{00000000-0010-0000-0000-000022000000}" name="% dry after 24h in incubator"/>
    <tableColumn id="35" xr3:uid="{00000000-0010-0000-0000-000023000000}" name="% dry after 2 days 70% humidity"/>
    <tableColumn id="36" xr3:uid="{00000000-0010-0000-0000-000024000000}" name="% dry after 7 days 70% humidity"/>
    <tableColumn id="37" xr3:uid="{00000000-0010-0000-0000-000025000000}" name="% dry after 7 days outside"/>
    <tableColumn id="38" xr3:uid="{00000000-0010-0000-0000-000026000000}" name="Transmission window"/>
    <tableColumn id="39" xr3:uid="{00000000-0010-0000-0000-000027000000}" name="Shelf life"/>
    <tableColumn id="40" xr3:uid="{00000000-0010-0000-0000-000028000000}" name="Notes"/>
    <tableColumn id="41" xr3:uid="{00000000-0010-0000-0000-000029000000}" name="Experimental Write-up"/>
  </tableColumns>
  <tableStyleInfo name="Raw 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presentation/d/1LwTyZl6Pv24Guaiv6u_P32HVxdEUattm/edit?usp=drive_link&amp;ouid=104201632033426810335&amp;rtpof=true&amp;sd=true" TargetMode="External"/><Relationship Id="rId13" Type="http://schemas.openxmlformats.org/officeDocument/2006/relationships/hyperlink" Target="https://docs.google.com/presentation/d/1PxGg9YTBkRpmWdJtehtTQ9A_gJH8RmP_/edit?usp=drive_link&amp;ouid=104201632033426810335&amp;rtpof=true&amp;sd=true" TargetMode="External"/><Relationship Id="rId18" Type="http://schemas.openxmlformats.org/officeDocument/2006/relationships/hyperlink" Target="https://docs.google.com/presentation/d/1Q-LzTFoNu_b1DMYaXogob6KBDzJLCOFi/edit?usp=drive_link&amp;ouid=104201632033426810335&amp;rtpof=true&amp;sd=true" TargetMode="External"/><Relationship Id="rId3" Type="http://schemas.openxmlformats.org/officeDocument/2006/relationships/hyperlink" Target="https://docs.google.com/presentation/d/1MTLGJ8obOG9YYslpszhwLxWtQOiHqcIx/edit?usp=drive_link&amp;ouid=104201632033426810335&amp;rtpof=true&amp;sd=true" TargetMode="External"/><Relationship Id="rId21" Type="http://schemas.openxmlformats.org/officeDocument/2006/relationships/hyperlink" Target="https://docs.google.com/presentation/d/1Q1YdvznsJPgrHdnkWzeGwelkoCATD-8J/edit?usp=drive_link&amp;ouid=104201632033426810335&amp;rtpof=true&amp;sd=true" TargetMode="External"/><Relationship Id="rId7" Type="http://schemas.openxmlformats.org/officeDocument/2006/relationships/hyperlink" Target="https://docs.google.com/presentation/d/1LwTyZl6Pv24Guaiv6u_P32HVxdEUattm/edit?usp=drive_link&amp;ouid=104201632033426810335&amp;rtpof=true&amp;sd=true" TargetMode="External"/><Relationship Id="rId12" Type="http://schemas.openxmlformats.org/officeDocument/2006/relationships/hyperlink" Target="https://docs.google.com/presentation/d/1QBH0d8MAVuRS7UPDPGFVAAX05n4z8aZF/edit?usp=drive_link&amp;ouid=104201632033426810335&amp;rtpof=true&amp;sd=true" TargetMode="External"/><Relationship Id="rId17" Type="http://schemas.openxmlformats.org/officeDocument/2006/relationships/hyperlink" Target="https://docs.google.com/presentation/d/1Q-LzTFoNu_b1DMYaXogob6KBDzJLCOFi/edit?usp=drive_link&amp;ouid=104201632033426810335&amp;rtpof=true&amp;sd=true" TargetMode="External"/><Relationship Id="rId25" Type="http://schemas.openxmlformats.org/officeDocument/2006/relationships/comments" Target="../comments1.xml"/><Relationship Id="rId2" Type="http://schemas.openxmlformats.org/officeDocument/2006/relationships/hyperlink" Target="https://docs.google.com/presentation/d/1MX1Ik72_8yKlE_4rf3iLuKLfWOm_1yqI/edit?usp=drive_link&amp;ouid=104201632033426810335&amp;rtpof=true&amp;sd=true" TargetMode="External"/><Relationship Id="rId16" Type="http://schemas.openxmlformats.org/officeDocument/2006/relationships/hyperlink" Target="https://docs.google.com/presentation/d/1Q-LzTFoNu_b1DMYaXogob6KBDzJLCOFi/edit?usp=drive_link&amp;ouid=104201632033426810335&amp;rtpof=true&amp;sd=true" TargetMode="External"/><Relationship Id="rId20" Type="http://schemas.openxmlformats.org/officeDocument/2006/relationships/hyperlink" Target="https://docs.google.com/presentation/d/1Q-LzTFoNu_b1DMYaXogob6KBDzJLCOFi/edit?usp=drive_link&amp;ouid=104201632033426810335&amp;rtpof=true&amp;sd=true" TargetMode="External"/><Relationship Id="rId1" Type="http://schemas.openxmlformats.org/officeDocument/2006/relationships/hyperlink" Target="https://docs.google.com/presentation/d/1MZkvTjSZfVHKs1Lg8Lw4e_zJIeuL-Ir-/edit?usp=drive_link&amp;ouid=104201632033426810335&amp;rtpof=true&amp;sd=true" TargetMode="External"/><Relationship Id="rId6" Type="http://schemas.openxmlformats.org/officeDocument/2006/relationships/hyperlink" Target="https://docs.google.com/presentation/d/1MC0o5JUGCpnEjT5lTw__ifUlpuHhubqi/edit?usp=drive_link&amp;ouid=104201632033426810335&amp;rtpof=true&amp;sd=true" TargetMode="External"/><Relationship Id="rId11" Type="http://schemas.openxmlformats.org/officeDocument/2006/relationships/hyperlink" Target="https://docs.google.com/presentation/d/1Q7pgjXNRBqZLp0kbl_RdmkwMm4RgdcYj/edit?usp=drive_link&amp;ouid=104201632033426810335&amp;rtpof=true&amp;sd=true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docs.google.com/presentation/d/1MEVPwO7qHUQenZcM4Ydm-JsZDSz3JtAP/edit?usp=drive_link&amp;ouid=104201632033426810335&amp;rtpof=true&amp;sd=true" TargetMode="External"/><Relationship Id="rId15" Type="http://schemas.openxmlformats.org/officeDocument/2006/relationships/hyperlink" Target="https://docs.google.com/presentation/d/1PzCzCZyUr8ZH-xcsbkJ2i5aE2vAIvioM/edit?usp=drive_link&amp;ouid=104201632033426810335&amp;rtpof=true&amp;sd=true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docs.google.com/presentation/d/1Modeq0EpenAnGKCxRkgEyZhVeC0WaZQF/edit?usp=drive_link&amp;ouid=104201632033426810335&amp;rtpof=true&amp;sd=true" TargetMode="External"/><Relationship Id="rId19" Type="http://schemas.openxmlformats.org/officeDocument/2006/relationships/hyperlink" Target="https://docs.google.com/presentation/d/1Q-LzTFoNu_b1DMYaXogob6KBDzJLCOFi/edit?usp=drive_link&amp;ouid=104201632033426810335&amp;rtpof=true&amp;sd=true" TargetMode="External"/><Relationship Id="rId4" Type="http://schemas.openxmlformats.org/officeDocument/2006/relationships/hyperlink" Target="https://docs.google.com/presentation/d/1MLGy0fLZzkKbdrvdjk-oOO8WfV8ao7sl/edit?usp=drive_link&amp;ouid=104201632033426810335&amp;rtpof=true&amp;sd=true" TargetMode="External"/><Relationship Id="rId9" Type="http://schemas.openxmlformats.org/officeDocument/2006/relationships/hyperlink" Target="https://docs.google.com/presentation/d/1MmK8X7A4iiMLDPL8lMhx1RN-ZUrnDISE/edit?usp=drive_link&amp;ouid=104201632033426810335&amp;rtpof=true&amp;sd=true" TargetMode="External"/><Relationship Id="rId14" Type="http://schemas.openxmlformats.org/officeDocument/2006/relationships/hyperlink" Target="https://docs.google.com/presentation/d/1PzCzCZyUr8ZH-xcsbkJ2i5aE2vAIvioM/edit?usp=drive_link&amp;ouid=104201632033426810335&amp;rtpof=true&amp;sd=true" TargetMode="External"/><Relationship Id="rId22" Type="http://schemas.openxmlformats.org/officeDocument/2006/relationships/hyperlink" Target="https://docs.google.com/presentation/d/1Q5ZsxT6XtRXemicrKDCgvylSEH2n-cM4/edit?usp=drive_link&amp;ouid=104201632033426810335&amp;rtpof=true&amp;sd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2014"/>
  <sheetViews>
    <sheetView tabSelected="1" workbookViewId="0">
      <pane xSplit="1" ySplit="1" topLeftCell="U2" activePane="bottomRight" state="frozen"/>
      <selection pane="topRight" activeCell="B1" sqref="B1"/>
      <selection pane="bottomLeft" activeCell="A2" sqref="A2"/>
      <selection pane="bottomRight" activeCell="AN211" sqref="AN211"/>
    </sheetView>
  </sheetViews>
  <sheetFormatPr defaultColWidth="12.6640625" defaultRowHeight="15.75" customHeight="1"/>
  <cols>
    <col min="1" max="1" width="17.77734375" customWidth="1"/>
    <col min="2" max="2" width="17.44140625" customWidth="1"/>
    <col min="3" max="3" width="31.44140625" customWidth="1"/>
    <col min="4" max="4" width="17.44140625" customWidth="1"/>
    <col min="5" max="5" width="10.21875" customWidth="1"/>
    <col min="6" max="6" width="20" customWidth="1"/>
    <col min="7" max="7" width="17.109375" customWidth="1"/>
    <col min="8" max="8" width="16.77734375" customWidth="1"/>
    <col min="9" max="10" width="11.6640625" customWidth="1"/>
    <col min="11" max="11" width="15.21875" customWidth="1"/>
    <col min="12" max="13" width="15.6640625" customWidth="1"/>
    <col min="14" max="14" width="53.77734375" customWidth="1"/>
    <col min="15" max="15" width="12" customWidth="1"/>
    <col min="16" max="16" width="15.21875" customWidth="1"/>
    <col min="17" max="17" width="16.6640625" customWidth="1"/>
    <col min="18" max="18" width="12.88671875" customWidth="1"/>
    <col min="19" max="19" width="14" customWidth="1"/>
    <col min="20" max="20" width="21" customWidth="1"/>
    <col min="21" max="21" width="15.88671875" customWidth="1"/>
    <col min="22" max="23" width="21" customWidth="1"/>
    <col min="24" max="24" width="15.88671875" customWidth="1"/>
    <col min="25" max="25" width="15.44140625" customWidth="1"/>
    <col min="26" max="26" width="14.77734375" customWidth="1"/>
    <col min="27" max="27" width="15.109375" customWidth="1"/>
    <col min="28" max="28" width="17" customWidth="1"/>
    <col min="29" max="29" width="14.77734375" customWidth="1"/>
    <col min="30" max="31" width="14.109375" customWidth="1"/>
    <col min="32" max="32" width="14.44140625" customWidth="1"/>
    <col min="33" max="33" width="19.44140625" customWidth="1"/>
    <col min="34" max="34" width="16.6640625" customWidth="1"/>
    <col min="35" max="35" width="15.44140625" customWidth="1"/>
    <col min="36" max="36" width="15.77734375" customWidth="1"/>
    <col min="37" max="37" width="14.21875" customWidth="1"/>
    <col min="38" max="38" width="19.109375" customWidth="1"/>
    <col min="39" max="39" width="19.44140625" customWidth="1"/>
    <col min="40" max="40" width="113.44140625" customWidth="1"/>
    <col min="41" max="41" width="40.21875" customWidth="1"/>
    <col min="42" max="42" width="20.88671875" customWidth="1"/>
    <col min="43" max="44" width="15.109375" customWidth="1"/>
  </cols>
  <sheetData>
    <row r="1" spans="1:4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4" t="s">
        <v>40</v>
      </c>
    </row>
    <row r="2" spans="1:44">
      <c r="A2" s="5" t="s">
        <v>41</v>
      </c>
      <c r="B2" s="6">
        <v>45370</v>
      </c>
      <c r="C2" s="7"/>
      <c r="D2" s="7"/>
      <c r="E2" s="8">
        <v>45628</v>
      </c>
      <c r="F2" s="8">
        <v>45628</v>
      </c>
      <c r="G2" s="7"/>
      <c r="H2" s="7"/>
      <c r="I2" s="7" t="s">
        <v>42</v>
      </c>
      <c r="J2" s="7" t="s">
        <v>42</v>
      </c>
      <c r="K2" s="7"/>
      <c r="L2" s="7"/>
      <c r="M2" s="7"/>
      <c r="N2" s="7"/>
      <c r="O2" s="7" t="s">
        <v>43</v>
      </c>
      <c r="P2" s="7"/>
      <c r="Q2" s="7"/>
      <c r="R2" s="7">
        <v>20</v>
      </c>
      <c r="S2" s="7">
        <v>200</v>
      </c>
      <c r="T2" s="7">
        <f>S2/R2</f>
        <v>10</v>
      </c>
      <c r="U2" s="7" t="s">
        <v>44</v>
      </c>
      <c r="V2" s="7">
        <v>50</v>
      </c>
      <c r="W2" s="7"/>
      <c r="X2" s="7"/>
      <c r="Y2" s="9"/>
      <c r="Z2" s="7">
        <v>85.5</v>
      </c>
      <c r="AA2" s="7" t="s">
        <v>45</v>
      </c>
      <c r="AB2" s="7">
        <v>34.64</v>
      </c>
      <c r="AC2" s="7"/>
      <c r="AD2" s="10"/>
      <c r="AE2" s="7">
        <f t="shared" ref="AE2:AE32" si="0">(AB2/Z2)^2</f>
        <v>0.1641434424267296</v>
      </c>
      <c r="AF2" s="7">
        <v>2.2000000000000002</v>
      </c>
      <c r="AG2" s="10"/>
      <c r="AH2" s="10">
        <v>0.25</v>
      </c>
      <c r="AI2" s="10"/>
      <c r="AJ2" s="10"/>
      <c r="AK2" s="10"/>
      <c r="AL2" s="10"/>
      <c r="AM2" s="7"/>
      <c r="AN2" s="11" t="s">
        <v>46</v>
      </c>
      <c r="AO2" s="12"/>
    </row>
    <row r="3" spans="1:44">
      <c r="A3" s="13" t="s">
        <v>47</v>
      </c>
      <c r="B3" s="14">
        <v>45378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 t="s">
        <v>44</v>
      </c>
      <c r="V3" s="15">
        <v>50</v>
      </c>
      <c r="W3" s="15"/>
      <c r="X3" s="15"/>
      <c r="Y3" s="16"/>
      <c r="Z3" s="15">
        <v>93.7</v>
      </c>
      <c r="AA3" s="15" t="s">
        <v>48</v>
      </c>
      <c r="AB3" s="15">
        <v>45.2</v>
      </c>
      <c r="AC3" s="15"/>
      <c r="AD3" s="17"/>
      <c r="AE3" s="15">
        <f t="shared" si="0"/>
        <v>0.23270069899962298</v>
      </c>
      <c r="AF3" s="15">
        <v>0.6</v>
      </c>
      <c r="AG3" s="17"/>
      <c r="AH3" s="17">
        <v>0.4</v>
      </c>
      <c r="AI3" s="17"/>
      <c r="AJ3" s="17"/>
      <c r="AK3" s="17"/>
      <c r="AL3" s="17"/>
      <c r="AM3" s="15"/>
      <c r="AN3" s="18"/>
      <c r="AO3" s="19"/>
    </row>
    <row r="4" spans="1:44">
      <c r="A4" s="5" t="s">
        <v>49</v>
      </c>
      <c r="B4" s="6">
        <v>45379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 t="s">
        <v>44</v>
      </c>
      <c r="V4" s="7">
        <v>50</v>
      </c>
      <c r="W4" s="7"/>
      <c r="X4" s="7"/>
      <c r="Y4" s="9"/>
      <c r="Z4" s="7">
        <v>75.599999999999994</v>
      </c>
      <c r="AA4" s="7" t="s">
        <v>50</v>
      </c>
      <c r="AB4" s="7">
        <v>33.200000000000003</v>
      </c>
      <c r="AC4" s="7"/>
      <c r="AD4" s="10"/>
      <c r="AE4" s="7">
        <f t="shared" si="0"/>
        <v>0.19285574312029347</v>
      </c>
      <c r="AF4" s="7">
        <v>0.6</v>
      </c>
      <c r="AG4" s="10"/>
      <c r="AH4" s="10">
        <v>0.4</v>
      </c>
      <c r="AI4" s="10"/>
      <c r="AJ4" s="10"/>
      <c r="AK4" s="10"/>
      <c r="AL4" s="10"/>
      <c r="AM4" s="7"/>
      <c r="AN4" s="11"/>
      <c r="AO4" s="12"/>
    </row>
    <row r="5" spans="1:44">
      <c r="A5" s="13" t="s">
        <v>51</v>
      </c>
      <c r="B5" s="14">
        <v>45385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 t="s">
        <v>44</v>
      </c>
      <c r="V5" s="15">
        <v>50</v>
      </c>
      <c r="W5" s="15"/>
      <c r="X5" s="15"/>
      <c r="Y5" s="16"/>
      <c r="Z5" s="15">
        <v>76.400000000000006</v>
      </c>
      <c r="AA5" s="15" t="s">
        <v>52</v>
      </c>
      <c r="AB5" s="15">
        <v>37.799999999999997</v>
      </c>
      <c r="AC5" s="15"/>
      <c r="AD5" s="17"/>
      <c r="AE5" s="15">
        <f t="shared" si="0"/>
        <v>0.24479180943504833</v>
      </c>
      <c r="AF5" s="15">
        <v>2.4</v>
      </c>
      <c r="AG5" s="17"/>
      <c r="AH5" s="17">
        <v>0.4</v>
      </c>
      <c r="AI5" s="17"/>
      <c r="AJ5" s="17"/>
      <c r="AK5" s="17"/>
      <c r="AL5" s="17"/>
      <c r="AM5" s="15"/>
      <c r="AN5" s="18"/>
      <c r="AO5" s="20" t="s">
        <v>53</v>
      </c>
    </row>
    <row r="6" spans="1:44">
      <c r="A6" s="5" t="s">
        <v>54</v>
      </c>
      <c r="B6" s="6">
        <v>45385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>
        <v>20</v>
      </c>
      <c r="S6" s="7">
        <v>800</v>
      </c>
      <c r="T6" s="7">
        <f t="shared" ref="T6:T11" si="1">S6/R6</f>
        <v>40</v>
      </c>
      <c r="U6" s="7" t="s">
        <v>44</v>
      </c>
      <c r="V6" s="7">
        <v>50</v>
      </c>
      <c r="W6" s="7"/>
      <c r="X6" s="7"/>
      <c r="Y6" s="9"/>
      <c r="Z6" s="7">
        <v>106.5</v>
      </c>
      <c r="AA6" s="7" t="s">
        <v>55</v>
      </c>
      <c r="AB6" s="7">
        <v>53.8</v>
      </c>
      <c r="AC6" s="7"/>
      <c r="AD6" s="10"/>
      <c r="AE6" s="7">
        <f t="shared" si="0"/>
        <v>0.25519098944213003</v>
      </c>
      <c r="AF6" s="7">
        <v>0.5</v>
      </c>
      <c r="AG6" s="10"/>
      <c r="AH6" s="10">
        <v>0.4</v>
      </c>
      <c r="AI6" s="10"/>
      <c r="AJ6" s="10"/>
      <c r="AK6" s="10"/>
      <c r="AL6" s="10"/>
      <c r="AM6" s="7"/>
      <c r="AN6" s="11"/>
      <c r="AO6" s="21" t="s">
        <v>56</v>
      </c>
    </row>
    <row r="7" spans="1:44">
      <c r="A7" s="13" t="s">
        <v>57</v>
      </c>
      <c r="B7" s="14">
        <v>45392</v>
      </c>
      <c r="C7" s="15"/>
      <c r="D7" s="15"/>
      <c r="E7" s="15" t="s">
        <v>58</v>
      </c>
      <c r="F7" s="15" t="s">
        <v>59</v>
      </c>
      <c r="G7" s="15">
        <v>475</v>
      </c>
      <c r="H7" s="15">
        <v>1278</v>
      </c>
      <c r="I7" s="15" t="s">
        <v>60</v>
      </c>
      <c r="J7" s="15" t="s">
        <v>42</v>
      </c>
      <c r="K7" s="15">
        <v>185</v>
      </c>
      <c r="L7" s="15"/>
      <c r="M7" s="15"/>
      <c r="N7" s="15"/>
      <c r="O7" s="15" t="s">
        <v>61</v>
      </c>
      <c r="P7" s="15"/>
      <c r="Q7" s="15">
        <v>1125</v>
      </c>
      <c r="R7" s="15">
        <v>20</v>
      </c>
      <c r="S7" s="15">
        <v>1000</v>
      </c>
      <c r="T7" s="15">
        <f t="shared" si="1"/>
        <v>50</v>
      </c>
      <c r="U7" s="15" t="s">
        <v>44</v>
      </c>
      <c r="V7" s="15">
        <v>50</v>
      </c>
      <c r="W7" s="15"/>
      <c r="X7" s="15"/>
      <c r="Y7" s="16"/>
      <c r="Z7" s="15">
        <v>90</v>
      </c>
      <c r="AA7" s="15" t="s">
        <v>62</v>
      </c>
      <c r="AB7" s="15"/>
      <c r="AC7" s="15"/>
      <c r="AD7" s="17"/>
      <c r="AE7" s="15">
        <f t="shared" si="0"/>
        <v>0</v>
      </c>
      <c r="AF7" s="15"/>
      <c r="AG7" s="17"/>
      <c r="AH7" s="17">
        <v>0.4</v>
      </c>
      <c r="AI7" s="17"/>
      <c r="AJ7" s="17"/>
      <c r="AK7" s="17"/>
      <c r="AL7" s="17"/>
      <c r="AM7" s="15"/>
      <c r="AN7" s="18"/>
      <c r="AO7" s="22" t="s">
        <v>63</v>
      </c>
    </row>
    <row r="8" spans="1:44">
      <c r="A8" s="5" t="s">
        <v>64</v>
      </c>
      <c r="B8" s="6">
        <v>45394</v>
      </c>
      <c r="C8" s="7"/>
      <c r="D8" s="7"/>
      <c r="E8" s="7" t="s">
        <v>58</v>
      </c>
      <c r="F8" s="7" t="s">
        <v>59</v>
      </c>
      <c r="G8" s="7">
        <v>475</v>
      </c>
      <c r="H8" s="7">
        <v>1278</v>
      </c>
      <c r="I8" s="7" t="s">
        <v>60</v>
      </c>
      <c r="J8" s="7" t="s">
        <v>42</v>
      </c>
      <c r="K8" s="7">
        <v>185</v>
      </c>
      <c r="L8" s="7"/>
      <c r="M8" s="7"/>
      <c r="N8" s="7"/>
      <c r="O8" s="7" t="s">
        <v>61</v>
      </c>
      <c r="P8" s="7"/>
      <c r="Q8" s="7">
        <v>1125</v>
      </c>
      <c r="R8" s="7">
        <v>20</v>
      </c>
      <c r="S8" s="7">
        <v>1000</v>
      </c>
      <c r="T8" s="7">
        <f t="shared" si="1"/>
        <v>50</v>
      </c>
      <c r="U8" s="7" t="s">
        <v>44</v>
      </c>
      <c r="V8" s="7">
        <v>50</v>
      </c>
      <c r="W8" s="7"/>
      <c r="X8" s="7"/>
      <c r="Y8" s="9"/>
      <c r="Z8" s="7">
        <v>85</v>
      </c>
      <c r="AA8" s="7" t="s">
        <v>65</v>
      </c>
      <c r="AB8" s="7"/>
      <c r="AC8" s="7"/>
      <c r="AD8" s="10"/>
      <c r="AE8" s="7">
        <f t="shared" si="0"/>
        <v>0</v>
      </c>
      <c r="AF8" s="7"/>
      <c r="AG8" s="10"/>
      <c r="AH8" s="10">
        <v>0.3</v>
      </c>
      <c r="AI8" s="10"/>
      <c r="AJ8" s="10"/>
      <c r="AK8" s="10"/>
      <c r="AL8" s="10"/>
      <c r="AM8" s="7"/>
      <c r="AN8" s="11"/>
      <c r="AO8" s="21" t="s">
        <v>66</v>
      </c>
    </row>
    <row r="9" spans="1:44">
      <c r="A9" s="13" t="s">
        <v>67</v>
      </c>
      <c r="B9" s="14">
        <v>45394</v>
      </c>
      <c r="C9" s="15"/>
      <c r="D9" s="15"/>
      <c r="E9" s="15" t="s">
        <v>58</v>
      </c>
      <c r="F9" s="15" t="s">
        <v>59</v>
      </c>
      <c r="G9" s="15">
        <v>475</v>
      </c>
      <c r="H9" s="15">
        <v>1278</v>
      </c>
      <c r="I9" s="15" t="s">
        <v>60</v>
      </c>
      <c r="J9" s="15" t="s">
        <v>42</v>
      </c>
      <c r="K9" s="15">
        <v>185</v>
      </c>
      <c r="L9" s="15"/>
      <c r="M9" s="15"/>
      <c r="N9" s="15"/>
      <c r="O9" s="15" t="s">
        <v>61</v>
      </c>
      <c r="P9" s="15"/>
      <c r="Q9" s="15">
        <v>1125</v>
      </c>
      <c r="R9" s="15">
        <v>20</v>
      </c>
      <c r="S9" s="15">
        <v>1000</v>
      </c>
      <c r="T9" s="15">
        <f t="shared" si="1"/>
        <v>50</v>
      </c>
      <c r="U9" s="15" t="s">
        <v>44</v>
      </c>
      <c r="V9" s="15">
        <v>50</v>
      </c>
      <c r="W9" s="15"/>
      <c r="X9" s="15"/>
      <c r="Y9" s="16"/>
      <c r="Z9" s="15">
        <v>83.1</v>
      </c>
      <c r="AA9" s="15" t="s">
        <v>68</v>
      </c>
      <c r="AB9" s="15">
        <v>53.4</v>
      </c>
      <c r="AC9" s="15"/>
      <c r="AD9" s="17"/>
      <c r="AE9" s="15">
        <f t="shared" si="0"/>
        <v>0.4129338320582831</v>
      </c>
      <c r="AF9" s="15"/>
      <c r="AG9" s="17"/>
      <c r="AH9" s="17">
        <v>0.5</v>
      </c>
      <c r="AI9" s="17"/>
      <c r="AJ9" s="17"/>
      <c r="AK9" s="17"/>
      <c r="AL9" s="17"/>
      <c r="AM9" s="15"/>
      <c r="AN9" s="18"/>
      <c r="AO9" s="22" t="s">
        <v>69</v>
      </c>
    </row>
    <row r="10" spans="1:44">
      <c r="A10" s="5" t="s">
        <v>70</v>
      </c>
      <c r="B10" s="6">
        <v>45406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>
        <v>20</v>
      </c>
      <c r="S10" s="7">
        <v>532.6</v>
      </c>
      <c r="T10" s="7">
        <f t="shared" si="1"/>
        <v>26.630000000000003</v>
      </c>
      <c r="U10" s="7" t="s">
        <v>44</v>
      </c>
      <c r="V10" s="7">
        <v>50</v>
      </c>
      <c r="W10" s="7"/>
      <c r="X10" s="7"/>
      <c r="Y10" s="9"/>
      <c r="Z10" s="7">
        <v>60.5</v>
      </c>
      <c r="AA10" s="7" t="s">
        <v>71</v>
      </c>
      <c r="AB10" s="7">
        <v>27.8</v>
      </c>
      <c r="AC10" s="7"/>
      <c r="AD10" s="10"/>
      <c r="AE10" s="7">
        <f t="shared" si="0"/>
        <v>0.2111440475377365</v>
      </c>
      <c r="AF10" s="7">
        <v>2.8</v>
      </c>
      <c r="AG10" s="10"/>
      <c r="AH10" s="10">
        <v>0.4</v>
      </c>
      <c r="AI10" s="10"/>
      <c r="AJ10" s="10"/>
      <c r="AK10" s="10"/>
      <c r="AL10" s="10"/>
      <c r="AM10" s="7"/>
      <c r="AN10" s="11"/>
      <c r="AO10" s="21" t="s">
        <v>72</v>
      </c>
    </row>
    <row r="11" spans="1:44">
      <c r="A11" s="13" t="s">
        <v>73</v>
      </c>
      <c r="B11" s="14">
        <v>45408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>
        <v>20</v>
      </c>
      <c r="S11" s="15">
        <v>532.6</v>
      </c>
      <c r="T11" s="15">
        <f t="shared" si="1"/>
        <v>26.630000000000003</v>
      </c>
      <c r="U11" s="15" t="s">
        <v>44</v>
      </c>
      <c r="V11" s="15">
        <v>50</v>
      </c>
      <c r="W11" s="15"/>
      <c r="X11" s="15"/>
      <c r="Y11" s="16"/>
      <c r="Z11" s="15">
        <v>56.9</v>
      </c>
      <c r="AA11" s="15" t="s">
        <v>74</v>
      </c>
      <c r="AB11" s="15">
        <v>30</v>
      </c>
      <c r="AC11" s="15"/>
      <c r="AD11" s="17"/>
      <c r="AE11" s="15">
        <f t="shared" si="0"/>
        <v>0.27798283301571219</v>
      </c>
      <c r="AF11" s="15"/>
      <c r="AG11" s="17"/>
      <c r="AH11" s="17">
        <v>0.35</v>
      </c>
      <c r="AI11" s="17"/>
      <c r="AJ11" s="17"/>
      <c r="AK11" s="17"/>
      <c r="AL11" s="17"/>
      <c r="AM11" s="15"/>
      <c r="AN11" s="18"/>
      <c r="AO11" s="19"/>
    </row>
    <row r="12" spans="1:44">
      <c r="A12" s="5" t="s">
        <v>75</v>
      </c>
      <c r="B12" s="6">
        <v>45411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 t="s">
        <v>44</v>
      </c>
      <c r="V12" s="7">
        <v>50</v>
      </c>
      <c r="W12" s="7"/>
      <c r="X12" s="7"/>
      <c r="Y12" s="9"/>
      <c r="Z12" s="7">
        <v>56.2</v>
      </c>
      <c r="AA12" s="7" t="s">
        <v>76</v>
      </c>
      <c r="AB12" s="7">
        <v>33.4</v>
      </c>
      <c r="AC12" s="7"/>
      <c r="AD12" s="10"/>
      <c r="AE12" s="7">
        <f t="shared" si="0"/>
        <v>0.35319968085510567</v>
      </c>
      <c r="AF12" s="7"/>
      <c r="AG12" s="10"/>
      <c r="AH12" s="10">
        <v>0.3</v>
      </c>
      <c r="AI12" s="10"/>
      <c r="AJ12" s="10"/>
      <c r="AK12" s="10"/>
      <c r="AL12" s="10"/>
      <c r="AM12" s="7"/>
      <c r="AN12" s="11"/>
      <c r="AO12" s="12"/>
    </row>
    <row r="13" spans="1:44">
      <c r="A13" s="13" t="s">
        <v>77</v>
      </c>
      <c r="B13" s="14">
        <v>45412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 t="s">
        <v>44</v>
      </c>
      <c r="V13" s="15">
        <v>50</v>
      </c>
      <c r="W13" s="15"/>
      <c r="X13" s="15"/>
      <c r="Y13" s="16"/>
      <c r="Z13" s="15">
        <v>64.3</v>
      </c>
      <c r="AA13" s="15" t="s">
        <v>78</v>
      </c>
      <c r="AB13" s="15">
        <v>37</v>
      </c>
      <c r="AC13" s="15"/>
      <c r="AD13" s="17"/>
      <c r="AE13" s="15">
        <f t="shared" si="0"/>
        <v>0.33111701806026861</v>
      </c>
      <c r="AF13" s="15"/>
      <c r="AG13" s="17"/>
      <c r="AH13" s="17">
        <v>0.3</v>
      </c>
      <c r="AI13" s="17"/>
      <c r="AJ13" s="17"/>
      <c r="AK13" s="17"/>
      <c r="AL13" s="17"/>
      <c r="AM13" s="15"/>
      <c r="AN13" s="18"/>
      <c r="AO13" s="19"/>
    </row>
    <row r="14" spans="1:44">
      <c r="A14" s="5" t="s">
        <v>79</v>
      </c>
      <c r="B14" s="6">
        <v>45413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25</v>
      </c>
      <c r="S14" s="7">
        <v>420</v>
      </c>
      <c r="T14" s="7">
        <f t="shared" ref="T14:T15" si="2">S14/R14</f>
        <v>16.8</v>
      </c>
      <c r="U14" s="7" t="s">
        <v>44</v>
      </c>
      <c r="V14" s="7">
        <v>50</v>
      </c>
      <c r="W14" s="7"/>
      <c r="X14" s="7"/>
      <c r="Y14" s="9"/>
      <c r="Z14" s="7">
        <v>58.2</v>
      </c>
      <c r="AA14" s="7" t="s">
        <v>80</v>
      </c>
      <c r="AB14" s="7">
        <v>34</v>
      </c>
      <c r="AC14" s="7"/>
      <c r="AD14" s="10"/>
      <c r="AE14" s="7">
        <f t="shared" si="0"/>
        <v>0.34128080679255079</v>
      </c>
      <c r="AF14" s="7">
        <v>3.5</v>
      </c>
      <c r="AG14" s="10"/>
      <c r="AH14" s="10">
        <v>0.45</v>
      </c>
      <c r="AI14" s="10"/>
      <c r="AJ14" s="10"/>
      <c r="AK14" s="10"/>
      <c r="AL14" s="10"/>
      <c r="AM14" s="7"/>
      <c r="AN14" s="11"/>
      <c r="AO14" s="12"/>
    </row>
    <row r="15" spans="1:44">
      <c r="A15" s="13" t="s">
        <v>81</v>
      </c>
      <c r="B15" s="14">
        <v>45415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>
        <v>20</v>
      </c>
      <c r="S15" s="15">
        <v>500.7</v>
      </c>
      <c r="T15" s="15">
        <f t="shared" si="2"/>
        <v>25.035</v>
      </c>
      <c r="U15" s="15" t="s">
        <v>44</v>
      </c>
      <c r="V15" s="15">
        <v>50</v>
      </c>
      <c r="W15" s="15"/>
      <c r="X15" s="15"/>
      <c r="Y15" s="16"/>
      <c r="Z15" s="15">
        <v>58.6</v>
      </c>
      <c r="AA15" s="15" t="s">
        <v>82</v>
      </c>
      <c r="AB15" s="15">
        <v>36.4</v>
      </c>
      <c r="AC15" s="15"/>
      <c r="AD15" s="17"/>
      <c r="AE15" s="15">
        <f t="shared" si="0"/>
        <v>0.38584025440016761</v>
      </c>
      <c r="AF15" s="15">
        <v>5</v>
      </c>
      <c r="AG15" s="17"/>
      <c r="AH15" s="17">
        <v>0.35</v>
      </c>
      <c r="AI15" s="17"/>
      <c r="AJ15" s="17"/>
      <c r="AK15" s="17"/>
      <c r="AL15" s="17"/>
      <c r="AM15" s="15"/>
      <c r="AN15" s="18"/>
      <c r="AO15" s="19"/>
      <c r="AR15" s="23" t="s">
        <v>83</v>
      </c>
    </row>
    <row r="16" spans="1:44">
      <c r="A16" s="5" t="s">
        <v>84</v>
      </c>
      <c r="B16" s="6">
        <v>45448</v>
      </c>
      <c r="C16" s="7"/>
      <c r="D16" s="7"/>
      <c r="E16" s="7" t="s">
        <v>85</v>
      </c>
      <c r="F16" s="7" t="s">
        <v>59</v>
      </c>
      <c r="G16" s="7">
        <v>370</v>
      </c>
      <c r="H16" s="7">
        <v>2247</v>
      </c>
      <c r="I16" s="7" t="s">
        <v>86</v>
      </c>
      <c r="J16" s="7" t="s">
        <v>42</v>
      </c>
      <c r="K16" s="7">
        <v>242</v>
      </c>
      <c r="L16" s="7"/>
      <c r="M16" s="7"/>
      <c r="N16" s="7"/>
      <c r="O16" s="7" t="s">
        <v>87</v>
      </c>
      <c r="P16" s="7"/>
      <c r="Q16" s="7">
        <v>1884</v>
      </c>
      <c r="R16" s="7"/>
      <c r="S16" s="7"/>
      <c r="T16" s="7"/>
      <c r="U16" s="7" t="s">
        <v>44</v>
      </c>
      <c r="V16" s="7">
        <v>50</v>
      </c>
      <c r="W16" s="7"/>
      <c r="X16" s="7"/>
      <c r="Y16" s="9"/>
      <c r="Z16" s="7">
        <v>63</v>
      </c>
      <c r="AA16" s="7" t="s">
        <v>88</v>
      </c>
      <c r="AB16" s="7"/>
      <c r="AC16" s="7"/>
      <c r="AD16" s="10"/>
      <c r="AE16" s="7">
        <f t="shared" si="0"/>
        <v>0</v>
      </c>
      <c r="AF16" s="7">
        <v>2</v>
      </c>
      <c r="AG16" s="10"/>
      <c r="AH16" s="10">
        <v>0.05</v>
      </c>
      <c r="AI16" s="10"/>
      <c r="AJ16" s="10"/>
      <c r="AK16" s="10"/>
      <c r="AL16" s="10"/>
      <c r="AM16" s="7"/>
      <c r="AN16" s="11"/>
      <c r="AO16" s="21" t="s">
        <v>89</v>
      </c>
    </row>
    <row r="17" spans="1:41">
      <c r="A17" s="13" t="s">
        <v>90</v>
      </c>
      <c r="B17" s="14">
        <v>45448</v>
      </c>
      <c r="C17" s="15"/>
      <c r="D17" s="15"/>
      <c r="E17" s="15" t="s">
        <v>85</v>
      </c>
      <c r="F17" s="15" t="s">
        <v>59</v>
      </c>
      <c r="G17" s="15">
        <v>370</v>
      </c>
      <c r="H17" s="15">
        <v>2247</v>
      </c>
      <c r="I17" s="15" t="s">
        <v>86</v>
      </c>
      <c r="J17" s="15" t="s">
        <v>42</v>
      </c>
      <c r="K17" s="15">
        <v>242</v>
      </c>
      <c r="L17" s="15"/>
      <c r="M17" s="15"/>
      <c r="N17" s="15"/>
      <c r="O17" s="15" t="s">
        <v>87</v>
      </c>
      <c r="P17" s="15"/>
      <c r="Q17" s="15">
        <v>1884</v>
      </c>
      <c r="R17" s="15">
        <v>20</v>
      </c>
      <c r="S17" s="15">
        <v>500.7</v>
      </c>
      <c r="T17" s="15">
        <f t="shared" ref="T17:T271" si="3">S17/R17</f>
        <v>25.035</v>
      </c>
      <c r="U17" s="15" t="s">
        <v>44</v>
      </c>
      <c r="V17" s="15">
        <v>50</v>
      </c>
      <c r="W17" s="15"/>
      <c r="X17" s="15"/>
      <c r="Y17" s="16"/>
      <c r="Z17" s="15">
        <v>63</v>
      </c>
      <c r="AA17" s="15" t="s">
        <v>88</v>
      </c>
      <c r="AB17" s="15"/>
      <c r="AC17" s="15"/>
      <c r="AD17" s="17"/>
      <c r="AE17" s="15">
        <f t="shared" si="0"/>
        <v>0</v>
      </c>
      <c r="AF17" s="15"/>
      <c r="AG17" s="17"/>
      <c r="AH17" s="17">
        <v>0.2</v>
      </c>
      <c r="AI17" s="17"/>
      <c r="AJ17" s="17"/>
      <c r="AK17" s="17"/>
      <c r="AL17" s="17"/>
      <c r="AM17" s="15"/>
      <c r="AN17" s="18"/>
      <c r="AO17" s="22" t="s">
        <v>89</v>
      </c>
    </row>
    <row r="18" spans="1:41">
      <c r="A18" s="5" t="s">
        <v>91</v>
      </c>
      <c r="B18" s="6">
        <v>45481</v>
      </c>
      <c r="C18" s="7"/>
      <c r="D18" s="7"/>
      <c r="E18" s="7" t="s">
        <v>92</v>
      </c>
      <c r="F18" s="7" t="s">
        <v>93</v>
      </c>
      <c r="G18" s="7">
        <v>5289</v>
      </c>
      <c r="H18" s="7">
        <v>2237</v>
      </c>
      <c r="I18" s="7" t="s">
        <v>94</v>
      </c>
      <c r="J18" s="7" t="s">
        <v>42</v>
      </c>
      <c r="K18" s="7">
        <v>247.7</v>
      </c>
      <c r="L18" s="7"/>
      <c r="M18" s="7"/>
      <c r="N18" s="7"/>
      <c r="O18" s="7" t="s">
        <v>95</v>
      </c>
      <c r="P18" s="7"/>
      <c r="Q18" s="7"/>
      <c r="R18" s="7">
        <v>30</v>
      </c>
      <c r="S18" s="7">
        <v>300</v>
      </c>
      <c r="T18" s="7">
        <f t="shared" si="3"/>
        <v>10</v>
      </c>
      <c r="U18" s="7" t="s">
        <v>44</v>
      </c>
      <c r="V18" s="7">
        <v>50</v>
      </c>
      <c r="W18" s="7"/>
      <c r="X18" s="7"/>
      <c r="Y18" s="9"/>
      <c r="Z18" s="7"/>
      <c r="AA18" s="7"/>
      <c r="AB18" s="7"/>
      <c r="AC18" s="7"/>
      <c r="AD18" s="10"/>
      <c r="AE18" s="7" t="e">
        <f t="shared" si="0"/>
        <v>#DIV/0!</v>
      </c>
      <c r="AF18" s="7"/>
      <c r="AG18" s="10"/>
      <c r="AH18" s="10">
        <v>0.6</v>
      </c>
      <c r="AI18" s="10">
        <v>0.98</v>
      </c>
      <c r="AJ18" s="10"/>
      <c r="AK18" s="10"/>
      <c r="AL18" s="10"/>
      <c r="AM18" s="7"/>
      <c r="AN18" s="11"/>
      <c r="AO18" s="21" t="s">
        <v>96</v>
      </c>
    </row>
    <row r="19" spans="1:41">
      <c r="A19" s="13" t="s">
        <v>97</v>
      </c>
      <c r="B19" s="14">
        <v>45482</v>
      </c>
      <c r="C19" s="15"/>
      <c r="D19" s="15"/>
      <c r="E19" s="15" t="s">
        <v>98</v>
      </c>
      <c r="F19" s="15" t="s">
        <v>93</v>
      </c>
      <c r="G19" s="15">
        <v>7854</v>
      </c>
      <c r="H19" s="15">
        <v>2304</v>
      </c>
      <c r="I19" s="15" t="s">
        <v>99</v>
      </c>
      <c r="J19" s="15" t="s">
        <v>42</v>
      </c>
      <c r="K19" s="15">
        <v>259.8</v>
      </c>
      <c r="L19" s="15"/>
      <c r="M19" s="15"/>
      <c r="N19" s="15"/>
      <c r="O19" s="15" t="s">
        <v>100</v>
      </c>
      <c r="P19" s="15"/>
      <c r="Q19" s="15"/>
      <c r="R19" s="15">
        <v>30</v>
      </c>
      <c r="S19" s="15">
        <v>300</v>
      </c>
      <c r="T19" s="15">
        <f t="shared" si="3"/>
        <v>10</v>
      </c>
      <c r="U19" s="15" t="s">
        <v>44</v>
      </c>
      <c r="V19" s="15">
        <v>50</v>
      </c>
      <c r="W19" s="15"/>
      <c r="X19" s="15"/>
      <c r="Y19" s="16"/>
      <c r="Z19" s="15"/>
      <c r="AA19" s="15"/>
      <c r="AB19" s="15"/>
      <c r="AC19" s="15"/>
      <c r="AD19" s="17"/>
      <c r="AE19" s="15" t="e">
        <f t="shared" si="0"/>
        <v>#DIV/0!</v>
      </c>
      <c r="AF19" s="15"/>
      <c r="AG19" s="17"/>
      <c r="AH19" s="17">
        <v>0.8</v>
      </c>
      <c r="AI19" s="17">
        <v>0.95</v>
      </c>
      <c r="AJ19" s="17"/>
      <c r="AK19" s="17"/>
      <c r="AL19" s="17"/>
      <c r="AM19" s="15"/>
      <c r="AN19" s="18"/>
      <c r="AO19" s="22" t="s">
        <v>101</v>
      </c>
    </row>
    <row r="20" spans="1:41">
      <c r="A20" s="5" t="s">
        <v>102</v>
      </c>
      <c r="B20" s="6">
        <v>45497</v>
      </c>
      <c r="C20" s="7" t="s">
        <v>103</v>
      </c>
      <c r="D20" s="7">
        <v>26</v>
      </c>
      <c r="E20" s="7" t="s">
        <v>104</v>
      </c>
      <c r="F20" s="7" t="s">
        <v>93</v>
      </c>
      <c r="G20" s="7">
        <v>4560</v>
      </c>
      <c r="H20" s="7">
        <v>1884</v>
      </c>
      <c r="I20" s="7" t="s">
        <v>105</v>
      </c>
      <c r="J20" s="7" t="s">
        <v>42</v>
      </c>
      <c r="K20" s="7">
        <v>228</v>
      </c>
      <c r="L20" s="7">
        <v>476.4</v>
      </c>
      <c r="M20" s="7">
        <v>500</v>
      </c>
      <c r="N20" s="7" t="s">
        <v>106</v>
      </c>
      <c r="O20" s="7" t="s">
        <v>107</v>
      </c>
      <c r="P20" s="7">
        <v>13.2</v>
      </c>
      <c r="Q20" s="7">
        <v>1859</v>
      </c>
      <c r="R20" s="7">
        <v>30</v>
      </c>
      <c r="S20" s="7">
        <v>300</v>
      </c>
      <c r="T20" s="7">
        <f t="shared" si="3"/>
        <v>10</v>
      </c>
      <c r="U20" s="7" t="s">
        <v>44</v>
      </c>
      <c r="V20" s="7">
        <v>50</v>
      </c>
      <c r="W20" s="7"/>
      <c r="X20" s="7"/>
      <c r="Y20" s="9"/>
      <c r="Z20" s="7">
        <v>43.1</v>
      </c>
      <c r="AA20" s="7" t="s">
        <v>108</v>
      </c>
      <c r="AB20" s="7">
        <v>20.399999999999999</v>
      </c>
      <c r="AC20" s="7">
        <v>23.8</v>
      </c>
      <c r="AD20" s="10"/>
      <c r="AE20" s="7">
        <f t="shared" si="0"/>
        <v>0.22402980173448672</v>
      </c>
      <c r="AF20" s="7"/>
      <c r="AG20" s="10"/>
      <c r="AH20" s="10"/>
      <c r="AI20" s="10"/>
      <c r="AJ20" s="10"/>
      <c r="AK20" s="10"/>
      <c r="AL20" s="10">
        <v>3.6499999999999998E-2</v>
      </c>
      <c r="AM20" s="7"/>
      <c r="AN20" s="11"/>
      <c r="AO20" s="21" t="s">
        <v>109</v>
      </c>
    </row>
    <row r="21" spans="1:41">
      <c r="A21" s="13" t="s">
        <v>110</v>
      </c>
      <c r="B21" s="14">
        <v>45503</v>
      </c>
      <c r="C21" s="15" t="s">
        <v>111</v>
      </c>
      <c r="D21" s="15">
        <v>106</v>
      </c>
      <c r="E21" s="15" t="s">
        <v>112</v>
      </c>
      <c r="F21" s="15" t="s">
        <v>93</v>
      </c>
      <c r="G21" s="15">
        <v>6180</v>
      </c>
      <c r="H21" s="15">
        <v>1719</v>
      </c>
      <c r="I21" s="15" t="s">
        <v>113</v>
      </c>
      <c r="J21" s="15" t="s">
        <v>114</v>
      </c>
      <c r="K21" s="15">
        <v>260</v>
      </c>
      <c r="L21" s="15">
        <v>598.79999999999995</v>
      </c>
      <c r="M21" s="15">
        <v>4000</v>
      </c>
      <c r="N21" s="15" t="s">
        <v>115</v>
      </c>
      <c r="O21" s="15" t="s">
        <v>116</v>
      </c>
      <c r="P21" s="15">
        <v>14.4</v>
      </c>
      <c r="Q21" s="15">
        <v>1845</v>
      </c>
      <c r="R21" s="15">
        <v>30</v>
      </c>
      <c r="S21" s="15">
        <v>300</v>
      </c>
      <c r="T21" s="15">
        <f t="shared" si="3"/>
        <v>10</v>
      </c>
      <c r="U21" s="15" t="s">
        <v>44</v>
      </c>
      <c r="V21" s="15">
        <v>50</v>
      </c>
      <c r="W21" s="15">
        <v>28.5</v>
      </c>
      <c r="X21" s="15"/>
      <c r="Y21" s="16"/>
      <c r="Z21" s="15">
        <v>53.3</v>
      </c>
      <c r="AA21" s="15" t="s">
        <v>117</v>
      </c>
      <c r="AB21" s="15">
        <v>22.5</v>
      </c>
      <c r="AC21" s="15">
        <v>5.85</v>
      </c>
      <c r="AD21" s="17"/>
      <c r="AE21" s="15">
        <f t="shared" si="0"/>
        <v>0.1782011975120473</v>
      </c>
      <c r="AF21" s="15">
        <v>4.63</v>
      </c>
      <c r="AG21" s="17"/>
      <c r="AH21" s="17">
        <v>0.95</v>
      </c>
      <c r="AI21" s="17"/>
      <c r="AJ21" s="17"/>
      <c r="AK21" s="17"/>
      <c r="AL21" s="17">
        <v>1.78E-2</v>
      </c>
      <c r="AM21" s="15"/>
      <c r="AN21" s="18"/>
      <c r="AO21" s="22" t="s">
        <v>118</v>
      </c>
    </row>
    <row r="22" spans="1:41">
      <c r="A22" s="5" t="s">
        <v>119</v>
      </c>
      <c r="B22" s="6">
        <v>45506</v>
      </c>
      <c r="C22" s="7" t="s">
        <v>120</v>
      </c>
      <c r="D22" s="7">
        <v>10</v>
      </c>
      <c r="E22" s="7" t="s">
        <v>104</v>
      </c>
      <c r="F22" s="7" t="s">
        <v>93</v>
      </c>
      <c r="G22" s="7">
        <v>6852</v>
      </c>
      <c r="H22" s="7">
        <f>AVERAGE(1847,1862,1856)</f>
        <v>1855</v>
      </c>
      <c r="I22" s="7" t="s">
        <v>121</v>
      </c>
      <c r="J22" s="7" t="s">
        <v>114</v>
      </c>
      <c r="K22" s="7">
        <v>262.8</v>
      </c>
      <c r="L22" s="7">
        <v>598.79999999999995</v>
      </c>
      <c r="M22" s="7">
        <v>500</v>
      </c>
      <c r="N22" s="7" t="s">
        <v>106</v>
      </c>
      <c r="O22" s="7" t="s">
        <v>122</v>
      </c>
      <c r="P22" s="7">
        <v>12</v>
      </c>
      <c r="Q22" s="7">
        <v>1589</v>
      </c>
      <c r="R22" s="7">
        <v>30</v>
      </c>
      <c r="S22" s="7">
        <v>300</v>
      </c>
      <c r="T22" s="7">
        <f t="shared" si="3"/>
        <v>10</v>
      </c>
      <c r="U22" s="7" t="s">
        <v>44</v>
      </c>
      <c r="V22" s="7">
        <v>50</v>
      </c>
      <c r="W22" s="7">
        <v>23.7</v>
      </c>
      <c r="X22" s="7"/>
      <c r="Y22" s="9"/>
      <c r="Z22" s="7">
        <v>45.9</v>
      </c>
      <c r="AA22" s="7" t="s">
        <v>123</v>
      </c>
      <c r="AB22" s="7">
        <v>19.100000000000001</v>
      </c>
      <c r="AC22" s="7">
        <v>25.5</v>
      </c>
      <c r="AD22" s="10"/>
      <c r="AE22" s="7">
        <f t="shared" si="0"/>
        <v>0.17315752251033556</v>
      </c>
      <c r="AF22" s="7">
        <v>0.499</v>
      </c>
      <c r="AG22" s="10"/>
      <c r="AH22" s="10">
        <v>0.95</v>
      </c>
      <c r="AI22" s="10"/>
      <c r="AJ22" s="10"/>
      <c r="AK22" s="10"/>
      <c r="AL22" s="10">
        <v>3.4099999999999998E-2</v>
      </c>
      <c r="AM22" s="7"/>
      <c r="AN22" s="11"/>
      <c r="AO22" s="21" t="s">
        <v>124</v>
      </c>
    </row>
    <row r="23" spans="1:41">
      <c r="A23" s="13" t="s">
        <v>125</v>
      </c>
      <c r="B23" s="14">
        <v>45513</v>
      </c>
      <c r="C23" s="15" t="s">
        <v>126</v>
      </c>
      <c r="D23" s="15">
        <v>9</v>
      </c>
      <c r="E23" s="15" t="s">
        <v>104</v>
      </c>
      <c r="F23" s="15" t="s">
        <v>93</v>
      </c>
      <c r="G23" s="15">
        <v>6756</v>
      </c>
      <c r="H23" s="15">
        <v>1884</v>
      </c>
      <c r="I23" s="15" t="s">
        <v>127</v>
      </c>
      <c r="J23" s="15" t="s">
        <v>114</v>
      </c>
      <c r="K23" s="15">
        <v>247.2</v>
      </c>
      <c r="L23" s="15">
        <v>594</v>
      </c>
      <c r="M23" s="15">
        <v>420</v>
      </c>
      <c r="N23" s="15" t="s">
        <v>106</v>
      </c>
      <c r="O23" s="15" t="s">
        <v>128</v>
      </c>
      <c r="P23" s="15">
        <v>12</v>
      </c>
      <c r="Q23" s="24">
        <f t="shared" ref="Q23:Q24" si="4">AVERAGE(1969, 1965, 1938)</f>
        <v>1957.3333333333333</v>
      </c>
      <c r="R23" s="15">
        <v>30</v>
      </c>
      <c r="S23" s="15">
        <v>300</v>
      </c>
      <c r="T23" s="15">
        <f t="shared" si="3"/>
        <v>10</v>
      </c>
      <c r="U23" s="15" t="s">
        <v>44</v>
      </c>
      <c r="V23" s="15">
        <v>50</v>
      </c>
      <c r="W23" s="15">
        <v>23.8</v>
      </c>
      <c r="X23" s="15"/>
      <c r="Y23" s="16"/>
      <c r="Z23" s="15">
        <v>59.6</v>
      </c>
      <c r="AA23" s="15" t="s">
        <v>129</v>
      </c>
      <c r="AB23" s="15">
        <v>21.2</v>
      </c>
      <c r="AC23" s="15">
        <v>23.5</v>
      </c>
      <c r="AD23" s="17"/>
      <c r="AE23" s="15">
        <f t="shared" si="0"/>
        <v>0.12652583216972207</v>
      </c>
      <c r="AF23" s="15">
        <v>0.26600000000000001</v>
      </c>
      <c r="AG23" s="25"/>
      <c r="AH23" s="26">
        <v>0.8</v>
      </c>
      <c r="AI23" s="27"/>
      <c r="AJ23" s="25"/>
      <c r="AK23" s="25"/>
      <c r="AL23" s="26">
        <f>AVERAGE(5.59,2.74)/100</f>
        <v>4.165E-2</v>
      </c>
      <c r="AM23" s="15"/>
      <c r="AN23" s="18" t="s">
        <v>130</v>
      </c>
      <c r="AO23" s="22" t="s">
        <v>131</v>
      </c>
    </row>
    <row r="24" spans="1:41">
      <c r="A24" s="5" t="s">
        <v>132</v>
      </c>
      <c r="B24" s="6">
        <v>45513</v>
      </c>
      <c r="C24" s="7" t="s">
        <v>126</v>
      </c>
      <c r="D24" s="7">
        <v>18</v>
      </c>
      <c r="E24" s="7" t="s">
        <v>104</v>
      </c>
      <c r="F24" s="7" t="s">
        <v>93</v>
      </c>
      <c r="G24" s="7">
        <v>6756</v>
      </c>
      <c r="H24" s="7">
        <v>1884</v>
      </c>
      <c r="I24" s="7" t="s">
        <v>127</v>
      </c>
      <c r="J24" s="7" t="s">
        <v>114</v>
      </c>
      <c r="K24" s="7">
        <v>247.2</v>
      </c>
      <c r="L24" s="7">
        <v>594</v>
      </c>
      <c r="M24" s="7">
        <v>180</v>
      </c>
      <c r="N24" s="7" t="s">
        <v>106</v>
      </c>
      <c r="O24" s="7" t="s">
        <v>128</v>
      </c>
      <c r="P24" s="7">
        <v>12</v>
      </c>
      <c r="Q24" s="28">
        <f t="shared" si="4"/>
        <v>1957.3333333333333</v>
      </c>
      <c r="R24" s="7">
        <v>10</v>
      </c>
      <c r="S24" s="7">
        <v>300</v>
      </c>
      <c r="T24" s="7">
        <f t="shared" si="3"/>
        <v>30</v>
      </c>
      <c r="U24" s="7" t="s">
        <v>44</v>
      </c>
      <c r="V24" s="7">
        <v>50</v>
      </c>
      <c r="W24" s="7">
        <v>24.7</v>
      </c>
      <c r="X24" s="7"/>
      <c r="Y24" s="9"/>
      <c r="Z24" s="7">
        <v>51.6</v>
      </c>
      <c r="AA24" s="7" t="s">
        <v>133</v>
      </c>
      <c r="AB24" s="7">
        <v>11.9</v>
      </c>
      <c r="AC24" s="7">
        <v>47.2</v>
      </c>
      <c r="AD24" s="10"/>
      <c r="AE24" s="7">
        <f t="shared" si="0"/>
        <v>5.3185655910101555E-2</v>
      </c>
      <c r="AF24" s="7">
        <v>0.18099999999999999</v>
      </c>
      <c r="AG24" s="29"/>
      <c r="AH24" s="30">
        <v>0.6</v>
      </c>
      <c r="AI24" s="31"/>
      <c r="AJ24" s="29"/>
      <c r="AK24" s="29"/>
      <c r="AL24" s="30">
        <f>AVERAGE(2.91,1.29)/100</f>
        <v>2.1000000000000001E-2</v>
      </c>
      <c r="AM24" s="7"/>
      <c r="AN24" s="11" t="s">
        <v>130</v>
      </c>
      <c r="AO24" s="21" t="s">
        <v>131</v>
      </c>
    </row>
    <row r="25" spans="1:41">
      <c r="A25" s="13" t="s">
        <v>134</v>
      </c>
      <c r="B25" s="14">
        <v>45518</v>
      </c>
      <c r="C25" s="15" t="s">
        <v>135</v>
      </c>
      <c r="D25" s="15">
        <v>9</v>
      </c>
      <c r="E25" s="15" t="s">
        <v>98</v>
      </c>
      <c r="F25" s="15" t="s">
        <v>93</v>
      </c>
      <c r="G25" s="15">
        <v>6300</v>
      </c>
      <c r="H25" s="15">
        <f t="shared" ref="H25:H27" si="5">AVERAGE(1823,1823,1814)</f>
        <v>1820</v>
      </c>
      <c r="I25" s="15" t="s">
        <v>136</v>
      </c>
      <c r="J25" s="15" t="s">
        <v>114</v>
      </c>
      <c r="K25" s="15">
        <v>268.8</v>
      </c>
      <c r="L25" s="15">
        <v>630</v>
      </c>
      <c r="M25" s="15">
        <v>100</v>
      </c>
      <c r="N25" s="15" t="s">
        <v>106</v>
      </c>
      <c r="O25" s="15" t="s">
        <v>137</v>
      </c>
      <c r="P25" s="15">
        <v>12</v>
      </c>
      <c r="Q25" s="15">
        <v>2285</v>
      </c>
      <c r="R25" s="15">
        <v>10</v>
      </c>
      <c r="S25" s="15">
        <v>300</v>
      </c>
      <c r="T25" s="15">
        <f t="shared" si="3"/>
        <v>30</v>
      </c>
      <c r="U25" s="15" t="s">
        <v>44</v>
      </c>
      <c r="V25" s="15">
        <v>50</v>
      </c>
      <c r="W25" s="15">
        <v>21.3</v>
      </c>
      <c r="X25" s="15"/>
      <c r="Y25" s="16"/>
      <c r="Z25" s="15">
        <v>50.8</v>
      </c>
      <c r="AA25" s="15" t="s">
        <v>138</v>
      </c>
      <c r="AB25" s="15">
        <v>15.5</v>
      </c>
      <c r="AC25" s="15">
        <v>29</v>
      </c>
      <c r="AD25" s="17"/>
      <c r="AE25" s="15">
        <f t="shared" si="0"/>
        <v>9.3097061194122394E-2</v>
      </c>
      <c r="AF25" s="15">
        <f>1.23-0.051</f>
        <v>1.179</v>
      </c>
      <c r="AG25" s="17"/>
      <c r="AH25" s="15"/>
      <c r="AI25" s="17"/>
      <c r="AJ25" s="17"/>
      <c r="AK25" s="17"/>
      <c r="AL25" s="17"/>
      <c r="AM25" s="15"/>
      <c r="AN25" s="18"/>
      <c r="AO25" s="22" t="s">
        <v>139</v>
      </c>
    </row>
    <row r="26" spans="1:41">
      <c r="A26" s="5" t="s">
        <v>140</v>
      </c>
      <c r="B26" s="6">
        <v>45518</v>
      </c>
      <c r="C26" s="7" t="s">
        <v>135</v>
      </c>
      <c r="D26" s="7">
        <v>8</v>
      </c>
      <c r="E26" s="7" t="s">
        <v>98</v>
      </c>
      <c r="F26" s="7" t="s">
        <v>93</v>
      </c>
      <c r="G26" s="7">
        <v>6300</v>
      </c>
      <c r="H26" s="7">
        <f t="shared" si="5"/>
        <v>1820</v>
      </c>
      <c r="I26" s="7" t="s">
        <v>136</v>
      </c>
      <c r="J26" s="7" t="s">
        <v>114</v>
      </c>
      <c r="K26" s="7">
        <v>268.8</v>
      </c>
      <c r="L26" s="7">
        <v>630</v>
      </c>
      <c r="M26" s="7">
        <v>130</v>
      </c>
      <c r="N26" s="7" t="s">
        <v>106</v>
      </c>
      <c r="O26" s="7" t="s">
        <v>137</v>
      </c>
      <c r="P26" s="7">
        <v>12</v>
      </c>
      <c r="Q26" s="7">
        <v>2285</v>
      </c>
      <c r="R26" s="7">
        <v>15</v>
      </c>
      <c r="S26" s="7">
        <v>300</v>
      </c>
      <c r="T26" s="7">
        <f t="shared" si="3"/>
        <v>20</v>
      </c>
      <c r="U26" s="7" t="s">
        <v>44</v>
      </c>
      <c r="V26" s="7">
        <v>50</v>
      </c>
      <c r="W26" s="7">
        <v>21.6</v>
      </c>
      <c r="X26" s="7"/>
      <c r="Y26" s="9"/>
      <c r="Z26" s="7">
        <v>50.2</v>
      </c>
      <c r="AA26" s="7" t="s">
        <v>141</v>
      </c>
      <c r="AB26" s="7">
        <v>18.2</v>
      </c>
      <c r="AC26" s="7">
        <v>19.7</v>
      </c>
      <c r="AD26" s="10"/>
      <c r="AE26" s="7">
        <f t="shared" si="0"/>
        <v>0.13144235805780857</v>
      </c>
      <c r="AF26" s="7"/>
      <c r="AG26" s="10"/>
      <c r="AH26" s="10"/>
      <c r="AI26" s="10"/>
      <c r="AJ26" s="10"/>
      <c r="AK26" s="10"/>
      <c r="AL26" s="10"/>
      <c r="AM26" s="7"/>
      <c r="AN26" s="11"/>
      <c r="AO26" s="21" t="s">
        <v>139</v>
      </c>
    </row>
    <row r="27" spans="1:41">
      <c r="A27" s="13" t="s">
        <v>142</v>
      </c>
      <c r="B27" s="14">
        <v>45518</v>
      </c>
      <c r="C27" s="15" t="s">
        <v>135</v>
      </c>
      <c r="D27" s="15">
        <v>8</v>
      </c>
      <c r="E27" s="15" t="s">
        <v>98</v>
      </c>
      <c r="F27" s="15" t="s">
        <v>93</v>
      </c>
      <c r="G27" s="15">
        <v>6300</v>
      </c>
      <c r="H27" s="15">
        <f t="shared" si="5"/>
        <v>1820</v>
      </c>
      <c r="I27" s="15" t="s">
        <v>136</v>
      </c>
      <c r="J27" s="15" t="s">
        <v>114</v>
      </c>
      <c r="K27" s="15">
        <v>268.8</v>
      </c>
      <c r="L27" s="15">
        <v>630</v>
      </c>
      <c r="M27" s="15">
        <v>160</v>
      </c>
      <c r="N27" s="15" t="s">
        <v>106</v>
      </c>
      <c r="O27" s="15" t="s">
        <v>137</v>
      </c>
      <c r="P27" s="15">
        <v>12</v>
      </c>
      <c r="Q27" s="15">
        <v>2285</v>
      </c>
      <c r="R27" s="15">
        <v>20</v>
      </c>
      <c r="S27" s="15">
        <v>300</v>
      </c>
      <c r="T27" s="15">
        <f t="shared" si="3"/>
        <v>15</v>
      </c>
      <c r="U27" s="15" t="s">
        <v>44</v>
      </c>
      <c r="V27" s="15">
        <v>50</v>
      </c>
      <c r="W27" s="15">
        <v>23.3</v>
      </c>
      <c r="X27" s="15"/>
      <c r="Y27" s="16"/>
      <c r="Z27" s="15">
        <v>52.6</v>
      </c>
      <c r="AA27" s="15" t="s">
        <v>143</v>
      </c>
      <c r="AB27" s="15">
        <v>19.5</v>
      </c>
      <c r="AC27" s="15">
        <v>14.6</v>
      </c>
      <c r="AD27" s="17"/>
      <c r="AE27" s="15">
        <f t="shared" si="0"/>
        <v>0.13743512267056052</v>
      </c>
      <c r="AF27" s="15"/>
      <c r="AG27" s="17"/>
      <c r="AH27" s="17"/>
      <c r="AI27" s="17"/>
      <c r="AJ27" s="17"/>
      <c r="AK27" s="17"/>
      <c r="AL27" s="17"/>
      <c r="AM27" s="15"/>
      <c r="AN27" s="18"/>
      <c r="AO27" s="22" t="s">
        <v>139</v>
      </c>
    </row>
    <row r="28" spans="1:41">
      <c r="A28" s="5" t="s">
        <v>144</v>
      </c>
      <c r="B28" s="6">
        <v>45518</v>
      </c>
      <c r="C28" s="7" t="s">
        <v>135</v>
      </c>
      <c r="D28" s="7">
        <v>7</v>
      </c>
      <c r="E28" s="7" t="s">
        <v>104</v>
      </c>
      <c r="F28" s="7" t="s">
        <v>93</v>
      </c>
      <c r="G28" s="7">
        <v>7080</v>
      </c>
      <c r="H28" s="7">
        <f t="shared" ref="H28:H29" si="6">AVERAGE(1855,1842,1856)</f>
        <v>1851</v>
      </c>
      <c r="I28" s="7" t="s">
        <v>136</v>
      </c>
      <c r="J28" s="7" t="s">
        <v>114</v>
      </c>
      <c r="K28" s="7">
        <v>268.8</v>
      </c>
      <c r="L28" s="7">
        <v>612</v>
      </c>
      <c r="M28" s="7">
        <v>220</v>
      </c>
      <c r="N28" s="7" t="s">
        <v>106</v>
      </c>
      <c r="O28" s="7" t="s">
        <v>137</v>
      </c>
      <c r="P28" s="7">
        <v>12</v>
      </c>
      <c r="Q28" s="7">
        <v>2285</v>
      </c>
      <c r="R28" s="7">
        <v>30</v>
      </c>
      <c r="S28" s="7">
        <v>300</v>
      </c>
      <c r="T28" s="7">
        <f t="shared" si="3"/>
        <v>10</v>
      </c>
      <c r="U28" s="7" t="s">
        <v>44</v>
      </c>
      <c r="V28" s="7">
        <v>50</v>
      </c>
      <c r="W28" s="7">
        <v>23.8</v>
      </c>
      <c r="X28" s="7"/>
      <c r="Y28" s="9"/>
      <c r="Z28" s="7">
        <v>53.8</v>
      </c>
      <c r="AA28" s="7" t="s">
        <v>145</v>
      </c>
      <c r="AB28" s="7">
        <v>19.8</v>
      </c>
      <c r="AC28" s="7">
        <v>8.83</v>
      </c>
      <c r="AD28" s="10"/>
      <c r="AE28" s="7">
        <f t="shared" si="0"/>
        <v>0.13544588936029078</v>
      </c>
      <c r="AF28" s="7"/>
      <c r="AG28" s="10"/>
      <c r="AH28" s="10"/>
      <c r="AI28" s="10"/>
      <c r="AJ28" s="10"/>
      <c r="AK28" s="10"/>
      <c r="AL28" s="10"/>
      <c r="AM28" s="7"/>
      <c r="AN28" s="11"/>
      <c r="AO28" s="21" t="s">
        <v>139</v>
      </c>
    </row>
    <row r="29" spans="1:41">
      <c r="A29" s="13" t="s">
        <v>146</v>
      </c>
      <c r="B29" s="14">
        <v>45518</v>
      </c>
      <c r="C29" s="15" t="s">
        <v>135</v>
      </c>
      <c r="D29" s="15">
        <v>8</v>
      </c>
      <c r="E29" s="15" t="s">
        <v>104</v>
      </c>
      <c r="F29" s="15" t="s">
        <v>93</v>
      </c>
      <c r="G29" s="15">
        <v>7080</v>
      </c>
      <c r="H29" s="15">
        <f t="shared" si="6"/>
        <v>1851</v>
      </c>
      <c r="I29" s="15" t="s">
        <v>136</v>
      </c>
      <c r="J29" s="15" t="s">
        <v>114</v>
      </c>
      <c r="K29" s="15">
        <v>268.8</v>
      </c>
      <c r="L29" s="15">
        <v>612</v>
      </c>
      <c r="M29" s="15">
        <v>350</v>
      </c>
      <c r="N29" s="15" t="s">
        <v>106</v>
      </c>
      <c r="O29" s="15" t="s">
        <v>137</v>
      </c>
      <c r="P29" s="15">
        <v>12</v>
      </c>
      <c r="Q29" s="15">
        <v>2285</v>
      </c>
      <c r="R29" s="15">
        <v>40</v>
      </c>
      <c r="S29" s="15">
        <v>300</v>
      </c>
      <c r="T29" s="15">
        <f t="shared" si="3"/>
        <v>7.5</v>
      </c>
      <c r="U29" s="15" t="s">
        <v>44</v>
      </c>
      <c r="V29" s="15">
        <v>50</v>
      </c>
      <c r="W29" s="15">
        <v>23.8</v>
      </c>
      <c r="X29" s="15"/>
      <c r="Y29" s="16"/>
      <c r="Z29" s="15">
        <v>62.5</v>
      </c>
      <c r="AA29" s="15" t="s">
        <v>147</v>
      </c>
      <c r="AB29" s="15">
        <v>25.2</v>
      </c>
      <c r="AC29" s="15">
        <v>5.71</v>
      </c>
      <c r="AD29" s="17"/>
      <c r="AE29" s="15">
        <f t="shared" si="0"/>
        <v>0.16257024</v>
      </c>
      <c r="AF29" s="15"/>
      <c r="AG29" s="17"/>
      <c r="AH29" s="17"/>
      <c r="AI29" s="17"/>
      <c r="AJ29" s="17"/>
      <c r="AK29" s="17"/>
      <c r="AL29" s="17"/>
      <c r="AM29" s="15"/>
      <c r="AN29" s="18"/>
      <c r="AO29" s="22" t="s">
        <v>139</v>
      </c>
    </row>
    <row r="30" spans="1:41">
      <c r="A30" s="5" t="s">
        <v>148</v>
      </c>
      <c r="B30" s="6">
        <v>45520</v>
      </c>
      <c r="C30" s="7" t="s">
        <v>149</v>
      </c>
      <c r="D30" s="7">
        <v>51</v>
      </c>
      <c r="E30" s="7" t="s">
        <v>150</v>
      </c>
      <c r="F30" s="7" t="s">
        <v>151</v>
      </c>
      <c r="G30" s="7">
        <v>13890</v>
      </c>
      <c r="H30" s="7">
        <v>1730</v>
      </c>
      <c r="I30" s="7" t="s">
        <v>136</v>
      </c>
      <c r="J30" s="7" t="s">
        <v>114</v>
      </c>
      <c r="K30" s="7">
        <v>268.8</v>
      </c>
      <c r="L30" s="7">
        <v>541.20000000000005</v>
      </c>
      <c r="M30" s="7">
        <v>600</v>
      </c>
      <c r="N30" s="7" t="s">
        <v>152</v>
      </c>
      <c r="O30" s="7" t="s">
        <v>153</v>
      </c>
      <c r="P30" s="7">
        <v>8.5500000000000007</v>
      </c>
      <c r="Q30" s="7">
        <v>2310</v>
      </c>
      <c r="R30" s="7">
        <v>10</v>
      </c>
      <c r="S30" s="7">
        <v>300</v>
      </c>
      <c r="T30" s="7">
        <f t="shared" si="3"/>
        <v>30</v>
      </c>
      <c r="U30" s="7" t="s">
        <v>44</v>
      </c>
      <c r="V30" s="7">
        <v>50</v>
      </c>
      <c r="W30" s="7">
        <v>24.7</v>
      </c>
      <c r="X30" s="7"/>
      <c r="Y30" s="9"/>
      <c r="Z30" s="7">
        <v>63.4</v>
      </c>
      <c r="AA30" s="7" t="s">
        <v>154</v>
      </c>
      <c r="AB30" s="7">
        <v>27.2</v>
      </c>
      <c r="AC30" s="7">
        <v>25.3</v>
      </c>
      <c r="AD30" s="10">
        <v>8.43E-2</v>
      </c>
      <c r="AE30" s="7">
        <f t="shared" si="0"/>
        <v>0.1840599468598553</v>
      </c>
      <c r="AF30" s="32">
        <v>0.62</v>
      </c>
      <c r="AG30" s="29"/>
      <c r="AH30" s="30">
        <v>0.3</v>
      </c>
      <c r="AI30" s="30">
        <v>0.3</v>
      </c>
      <c r="AJ30" s="29"/>
      <c r="AK30" s="29"/>
      <c r="AL30" s="30">
        <v>2.8299999999999999E-2</v>
      </c>
      <c r="AM30" s="7"/>
      <c r="AN30" s="11" t="s">
        <v>155</v>
      </c>
      <c r="AO30" s="21" t="s">
        <v>156</v>
      </c>
    </row>
    <row r="31" spans="1:41">
      <c r="A31" s="13" t="s">
        <v>157</v>
      </c>
      <c r="B31" s="14">
        <v>45525</v>
      </c>
      <c r="C31" s="15" t="s">
        <v>158</v>
      </c>
      <c r="D31" s="15">
        <v>49</v>
      </c>
      <c r="E31" s="15" t="s">
        <v>159</v>
      </c>
      <c r="F31" s="15" t="s">
        <v>93</v>
      </c>
      <c r="G31" s="15">
        <v>8604</v>
      </c>
      <c r="H31" s="15">
        <v>2030</v>
      </c>
      <c r="I31" s="15" t="s">
        <v>160</v>
      </c>
      <c r="J31" s="15" t="s">
        <v>42</v>
      </c>
      <c r="K31" s="15">
        <v>225.6</v>
      </c>
      <c r="L31" s="15">
        <v>495.6</v>
      </c>
      <c r="M31" s="15">
        <v>600</v>
      </c>
      <c r="N31" s="15" t="s">
        <v>106</v>
      </c>
      <c r="O31" s="15" t="s">
        <v>161</v>
      </c>
      <c r="P31" s="15">
        <v>10</v>
      </c>
      <c r="Q31" s="15">
        <v>2161</v>
      </c>
      <c r="R31" s="15">
        <v>10</v>
      </c>
      <c r="S31" s="15">
        <v>300</v>
      </c>
      <c r="T31" s="15">
        <f t="shared" si="3"/>
        <v>30</v>
      </c>
      <c r="U31" s="15" t="s">
        <v>44</v>
      </c>
      <c r="V31" s="15">
        <v>50</v>
      </c>
      <c r="W31" s="15">
        <v>25.9</v>
      </c>
      <c r="X31" s="15"/>
      <c r="Y31" s="16"/>
      <c r="Z31" s="15">
        <v>45</v>
      </c>
      <c r="AA31" s="15" t="s">
        <v>162</v>
      </c>
      <c r="AB31" s="15">
        <v>14.4</v>
      </c>
      <c r="AC31" s="15">
        <v>39</v>
      </c>
      <c r="AD31" s="17">
        <v>0.121</v>
      </c>
      <c r="AE31" s="15">
        <f t="shared" si="0"/>
        <v>0.1024</v>
      </c>
      <c r="AF31" s="33">
        <v>0.42599999999999999</v>
      </c>
      <c r="AG31" s="25"/>
      <c r="AH31" s="26">
        <v>0.3</v>
      </c>
      <c r="AI31" s="17">
        <v>0.75</v>
      </c>
      <c r="AJ31" s="25"/>
      <c r="AK31" s="25"/>
      <c r="AL31" s="26">
        <v>2.87E-2</v>
      </c>
      <c r="AM31" s="15"/>
      <c r="AN31" s="18"/>
      <c r="AO31" s="22" t="s">
        <v>163</v>
      </c>
    </row>
    <row r="32" spans="1:41">
      <c r="A32" s="5" t="s">
        <v>164</v>
      </c>
      <c r="B32" s="6">
        <v>45541</v>
      </c>
      <c r="C32" s="7" t="s">
        <v>165</v>
      </c>
      <c r="D32" s="7">
        <v>24</v>
      </c>
      <c r="E32" s="7" t="s">
        <v>166</v>
      </c>
      <c r="F32" s="7" t="s">
        <v>167</v>
      </c>
      <c r="G32" s="7">
        <v>32000</v>
      </c>
      <c r="H32" s="7">
        <v>2032</v>
      </c>
      <c r="I32" s="7" t="s">
        <v>136</v>
      </c>
      <c r="J32" s="7" t="s">
        <v>114</v>
      </c>
      <c r="K32" s="7">
        <v>268.8</v>
      </c>
      <c r="L32" s="7">
        <v>525.6</v>
      </c>
      <c r="M32" s="7">
        <v>600</v>
      </c>
      <c r="N32" s="7" t="s">
        <v>168</v>
      </c>
      <c r="O32" s="7" t="s">
        <v>169</v>
      </c>
      <c r="P32" s="7">
        <v>13.2</v>
      </c>
      <c r="Q32" s="7">
        <v>2250</v>
      </c>
      <c r="R32" s="7">
        <v>10</v>
      </c>
      <c r="S32" s="7">
        <v>300</v>
      </c>
      <c r="T32" s="7">
        <f t="shared" si="3"/>
        <v>30</v>
      </c>
      <c r="U32" s="7" t="s">
        <v>170</v>
      </c>
      <c r="V32" s="7">
        <v>50</v>
      </c>
      <c r="W32" s="7"/>
      <c r="X32" s="34">
        <v>708</v>
      </c>
      <c r="Y32" s="9">
        <f t="shared" ref="Y32:Y40" si="7">((X32)/((S32/60)*(R32/(R32+S32))))/1000</f>
        <v>4.3896000000000006</v>
      </c>
      <c r="Z32" s="7">
        <v>64.3</v>
      </c>
      <c r="AA32" s="7" t="s">
        <v>171</v>
      </c>
      <c r="AB32" s="7">
        <v>24.4</v>
      </c>
      <c r="AC32" s="7">
        <v>25.4</v>
      </c>
      <c r="AD32" s="10">
        <v>6.6900000000000001E-2</v>
      </c>
      <c r="AE32" s="7">
        <f t="shared" si="0"/>
        <v>0.14399841334723265</v>
      </c>
      <c r="AF32" s="7">
        <v>0.17599999999999999</v>
      </c>
      <c r="AG32" s="10"/>
      <c r="AH32" s="10">
        <v>0.99</v>
      </c>
      <c r="AI32" s="10">
        <v>0.99</v>
      </c>
      <c r="AJ32" s="10"/>
      <c r="AK32" s="10"/>
      <c r="AL32" s="10">
        <v>4.8800000000000003E-2</v>
      </c>
      <c r="AM32" s="7"/>
      <c r="AN32" s="11" t="s">
        <v>172</v>
      </c>
      <c r="AO32" s="12"/>
    </row>
    <row r="33" spans="1:41">
      <c r="A33" s="13" t="s">
        <v>173</v>
      </c>
      <c r="B33" s="14">
        <v>45541</v>
      </c>
      <c r="C33" s="15" t="s">
        <v>174</v>
      </c>
      <c r="D33" s="15">
        <v>23</v>
      </c>
      <c r="E33" s="15" t="s">
        <v>166</v>
      </c>
      <c r="F33" s="15" t="s">
        <v>167</v>
      </c>
      <c r="G33" s="15">
        <v>32000</v>
      </c>
      <c r="H33" s="15">
        <v>2032</v>
      </c>
      <c r="I33" s="15" t="s">
        <v>136</v>
      </c>
      <c r="J33" s="15" t="s">
        <v>114</v>
      </c>
      <c r="K33" s="15">
        <v>268.8</v>
      </c>
      <c r="L33" s="15">
        <v>525.6</v>
      </c>
      <c r="M33" s="15">
        <v>600</v>
      </c>
      <c r="N33" s="15" t="s">
        <v>168</v>
      </c>
      <c r="O33" s="15" t="s">
        <v>169</v>
      </c>
      <c r="P33" s="15">
        <v>13.2</v>
      </c>
      <c r="Q33" s="15">
        <v>2250</v>
      </c>
      <c r="R33" s="15">
        <v>10</v>
      </c>
      <c r="S33" s="15">
        <v>300</v>
      </c>
      <c r="T33" s="15">
        <f t="shared" si="3"/>
        <v>30</v>
      </c>
      <c r="U33" s="15" t="s">
        <v>170</v>
      </c>
      <c r="V33" s="15">
        <v>50</v>
      </c>
      <c r="W33" s="15"/>
      <c r="X33" s="32">
        <v>708</v>
      </c>
      <c r="Y33" s="16">
        <f t="shared" si="7"/>
        <v>4.3896000000000006</v>
      </c>
      <c r="Z33" s="15"/>
      <c r="AA33" s="15"/>
      <c r="AB33" s="15"/>
      <c r="AC33" s="15"/>
      <c r="AD33" s="17"/>
      <c r="AE33" s="15"/>
      <c r="AF33" s="15">
        <v>0.30399999999999999</v>
      </c>
      <c r="AG33" s="17"/>
      <c r="AH33" s="17">
        <v>0.99</v>
      </c>
      <c r="AI33" s="17">
        <v>0.99</v>
      </c>
      <c r="AJ33" s="17"/>
      <c r="AK33" s="17"/>
      <c r="AL33" s="17">
        <v>2.6599999999999999E-2</v>
      </c>
      <c r="AM33" s="15"/>
      <c r="AN33" s="18"/>
      <c r="AO33" s="19"/>
    </row>
    <row r="34" spans="1:41">
      <c r="A34" s="5" t="s">
        <v>175</v>
      </c>
      <c r="B34" s="6">
        <v>45544</v>
      </c>
      <c r="C34" s="7" t="s">
        <v>176</v>
      </c>
      <c r="D34" s="7">
        <v>45</v>
      </c>
      <c r="E34" s="7" t="s">
        <v>150</v>
      </c>
      <c r="F34" s="7" t="s">
        <v>151</v>
      </c>
      <c r="G34" s="7">
        <v>52000</v>
      </c>
      <c r="H34" s="7">
        <v>1878</v>
      </c>
      <c r="I34" s="7" t="s">
        <v>177</v>
      </c>
      <c r="J34" s="7" t="s">
        <v>114</v>
      </c>
      <c r="K34" s="7">
        <v>256.8</v>
      </c>
      <c r="L34" s="7">
        <v>554.4</v>
      </c>
      <c r="M34" s="7">
        <v>600</v>
      </c>
      <c r="N34" s="7" t="s">
        <v>178</v>
      </c>
      <c r="O34" s="7" t="s">
        <v>179</v>
      </c>
      <c r="P34" s="7">
        <v>13.2</v>
      </c>
      <c r="Q34" s="7">
        <v>2152</v>
      </c>
      <c r="R34" s="7">
        <v>10</v>
      </c>
      <c r="S34" s="7">
        <v>300</v>
      </c>
      <c r="T34" s="7">
        <f t="shared" si="3"/>
        <v>30</v>
      </c>
      <c r="U34" s="7" t="s">
        <v>170</v>
      </c>
      <c r="V34" s="7">
        <v>50</v>
      </c>
      <c r="W34" s="7"/>
      <c r="X34" s="34">
        <v>708</v>
      </c>
      <c r="Y34" s="9">
        <f t="shared" si="7"/>
        <v>4.3896000000000006</v>
      </c>
      <c r="Z34" s="7">
        <v>62.3</v>
      </c>
      <c r="AA34" s="7" t="s">
        <v>180</v>
      </c>
      <c r="AB34" s="7">
        <v>23.1</v>
      </c>
      <c r="AC34" s="7">
        <v>20.6</v>
      </c>
      <c r="AD34" s="10">
        <v>0.113</v>
      </c>
      <c r="AE34" s="7">
        <f>(AB34/Z34)^2</f>
        <v>0.13748264108067165</v>
      </c>
      <c r="AF34" s="7">
        <v>0.2185</v>
      </c>
      <c r="AG34" s="10"/>
      <c r="AH34" s="10">
        <v>0.25</v>
      </c>
      <c r="AI34" s="10">
        <v>0.9</v>
      </c>
      <c r="AJ34" s="10"/>
      <c r="AK34" s="10"/>
      <c r="AL34" s="10"/>
      <c r="AM34" s="7"/>
      <c r="AN34" s="11"/>
      <c r="AO34" s="12"/>
    </row>
    <row r="35" spans="1:41">
      <c r="A35" s="13" t="s">
        <v>181</v>
      </c>
      <c r="B35" s="14">
        <v>45544</v>
      </c>
      <c r="C35" s="15" t="s">
        <v>182</v>
      </c>
      <c r="D35" s="15"/>
      <c r="E35" s="15" t="s">
        <v>150</v>
      </c>
      <c r="F35" s="15" t="s">
        <v>151</v>
      </c>
      <c r="G35" s="15">
        <v>52000</v>
      </c>
      <c r="H35" s="15">
        <v>1878</v>
      </c>
      <c r="I35" s="15" t="s">
        <v>177</v>
      </c>
      <c r="J35" s="15" t="s">
        <v>114</v>
      </c>
      <c r="K35" s="15">
        <v>256.8</v>
      </c>
      <c r="L35" s="15">
        <v>554.4</v>
      </c>
      <c r="M35" s="15">
        <v>600</v>
      </c>
      <c r="N35" s="15" t="s">
        <v>178</v>
      </c>
      <c r="O35" s="15" t="s">
        <v>179</v>
      </c>
      <c r="P35" s="15">
        <v>13.2</v>
      </c>
      <c r="Q35" s="15">
        <v>2152</v>
      </c>
      <c r="R35" s="15">
        <v>10</v>
      </c>
      <c r="S35" s="15">
        <v>300</v>
      </c>
      <c r="T35" s="15">
        <f t="shared" si="3"/>
        <v>30</v>
      </c>
      <c r="U35" s="15" t="s">
        <v>170</v>
      </c>
      <c r="V35" s="15">
        <v>50</v>
      </c>
      <c r="W35" s="15"/>
      <c r="X35" s="34">
        <v>708</v>
      </c>
      <c r="Y35" s="16">
        <f t="shared" si="7"/>
        <v>4.3896000000000006</v>
      </c>
      <c r="Z35" s="15"/>
      <c r="AA35" s="15"/>
      <c r="AB35" s="15"/>
      <c r="AC35" s="15"/>
      <c r="AD35" s="17"/>
      <c r="AE35" s="15"/>
      <c r="AF35" s="15">
        <v>0.01</v>
      </c>
      <c r="AG35" s="17"/>
      <c r="AH35" s="17">
        <v>0.35</v>
      </c>
      <c r="AI35" s="17">
        <v>0.8</v>
      </c>
      <c r="AJ35" s="17"/>
      <c r="AK35" s="17"/>
      <c r="AL35" s="17"/>
      <c r="AM35" s="15"/>
      <c r="AN35" s="18"/>
      <c r="AO35" s="19"/>
    </row>
    <row r="36" spans="1:41">
      <c r="A36" s="5" t="s">
        <v>183</v>
      </c>
      <c r="B36" s="6">
        <v>45544</v>
      </c>
      <c r="C36" s="7" t="s">
        <v>182</v>
      </c>
      <c r="D36" s="7"/>
      <c r="E36" s="7" t="s">
        <v>150</v>
      </c>
      <c r="F36" s="7" t="s">
        <v>151</v>
      </c>
      <c r="G36" s="7">
        <v>52000</v>
      </c>
      <c r="H36" s="7">
        <v>1878</v>
      </c>
      <c r="I36" s="7" t="s">
        <v>177</v>
      </c>
      <c r="J36" s="7" t="s">
        <v>114</v>
      </c>
      <c r="K36" s="7">
        <v>256.8</v>
      </c>
      <c r="L36" s="7">
        <v>554.4</v>
      </c>
      <c r="M36" s="7">
        <v>600</v>
      </c>
      <c r="N36" s="7" t="s">
        <v>178</v>
      </c>
      <c r="O36" s="7" t="s">
        <v>179</v>
      </c>
      <c r="P36" s="7">
        <v>13.2</v>
      </c>
      <c r="Q36" s="7">
        <v>2152</v>
      </c>
      <c r="R36" s="7">
        <v>10</v>
      </c>
      <c r="S36" s="7">
        <v>300</v>
      </c>
      <c r="T36" s="7">
        <f t="shared" si="3"/>
        <v>30</v>
      </c>
      <c r="U36" s="7" t="s">
        <v>170</v>
      </c>
      <c r="V36" s="7">
        <v>50</v>
      </c>
      <c r="W36" s="7"/>
      <c r="X36" s="32">
        <v>708</v>
      </c>
      <c r="Y36" s="9">
        <f t="shared" si="7"/>
        <v>4.3896000000000006</v>
      </c>
      <c r="Z36" s="7"/>
      <c r="AA36" s="7"/>
      <c r="AB36" s="7"/>
      <c r="AC36" s="7"/>
      <c r="AD36" s="10"/>
      <c r="AE36" s="7"/>
      <c r="AF36" s="7">
        <v>0.01</v>
      </c>
      <c r="AG36" s="10"/>
      <c r="AH36" s="10">
        <v>0.2</v>
      </c>
      <c r="AI36" s="10">
        <v>0.95</v>
      </c>
      <c r="AJ36" s="10"/>
      <c r="AK36" s="10"/>
      <c r="AL36" s="10"/>
      <c r="AM36" s="7"/>
      <c r="AN36" s="11"/>
      <c r="AO36" s="12"/>
    </row>
    <row r="37" spans="1:41">
      <c r="A37" s="13" t="s">
        <v>184</v>
      </c>
      <c r="B37" s="14">
        <v>45544</v>
      </c>
      <c r="C37" s="15" t="s">
        <v>182</v>
      </c>
      <c r="D37" s="15"/>
      <c r="E37" s="15" t="s">
        <v>150</v>
      </c>
      <c r="F37" s="15" t="s">
        <v>151</v>
      </c>
      <c r="G37" s="15">
        <v>52000</v>
      </c>
      <c r="H37" s="15">
        <v>1878</v>
      </c>
      <c r="I37" s="15" t="s">
        <v>177</v>
      </c>
      <c r="J37" s="15" t="s">
        <v>114</v>
      </c>
      <c r="K37" s="15">
        <v>256.8</v>
      </c>
      <c r="L37" s="15">
        <v>554.4</v>
      </c>
      <c r="M37" s="15">
        <v>600</v>
      </c>
      <c r="N37" s="15" t="s">
        <v>178</v>
      </c>
      <c r="O37" s="15" t="s">
        <v>179</v>
      </c>
      <c r="P37" s="15">
        <v>13.2</v>
      </c>
      <c r="Q37" s="15">
        <v>2152</v>
      </c>
      <c r="R37" s="15">
        <v>10</v>
      </c>
      <c r="S37" s="15">
        <v>300</v>
      </c>
      <c r="T37" s="15">
        <f t="shared" si="3"/>
        <v>30</v>
      </c>
      <c r="U37" s="15" t="s">
        <v>170</v>
      </c>
      <c r="V37" s="15">
        <v>50</v>
      </c>
      <c r="W37" s="15"/>
      <c r="X37" s="34">
        <v>708</v>
      </c>
      <c r="Y37" s="16">
        <f t="shared" si="7"/>
        <v>4.3896000000000006</v>
      </c>
      <c r="Z37" s="15"/>
      <c r="AA37" s="15"/>
      <c r="AB37" s="15"/>
      <c r="AC37" s="15"/>
      <c r="AD37" s="17"/>
      <c r="AE37" s="15"/>
      <c r="AF37" s="15"/>
      <c r="AG37" s="17"/>
      <c r="AH37" s="17">
        <v>0.21</v>
      </c>
      <c r="AI37" s="17">
        <v>0.9</v>
      </c>
      <c r="AJ37" s="17"/>
      <c r="AK37" s="17"/>
      <c r="AL37" s="17"/>
      <c r="AM37" s="15"/>
      <c r="AN37" s="18"/>
      <c r="AO37" s="19"/>
    </row>
    <row r="38" spans="1:41">
      <c r="A38" s="5" t="s">
        <v>185</v>
      </c>
      <c r="B38" s="6">
        <v>45544</v>
      </c>
      <c r="C38" s="7" t="s">
        <v>182</v>
      </c>
      <c r="D38" s="7"/>
      <c r="E38" s="7" t="s">
        <v>150</v>
      </c>
      <c r="F38" s="7" t="s">
        <v>151</v>
      </c>
      <c r="G38" s="7">
        <v>52000</v>
      </c>
      <c r="H38" s="7">
        <v>1878</v>
      </c>
      <c r="I38" s="7" t="s">
        <v>177</v>
      </c>
      <c r="J38" s="7" t="s">
        <v>114</v>
      </c>
      <c r="K38" s="7">
        <v>256.8</v>
      </c>
      <c r="L38" s="7">
        <v>554.4</v>
      </c>
      <c r="M38" s="7">
        <v>600</v>
      </c>
      <c r="N38" s="7" t="s">
        <v>178</v>
      </c>
      <c r="O38" s="7" t="s">
        <v>179</v>
      </c>
      <c r="P38" s="7">
        <v>13.2</v>
      </c>
      <c r="Q38" s="7">
        <v>2152</v>
      </c>
      <c r="R38" s="7">
        <v>10</v>
      </c>
      <c r="S38" s="7">
        <v>300</v>
      </c>
      <c r="T38" s="7">
        <f t="shared" si="3"/>
        <v>30</v>
      </c>
      <c r="U38" s="7" t="s">
        <v>170</v>
      </c>
      <c r="V38" s="7">
        <v>50</v>
      </c>
      <c r="W38" s="7"/>
      <c r="X38" s="34">
        <v>708</v>
      </c>
      <c r="Y38" s="9">
        <f t="shared" si="7"/>
        <v>4.3896000000000006</v>
      </c>
      <c r="Z38" s="7"/>
      <c r="AA38" s="7"/>
      <c r="AB38" s="7"/>
      <c r="AC38" s="7"/>
      <c r="AD38" s="10"/>
      <c r="AE38" s="7"/>
      <c r="AF38" s="7">
        <v>0.01</v>
      </c>
      <c r="AG38" s="10"/>
      <c r="AH38" s="10">
        <v>0.17</v>
      </c>
      <c r="AI38" s="10">
        <v>0.9</v>
      </c>
      <c r="AJ38" s="10"/>
      <c r="AK38" s="10"/>
      <c r="AL38" s="10"/>
      <c r="AM38" s="7"/>
      <c r="AN38" s="11"/>
      <c r="AO38" s="12"/>
    </row>
    <row r="39" spans="1:41">
      <c r="A39" s="13" t="s">
        <v>186</v>
      </c>
      <c r="B39" s="14">
        <v>45544</v>
      </c>
      <c r="C39" s="15" t="s">
        <v>182</v>
      </c>
      <c r="D39" s="15"/>
      <c r="E39" s="15" t="s">
        <v>150</v>
      </c>
      <c r="F39" s="15" t="s">
        <v>151</v>
      </c>
      <c r="G39" s="15">
        <v>52000</v>
      </c>
      <c r="H39" s="15">
        <v>1878</v>
      </c>
      <c r="I39" s="15" t="s">
        <v>177</v>
      </c>
      <c r="J39" s="15" t="s">
        <v>114</v>
      </c>
      <c r="K39" s="15">
        <v>256.8</v>
      </c>
      <c r="L39" s="15">
        <v>554.4</v>
      </c>
      <c r="M39" s="15">
        <v>600</v>
      </c>
      <c r="N39" s="15" t="s">
        <v>178</v>
      </c>
      <c r="O39" s="15" t="s">
        <v>179</v>
      </c>
      <c r="P39" s="15">
        <v>13.2</v>
      </c>
      <c r="Q39" s="15">
        <v>2152</v>
      </c>
      <c r="R39" s="15">
        <v>10</v>
      </c>
      <c r="S39" s="15">
        <v>300</v>
      </c>
      <c r="T39" s="15">
        <f t="shared" si="3"/>
        <v>30</v>
      </c>
      <c r="U39" s="15" t="s">
        <v>170</v>
      </c>
      <c r="V39" s="15">
        <v>50</v>
      </c>
      <c r="W39" s="15"/>
      <c r="X39" s="32">
        <v>708</v>
      </c>
      <c r="Y39" s="16">
        <f t="shared" si="7"/>
        <v>4.3896000000000006</v>
      </c>
      <c r="Z39" s="15"/>
      <c r="AA39" s="15"/>
      <c r="AB39" s="15"/>
      <c r="AC39" s="15"/>
      <c r="AD39" s="17"/>
      <c r="AE39" s="15"/>
      <c r="AF39" s="15">
        <v>0.01</v>
      </c>
      <c r="AG39" s="17"/>
      <c r="AH39" s="17">
        <v>0.25</v>
      </c>
      <c r="AI39" s="17">
        <v>0.6</v>
      </c>
      <c r="AJ39" s="17"/>
      <c r="AK39" s="17"/>
      <c r="AL39" s="17"/>
      <c r="AM39" s="15"/>
      <c r="AN39" s="18"/>
      <c r="AO39" s="19"/>
    </row>
    <row r="40" spans="1:41">
      <c r="A40" s="5" t="s">
        <v>187</v>
      </c>
      <c r="B40" s="6">
        <v>45546</v>
      </c>
      <c r="C40" s="7" t="s">
        <v>188</v>
      </c>
      <c r="D40" s="7">
        <v>9</v>
      </c>
      <c r="E40" s="7" t="s">
        <v>150</v>
      </c>
      <c r="F40" s="7" t="s">
        <v>151</v>
      </c>
      <c r="G40" s="7">
        <v>86400</v>
      </c>
      <c r="H40" s="7">
        <v>1878</v>
      </c>
      <c r="I40" s="7" t="s">
        <v>189</v>
      </c>
      <c r="J40" s="7" t="s">
        <v>114</v>
      </c>
      <c r="K40" s="7">
        <v>291.60000000000002</v>
      </c>
      <c r="L40" s="7">
        <v>564</v>
      </c>
      <c r="M40" s="7">
        <v>600</v>
      </c>
      <c r="N40" s="7" t="s">
        <v>178</v>
      </c>
      <c r="O40" s="7" t="s">
        <v>190</v>
      </c>
      <c r="P40" s="7">
        <v>13.2</v>
      </c>
      <c r="Q40" s="7">
        <v>2251</v>
      </c>
      <c r="R40" s="7">
        <v>50</v>
      </c>
      <c r="S40" s="7">
        <v>260</v>
      </c>
      <c r="T40" s="7">
        <f t="shared" si="3"/>
        <v>5.2</v>
      </c>
      <c r="U40" s="7" t="s">
        <v>170</v>
      </c>
      <c r="V40" s="7">
        <v>50</v>
      </c>
      <c r="W40" s="7">
        <v>28</v>
      </c>
      <c r="X40" s="34">
        <v>708</v>
      </c>
      <c r="Y40" s="9">
        <f t="shared" si="7"/>
        <v>1.0129846153846156</v>
      </c>
      <c r="Z40" s="7">
        <v>92.5</v>
      </c>
      <c r="AA40" s="7" t="s">
        <v>191</v>
      </c>
      <c r="AB40" s="7">
        <v>49.4</v>
      </c>
      <c r="AC40" s="7">
        <v>13.8</v>
      </c>
      <c r="AD40" s="10">
        <v>2.9899999999999999E-2</v>
      </c>
      <c r="AE40" s="7">
        <f>(AB40/Z40)^2</f>
        <v>0.28521373265157046</v>
      </c>
      <c r="AF40" s="7">
        <v>0.48299999999999998</v>
      </c>
      <c r="AG40" s="10"/>
      <c r="AH40" s="10">
        <v>0.12</v>
      </c>
      <c r="AI40" s="10">
        <v>0.3</v>
      </c>
      <c r="AJ40" s="10"/>
      <c r="AK40" s="10"/>
      <c r="AL40" s="10">
        <v>3.4099999999999998E-2</v>
      </c>
      <c r="AM40" s="7"/>
      <c r="AN40" s="11"/>
      <c r="AO40" s="12"/>
    </row>
    <row r="41" spans="1:41">
      <c r="A41" s="13" t="s">
        <v>192</v>
      </c>
      <c r="B41" s="14">
        <v>45547</v>
      </c>
      <c r="C41" s="15" t="s">
        <v>193</v>
      </c>
      <c r="D41" s="15"/>
      <c r="E41" s="15" t="s">
        <v>159</v>
      </c>
      <c r="F41" s="15" t="s">
        <v>93</v>
      </c>
      <c r="G41" s="15">
        <v>9888</v>
      </c>
      <c r="H41" s="15"/>
      <c r="I41" s="15" t="s">
        <v>160</v>
      </c>
      <c r="J41" s="15" t="s">
        <v>42</v>
      </c>
      <c r="K41" s="15">
        <v>226.8</v>
      </c>
      <c r="L41" s="15"/>
      <c r="M41" s="15"/>
      <c r="N41" s="15" t="s">
        <v>194</v>
      </c>
      <c r="P41" s="15"/>
      <c r="Q41" s="15"/>
      <c r="R41" s="15">
        <v>9</v>
      </c>
      <c r="S41" s="15">
        <v>21</v>
      </c>
      <c r="T41" s="15">
        <f t="shared" si="3"/>
        <v>2.3333333333333335</v>
      </c>
      <c r="U41" s="15" t="s">
        <v>170</v>
      </c>
      <c r="V41" s="15">
        <v>50</v>
      </c>
      <c r="W41" s="15"/>
      <c r="X41" s="15"/>
      <c r="Y41" s="16"/>
      <c r="Z41" s="15"/>
      <c r="AA41" s="15"/>
      <c r="AB41" s="15"/>
      <c r="AC41" s="15"/>
      <c r="AD41" s="17"/>
      <c r="AE41" s="15"/>
      <c r="AF41" s="15"/>
      <c r="AG41" s="17"/>
      <c r="AH41" s="17"/>
      <c r="AI41" s="17"/>
      <c r="AJ41" s="17"/>
      <c r="AK41" s="17"/>
      <c r="AL41" s="17"/>
      <c r="AM41" s="15"/>
      <c r="AN41" s="18"/>
      <c r="AO41" s="19"/>
    </row>
    <row r="42" spans="1:41">
      <c r="A42" s="5" t="s">
        <v>195</v>
      </c>
      <c r="B42" s="6">
        <v>45548</v>
      </c>
      <c r="C42" s="7" t="s">
        <v>196</v>
      </c>
      <c r="D42" s="7">
        <v>47</v>
      </c>
      <c r="E42" s="7" t="s">
        <v>159</v>
      </c>
      <c r="F42" s="7" t="s">
        <v>93</v>
      </c>
      <c r="G42" s="7">
        <v>11250</v>
      </c>
      <c r="H42" s="7">
        <f>AVERAGE(1978,1996,1959)</f>
        <v>1977.6666666666667</v>
      </c>
      <c r="I42" s="7" t="s">
        <v>197</v>
      </c>
      <c r="J42" s="7" t="s">
        <v>198</v>
      </c>
      <c r="K42" s="7"/>
      <c r="L42" s="7">
        <v>595.20000000000005</v>
      </c>
      <c r="M42" s="7">
        <v>600</v>
      </c>
      <c r="N42" s="7" t="s">
        <v>199</v>
      </c>
      <c r="O42" s="7" t="s">
        <v>200</v>
      </c>
      <c r="P42" s="7">
        <v>13.2</v>
      </c>
      <c r="Q42" s="7">
        <v>2189</v>
      </c>
      <c r="R42" s="7">
        <v>10</v>
      </c>
      <c r="S42" s="7">
        <v>300</v>
      </c>
      <c r="T42" s="7">
        <f t="shared" si="3"/>
        <v>30</v>
      </c>
      <c r="U42" s="7" t="s">
        <v>170</v>
      </c>
      <c r="V42" s="7">
        <v>50</v>
      </c>
      <c r="W42" s="7">
        <v>23.1</v>
      </c>
      <c r="X42" s="34">
        <v>708</v>
      </c>
      <c r="Y42" s="9">
        <f t="shared" ref="Y42:Y47" si="8">((X42)/((S42/60)*(R42/(R42+S42))))/1000</f>
        <v>4.3896000000000006</v>
      </c>
      <c r="Z42" s="7">
        <v>55.7</v>
      </c>
      <c r="AA42" s="7" t="s">
        <v>201</v>
      </c>
      <c r="AB42" s="7">
        <v>14.8</v>
      </c>
      <c r="AC42" s="7">
        <v>29.4</v>
      </c>
      <c r="AD42" s="10">
        <v>8.8800000000000004E-2</v>
      </c>
      <c r="AE42" s="7">
        <f t="shared" ref="AE42:AE43" si="9">(AB42/Z42)^2</f>
        <v>7.0601355685272135E-2</v>
      </c>
      <c r="AF42" s="7">
        <v>0.63700000000000001</v>
      </c>
      <c r="AG42" s="10"/>
      <c r="AH42" s="10">
        <v>0.15</v>
      </c>
      <c r="AI42" s="10">
        <v>0.4</v>
      </c>
      <c r="AJ42" s="10"/>
      <c r="AK42" s="10"/>
      <c r="AL42" s="10">
        <v>2.9600000000000001E-2</v>
      </c>
      <c r="AM42" s="7"/>
      <c r="AN42" s="11" t="s">
        <v>202</v>
      </c>
      <c r="AO42" s="12"/>
    </row>
    <row r="43" spans="1:41">
      <c r="A43" s="13" t="s">
        <v>203</v>
      </c>
      <c r="B43" s="14">
        <v>45552</v>
      </c>
      <c r="C43" s="15" t="s">
        <v>204</v>
      </c>
      <c r="D43" s="15">
        <v>39</v>
      </c>
      <c r="E43" s="15" t="s">
        <v>205</v>
      </c>
      <c r="F43" s="15" t="s">
        <v>206</v>
      </c>
      <c r="G43" s="15">
        <v>6300</v>
      </c>
      <c r="H43" s="15">
        <v>743</v>
      </c>
      <c r="I43" s="15" t="s">
        <v>207</v>
      </c>
      <c r="J43" s="15" t="s">
        <v>198</v>
      </c>
      <c r="K43" s="15">
        <v>272.39999999999998</v>
      </c>
      <c r="L43" s="15">
        <v>609.6</v>
      </c>
      <c r="M43" s="15">
        <v>428.6</v>
      </c>
      <c r="N43" s="15" t="s">
        <v>199</v>
      </c>
      <c r="O43" s="15" t="s">
        <v>208</v>
      </c>
      <c r="P43" s="15">
        <v>13.2</v>
      </c>
      <c r="Q43" s="15">
        <v>800</v>
      </c>
      <c r="R43" s="15">
        <v>10</v>
      </c>
      <c r="S43" s="15">
        <v>300</v>
      </c>
      <c r="T43" s="15">
        <f t="shared" si="3"/>
        <v>30</v>
      </c>
      <c r="U43" s="15" t="s">
        <v>170</v>
      </c>
      <c r="V43" s="15">
        <v>50</v>
      </c>
      <c r="W43" s="15">
        <v>22</v>
      </c>
      <c r="X43" s="32">
        <v>708</v>
      </c>
      <c r="Y43" s="16">
        <f t="shared" si="8"/>
        <v>4.3896000000000006</v>
      </c>
      <c r="Z43" s="15">
        <v>47.9</v>
      </c>
      <c r="AA43" s="15" t="s">
        <v>209</v>
      </c>
      <c r="AB43" s="15">
        <v>15</v>
      </c>
      <c r="AC43" s="15">
        <v>31.7</v>
      </c>
      <c r="AD43" s="17">
        <v>5.3699999999999998E-2</v>
      </c>
      <c r="AE43" s="15">
        <f t="shared" si="9"/>
        <v>9.806442614877027E-2</v>
      </c>
      <c r="AF43" s="15">
        <v>0.373</v>
      </c>
      <c r="AG43" s="17"/>
      <c r="AH43" s="17">
        <v>0.5</v>
      </c>
      <c r="AI43" s="17">
        <v>0.5</v>
      </c>
      <c r="AJ43" s="17"/>
      <c r="AK43" s="17"/>
      <c r="AL43" s="17">
        <v>2.9000000000000001E-2</v>
      </c>
      <c r="AM43" s="15"/>
      <c r="AN43" s="18" t="s">
        <v>210</v>
      </c>
      <c r="AO43" s="19"/>
    </row>
    <row r="44" spans="1:41">
      <c r="A44" s="5" t="s">
        <v>211</v>
      </c>
      <c r="B44" s="6">
        <v>45553</v>
      </c>
      <c r="C44" s="7" t="s">
        <v>212</v>
      </c>
      <c r="D44" s="7">
        <v>22</v>
      </c>
      <c r="E44" s="7" t="s">
        <v>159</v>
      </c>
      <c r="F44" s="7" t="s">
        <v>93</v>
      </c>
      <c r="G44" s="7">
        <v>7104</v>
      </c>
      <c r="H44" s="7">
        <f>AVERAGE(2030,2041,2056)</f>
        <v>2042.3333333333333</v>
      </c>
      <c r="I44" s="7" t="s">
        <v>213</v>
      </c>
      <c r="J44" s="7" t="s">
        <v>198</v>
      </c>
      <c r="K44" s="7">
        <v>252</v>
      </c>
      <c r="L44" s="7">
        <v>615.6</v>
      </c>
      <c r="M44" s="7">
        <v>428.6</v>
      </c>
      <c r="N44" s="7" t="s">
        <v>199</v>
      </c>
      <c r="O44" s="7" t="s">
        <v>214</v>
      </c>
      <c r="P44" s="7">
        <v>10.8</v>
      </c>
      <c r="Q44" s="7">
        <v>2167</v>
      </c>
      <c r="R44" s="7">
        <v>10</v>
      </c>
      <c r="S44" s="7">
        <v>300</v>
      </c>
      <c r="T44" s="7">
        <f t="shared" si="3"/>
        <v>30</v>
      </c>
      <c r="U44" s="7" t="s">
        <v>170</v>
      </c>
      <c r="V44" s="7">
        <v>50</v>
      </c>
      <c r="W44" s="7">
        <v>23.1</v>
      </c>
      <c r="X44" s="34">
        <v>708</v>
      </c>
      <c r="Y44" s="9">
        <f t="shared" si="8"/>
        <v>4.3896000000000006</v>
      </c>
      <c r="Z44" s="7"/>
      <c r="AA44" s="7"/>
      <c r="AB44" s="7"/>
      <c r="AC44" s="7"/>
      <c r="AD44" s="10"/>
      <c r="AE44" s="7"/>
      <c r="AF44" s="7"/>
      <c r="AG44" s="10"/>
      <c r="AH44" s="10">
        <v>0.2</v>
      </c>
      <c r="AI44" s="10">
        <v>0.3</v>
      </c>
      <c r="AJ44" s="10"/>
      <c r="AK44" s="10"/>
      <c r="AL44" s="10">
        <v>1.9599999999999999E-2</v>
      </c>
      <c r="AM44" s="7"/>
      <c r="AN44" s="11" t="s">
        <v>215</v>
      </c>
      <c r="AO44" s="12"/>
    </row>
    <row r="45" spans="1:41">
      <c r="A45" s="13" t="s">
        <v>216</v>
      </c>
      <c r="B45" s="14">
        <v>45554</v>
      </c>
      <c r="C45" s="15" t="s">
        <v>217</v>
      </c>
      <c r="D45" s="15">
        <v>48</v>
      </c>
      <c r="E45" s="15" t="s">
        <v>159</v>
      </c>
      <c r="F45" s="15" t="s">
        <v>93</v>
      </c>
      <c r="G45" s="15">
        <v>8052</v>
      </c>
      <c r="H45" s="15">
        <f>AVERAGE(2012,1953,2064)</f>
        <v>2009.6666666666667</v>
      </c>
      <c r="I45" s="15" t="s">
        <v>218</v>
      </c>
      <c r="J45" s="15" t="s">
        <v>219</v>
      </c>
      <c r="K45" s="15">
        <v>570</v>
      </c>
      <c r="L45" s="15">
        <v>1464</v>
      </c>
      <c r="M45" s="15">
        <v>600</v>
      </c>
      <c r="N45" s="15" t="s">
        <v>199</v>
      </c>
      <c r="O45" s="15" t="s">
        <v>220</v>
      </c>
      <c r="P45" s="15">
        <v>12</v>
      </c>
      <c r="Q45" s="15">
        <v>1833</v>
      </c>
      <c r="R45" s="15">
        <v>10</v>
      </c>
      <c r="S45" s="15">
        <v>300</v>
      </c>
      <c r="T45" s="15">
        <f t="shared" si="3"/>
        <v>30</v>
      </c>
      <c r="U45" s="15" t="s">
        <v>170</v>
      </c>
      <c r="V45" s="15">
        <v>50</v>
      </c>
      <c r="W45" s="15">
        <v>24.6</v>
      </c>
      <c r="X45" s="34">
        <v>708</v>
      </c>
      <c r="Y45" s="16">
        <f t="shared" si="8"/>
        <v>4.3896000000000006</v>
      </c>
      <c r="Z45" s="15"/>
      <c r="AA45" s="15"/>
      <c r="AB45" s="15"/>
      <c r="AC45" s="15"/>
      <c r="AD45" s="17"/>
      <c r="AE45" s="15"/>
      <c r="AF45" s="15">
        <f>0.822-0.137</f>
        <v>0.68499999999999994</v>
      </c>
      <c r="AG45" s="17"/>
      <c r="AH45" s="17">
        <v>0.2</v>
      </c>
      <c r="AI45" s="17">
        <v>0.35</v>
      </c>
      <c r="AJ45" s="17"/>
      <c r="AK45" s="17"/>
      <c r="AL45" s="17">
        <v>1.4500000000000001E-2</v>
      </c>
      <c r="AM45" s="15"/>
      <c r="AN45" s="18" t="s">
        <v>221</v>
      </c>
      <c r="AO45" s="19"/>
    </row>
    <row r="46" spans="1:41">
      <c r="A46" s="5" t="s">
        <v>222</v>
      </c>
      <c r="B46" s="6">
        <v>45558</v>
      </c>
      <c r="C46" s="7" t="s">
        <v>223</v>
      </c>
      <c r="D46" s="7">
        <v>17</v>
      </c>
      <c r="E46" s="7" t="s">
        <v>224</v>
      </c>
      <c r="F46" s="7" t="s">
        <v>93</v>
      </c>
      <c r="G46" s="7">
        <v>8520</v>
      </c>
      <c r="H46" s="7">
        <v>2029</v>
      </c>
      <c r="I46" s="7" t="s">
        <v>225</v>
      </c>
      <c r="J46" s="7" t="s">
        <v>219</v>
      </c>
      <c r="K46" s="7">
        <v>688.8</v>
      </c>
      <c r="L46" s="7">
        <v>1497</v>
      </c>
      <c r="M46" s="7">
        <v>615</v>
      </c>
      <c r="N46" s="7" t="s">
        <v>226</v>
      </c>
      <c r="O46" s="7" t="s">
        <v>227</v>
      </c>
      <c r="P46" s="7">
        <v>12</v>
      </c>
      <c r="Q46" s="7">
        <v>2134</v>
      </c>
      <c r="R46" s="7">
        <v>30</v>
      </c>
      <c r="S46" s="7">
        <v>300</v>
      </c>
      <c r="T46" s="7">
        <f t="shared" si="3"/>
        <v>10</v>
      </c>
      <c r="U46" s="7" t="s">
        <v>170</v>
      </c>
      <c r="V46" s="7">
        <v>50</v>
      </c>
      <c r="W46" s="7">
        <v>24.4</v>
      </c>
      <c r="X46" s="32">
        <v>708</v>
      </c>
      <c r="Y46" s="9">
        <f t="shared" si="8"/>
        <v>1.5575999999999999</v>
      </c>
      <c r="Z46" s="7">
        <v>139.4</v>
      </c>
      <c r="AA46" s="7" t="s">
        <v>228</v>
      </c>
      <c r="AB46" s="7"/>
      <c r="AC46" s="7"/>
      <c r="AD46" s="10"/>
      <c r="AE46" s="7"/>
      <c r="AF46" s="7"/>
      <c r="AG46" s="10"/>
      <c r="AH46" s="10">
        <v>0.05</v>
      </c>
      <c r="AI46" s="10">
        <v>0.1</v>
      </c>
      <c r="AJ46" s="10"/>
      <c r="AK46" s="10"/>
      <c r="AL46" s="10">
        <v>4.2000000000000003E-2</v>
      </c>
      <c r="AM46" s="7"/>
      <c r="AN46" s="11" t="s">
        <v>229</v>
      </c>
      <c r="AO46" s="12"/>
    </row>
    <row r="47" spans="1:41">
      <c r="A47" s="13" t="s">
        <v>230</v>
      </c>
      <c r="B47" s="14">
        <v>45559</v>
      </c>
      <c r="C47" s="15" t="s">
        <v>231</v>
      </c>
      <c r="D47" s="15"/>
      <c r="E47" s="15" t="s">
        <v>224</v>
      </c>
      <c r="F47" s="15" t="s">
        <v>93</v>
      </c>
      <c r="G47" s="15">
        <v>8772</v>
      </c>
      <c r="H47" s="15">
        <f>AVERAGE(1999,2002,2010)</f>
        <v>2003.6666666666667</v>
      </c>
      <c r="I47" s="15" t="s">
        <v>213</v>
      </c>
      <c r="J47" s="15" t="s">
        <v>198</v>
      </c>
      <c r="K47" s="15">
        <v>273.60000000000002</v>
      </c>
      <c r="L47" s="15">
        <v>586.79999999999995</v>
      </c>
      <c r="M47" s="15">
        <v>610</v>
      </c>
      <c r="N47" s="15" t="s">
        <v>199</v>
      </c>
      <c r="O47" s="15" t="s">
        <v>232</v>
      </c>
      <c r="P47" s="15">
        <v>10.8</v>
      </c>
      <c r="Q47" s="15">
        <v>2128</v>
      </c>
      <c r="R47" s="15">
        <v>30</v>
      </c>
      <c r="S47" s="15">
        <v>300</v>
      </c>
      <c r="T47" s="15">
        <f t="shared" si="3"/>
        <v>10</v>
      </c>
      <c r="U47" s="15" t="s">
        <v>170</v>
      </c>
      <c r="V47" s="15">
        <v>50</v>
      </c>
      <c r="W47" s="15">
        <v>21.3</v>
      </c>
      <c r="X47" s="34">
        <v>708</v>
      </c>
      <c r="Y47" s="16">
        <f t="shared" si="8"/>
        <v>1.5575999999999999</v>
      </c>
      <c r="Z47" s="15"/>
      <c r="AA47" s="15"/>
      <c r="AB47" s="15"/>
      <c r="AC47" s="15"/>
      <c r="AD47" s="17"/>
      <c r="AE47" s="15"/>
      <c r="AF47" s="15"/>
      <c r="AG47" s="17"/>
      <c r="AH47" s="17"/>
      <c r="AI47" s="17"/>
      <c r="AJ47" s="17"/>
      <c r="AK47" s="17"/>
      <c r="AL47" s="17"/>
      <c r="AM47" s="15"/>
      <c r="AN47" s="18" t="s">
        <v>233</v>
      </c>
      <c r="AO47" s="19"/>
    </row>
    <row r="48" spans="1:41">
      <c r="A48" s="5" t="s">
        <v>234</v>
      </c>
      <c r="B48" s="6">
        <v>45560</v>
      </c>
      <c r="C48" s="35" t="s">
        <v>235</v>
      </c>
      <c r="D48" s="7"/>
      <c r="E48" s="7" t="s">
        <v>224</v>
      </c>
      <c r="F48" s="7" t="s">
        <v>93</v>
      </c>
      <c r="G48" s="7">
        <v>9108</v>
      </c>
      <c r="H48" s="7"/>
      <c r="I48" s="7" t="s">
        <v>236</v>
      </c>
      <c r="J48" s="7" t="s">
        <v>198</v>
      </c>
      <c r="K48" s="7">
        <v>303.60000000000002</v>
      </c>
      <c r="L48" s="7"/>
      <c r="M48" s="7"/>
      <c r="N48" s="7" t="s">
        <v>194</v>
      </c>
      <c r="P48" s="7"/>
      <c r="Q48" s="7"/>
      <c r="R48" s="7">
        <v>9</v>
      </c>
      <c r="S48" s="7">
        <v>90</v>
      </c>
      <c r="T48" s="7">
        <f t="shared" si="3"/>
        <v>10</v>
      </c>
      <c r="U48" s="7" t="s">
        <v>170</v>
      </c>
      <c r="V48" s="7">
        <v>50</v>
      </c>
      <c r="W48" s="7"/>
      <c r="X48" s="7"/>
      <c r="Y48" s="9"/>
      <c r="Z48" s="7"/>
      <c r="AA48" s="7"/>
      <c r="AB48" s="7"/>
      <c r="AC48" s="7"/>
      <c r="AD48" s="10"/>
      <c r="AE48" s="7"/>
      <c r="AF48" s="7"/>
      <c r="AG48" s="10"/>
      <c r="AH48" s="10"/>
      <c r="AI48" s="10"/>
      <c r="AJ48" s="10"/>
      <c r="AK48" s="10"/>
      <c r="AL48" s="10"/>
      <c r="AM48" s="7"/>
      <c r="AN48" s="11" t="s">
        <v>237</v>
      </c>
      <c r="AO48" s="12"/>
    </row>
    <row r="49" spans="1:41">
      <c r="A49" s="13" t="s">
        <v>238</v>
      </c>
      <c r="B49" s="14">
        <v>45561</v>
      </c>
      <c r="C49" s="15" t="s">
        <v>239</v>
      </c>
      <c r="D49" s="15">
        <v>46</v>
      </c>
      <c r="E49" s="15" t="s">
        <v>224</v>
      </c>
      <c r="F49" s="15" t="s">
        <v>93</v>
      </c>
      <c r="G49" s="15">
        <v>9036</v>
      </c>
      <c r="H49" s="15">
        <f>AVERAGE(1985,1983,1982)</f>
        <v>1983.3333333333333</v>
      </c>
      <c r="I49" s="15" t="s">
        <v>240</v>
      </c>
      <c r="J49" s="15" t="s">
        <v>241</v>
      </c>
      <c r="K49" s="15">
        <v>330</v>
      </c>
      <c r="L49" s="15">
        <v>746.4</v>
      </c>
      <c r="M49" s="15">
        <v>600</v>
      </c>
      <c r="N49" s="15" t="s">
        <v>199</v>
      </c>
      <c r="O49" s="15" t="s">
        <v>242</v>
      </c>
      <c r="P49" s="15">
        <v>10.8</v>
      </c>
      <c r="Q49" s="15">
        <v>2116</v>
      </c>
      <c r="R49" s="15">
        <v>10</v>
      </c>
      <c r="S49" s="15">
        <v>300</v>
      </c>
      <c r="T49" s="15">
        <f t="shared" si="3"/>
        <v>30</v>
      </c>
      <c r="U49" s="15" t="s">
        <v>170</v>
      </c>
      <c r="V49" s="15">
        <v>50</v>
      </c>
      <c r="W49" s="15"/>
      <c r="X49" s="34">
        <v>708</v>
      </c>
      <c r="Y49" s="16">
        <f t="shared" ref="Y49:Y189" si="10">((X49)/((S49/60)*(R49/(R49+S49))))/1000</f>
        <v>4.3896000000000006</v>
      </c>
      <c r="Z49" s="15"/>
      <c r="AA49" s="15"/>
      <c r="AB49" s="15"/>
      <c r="AC49" s="15"/>
      <c r="AD49" s="17"/>
      <c r="AE49" s="15"/>
      <c r="AF49" s="15"/>
      <c r="AG49" s="17"/>
      <c r="AH49" s="17">
        <v>0.3</v>
      </c>
      <c r="AI49" s="17">
        <v>0.5</v>
      </c>
      <c r="AJ49" s="17"/>
      <c r="AK49" s="17"/>
      <c r="AL49" s="17">
        <v>4.0099999999999997E-2</v>
      </c>
      <c r="AM49" s="15"/>
      <c r="AN49" s="18" t="s">
        <v>243</v>
      </c>
      <c r="AO49" s="19"/>
    </row>
    <row r="50" spans="1:41">
      <c r="A50" s="5" t="s">
        <v>244</v>
      </c>
      <c r="B50" s="6">
        <v>45565</v>
      </c>
      <c r="C50" s="7" t="s">
        <v>245</v>
      </c>
      <c r="D50" s="7"/>
      <c r="E50" s="7" t="s">
        <v>246</v>
      </c>
      <c r="F50" s="7" t="s">
        <v>93</v>
      </c>
      <c r="G50" s="7">
        <v>9004</v>
      </c>
      <c r="H50" s="7">
        <v>1994</v>
      </c>
      <c r="I50" s="7" t="s">
        <v>236</v>
      </c>
      <c r="J50" s="7" t="s">
        <v>198</v>
      </c>
      <c r="K50" s="7">
        <v>298.8</v>
      </c>
      <c r="L50" s="7">
        <v>618</v>
      </c>
      <c r="M50" s="7">
        <v>600</v>
      </c>
      <c r="N50" s="7" t="s">
        <v>199</v>
      </c>
      <c r="O50" s="7" t="s">
        <v>247</v>
      </c>
      <c r="P50" s="7">
        <v>12</v>
      </c>
      <c r="Q50" s="7">
        <v>2117</v>
      </c>
      <c r="R50" s="7">
        <v>10</v>
      </c>
      <c r="S50" s="7">
        <v>300</v>
      </c>
      <c r="T50" s="7">
        <f t="shared" si="3"/>
        <v>30</v>
      </c>
      <c r="U50" s="7" t="s">
        <v>170</v>
      </c>
      <c r="V50" s="7">
        <v>50</v>
      </c>
      <c r="W50" s="7"/>
      <c r="X50" s="32">
        <v>708</v>
      </c>
      <c r="Y50" s="9">
        <f t="shared" si="10"/>
        <v>4.3896000000000006</v>
      </c>
      <c r="Z50" s="7"/>
      <c r="AA50" s="7"/>
      <c r="AB50" s="7"/>
      <c r="AC50" s="7"/>
      <c r="AD50" s="10"/>
      <c r="AE50" s="7"/>
      <c r="AF50" s="7"/>
      <c r="AG50" s="10"/>
      <c r="AH50" s="10">
        <v>0.2</v>
      </c>
      <c r="AI50" s="10">
        <v>0.2</v>
      </c>
      <c r="AJ50" s="10"/>
      <c r="AK50" s="10"/>
      <c r="AL50" s="10">
        <v>2.8000000000000001E-2</v>
      </c>
      <c r="AM50" s="7"/>
      <c r="AN50" s="11" t="s">
        <v>248</v>
      </c>
      <c r="AO50" s="12"/>
    </row>
    <row r="51" spans="1:41">
      <c r="A51" s="13" t="s">
        <v>249</v>
      </c>
      <c r="B51" s="14">
        <v>45567</v>
      </c>
      <c r="C51" s="15" t="s">
        <v>250</v>
      </c>
      <c r="D51" s="15">
        <v>14</v>
      </c>
      <c r="E51" s="15" t="s">
        <v>246</v>
      </c>
      <c r="F51" s="15" t="s">
        <v>93</v>
      </c>
      <c r="G51" s="15">
        <v>9300</v>
      </c>
      <c r="H51" s="15">
        <f>AVERAGE(2248,2306,2292)</f>
        <v>2282</v>
      </c>
      <c r="I51" s="15" t="s">
        <v>236</v>
      </c>
      <c r="J51" s="15" t="s">
        <v>198</v>
      </c>
      <c r="K51" s="15">
        <v>295.2</v>
      </c>
      <c r="L51" s="15">
        <v>622.79999999999995</v>
      </c>
      <c r="M51" s="15">
        <v>605</v>
      </c>
      <c r="N51" s="15" t="s">
        <v>199</v>
      </c>
      <c r="O51" s="15" t="s">
        <v>251</v>
      </c>
      <c r="P51" s="15">
        <v>12</v>
      </c>
      <c r="Q51" s="15">
        <v>2341</v>
      </c>
      <c r="R51" s="15">
        <v>30</v>
      </c>
      <c r="S51" s="15">
        <v>300</v>
      </c>
      <c r="T51" s="15">
        <f t="shared" si="3"/>
        <v>10</v>
      </c>
      <c r="U51" s="15" t="s">
        <v>170</v>
      </c>
      <c r="V51" s="15">
        <v>50</v>
      </c>
      <c r="W51" s="15"/>
      <c r="X51" s="34">
        <v>708</v>
      </c>
      <c r="Y51" s="16">
        <f t="shared" si="10"/>
        <v>1.5575999999999999</v>
      </c>
      <c r="Z51" s="15">
        <v>80.8</v>
      </c>
      <c r="AA51" s="15" t="s">
        <v>252</v>
      </c>
      <c r="AB51" s="15"/>
      <c r="AC51" s="15"/>
      <c r="AD51" s="17"/>
      <c r="AE51" s="15"/>
      <c r="AF51" s="15"/>
      <c r="AG51" s="17"/>
      <c r="AH51" s="17">
        <v>0.05</v>
      </c>
      <c r="AI51" s="17">
        <v>0.1</v>
      </c>
      <c r="AJ51" s="17">
        <v>0.2</v>
      </c>
      <c r="AK51" s="17">
        <v>0.2</v>
      </c>
      <c r="AL51" s="17">
        <v>3.9699999999999999E-2</v>
      </c>
      <c r="AM51" s="15"/>
      <c r="AN51" s="18" t="s">
        <v>253</v>
      </c>
      <c r="AO51" s="19"/>
    </row>
    <row r="52" spans="1:41">
      <c r="A52" s="5" t="s">
        <v>254</v>
      </c>
      <c r="B52" s="6">
        <v>45569</v>
      </c>
      <c r="C52" s="7" t="s">
        <v>255</v>
      </c>
      <c r="D52" s="7">
        <v>51</v>
      </c>
      <c r="E52" s="7" t="s">
        <v>256</v>
      </c>
      <c r="F52" s="7" t="s">
        <v>257</v>
      </c>
      <c r="G52" s="7">
        <v>18360</v>
      </c>
      <c r="H52" s="7">
        <v>2016.25</v>
      </c>
      <c r="I52" s="7" t="s">
        <v>236</v>
      </c>
      <c r="J52" s="7" t="s">
        <v>198</v>
      </c>
      <c r="K52" s="7">
        <v>291.60000000000002</v>
      </c>
      <c r="L52" s="7">
        <v>625.20000000000005</v>
      </c>
      <c r="M52" s="7">
        <v>645</v>
      </c>
      <c r="N52" s="7" t="s">
        <v>258</v>
      </c>
      <c r="O52" s="7" t="s">
        <v>259</v>
      </c>
      <c r="P52" s="7">
        <v>15.6</v>
      </c>
      <c r="Q52" s="7"/>
      <c r="R52" s="7">
        <v>10</v>
      </c>
      <c r="S52" s="7">
        <v>300</v>
      </c>
      <c r="T52" s="7">
        <f t="shared" si="3"/>
        <v>30</v>
      </c>
      <c r="U52" s="7" t="s">
        <v>170</v>
      </c>
      <c r="V52" s="7">
        <v>50</v>
      </c>
      <c r="W52" s="7"/>
      <c r="X52" s="34">
        <v>708</v>
      </c>
      <c r="Y52" s="9">
        <f t="shared" si="10"/>
        <v>4.3896000000000006</v>
      </c>
      <c r="Z52" s="7">
        <v>47</v>
      </c>
      <c r="AA52" s="7" t="s">
        <v>260</v>
      </c>
      <c r="AB52" s="7">
        <v>12</v>
      </c>
      <c r="AC52" s="7">
        <v>18</v>
      </c>
      <c r="AD52" s="10">
        <v>0.1</v>
      </c>
      <c r="AE52" s="7">
        <f>(AB52/Z52)^2</f>
        <v>6.5187867813490258E-2</v>
      </c>
      <c r="AF52" s="7"/>
      <c r="AG52" s="10"/>
      <c r="AH52" s="10">
        <v>0.1</v>
      </c>
      <c r="AI52" s="10">
        <v>0.3</v>
      </c>
      <c r="AJ52" s="10">
        <v>0.65</v>
      </c>
      <c r="AK52" s="10"/>
      <c r="AL52" s="10"/>
      <c r="AM52" s="7"/>
      <c r="AN52" s="36" t="s">
        <v>261</v>
      </c>
      <c r="AO52" s="12"/>
    </row>
    <row r="53" spans="1:41">
      <c r="A53" s="13" t="s">
        <v>262</v>
      </c>
      <c r="B53" s="14">
        <v>45572</v>
      </c>
      <c r="C53" s="15" t="s">
        <v>263</v>
      </c>
      <c r="D53" s="15">
        <v>10</v>
      </c>
      <c r="E53" s="15" t="s">
        <v>246</v>
      </c>
      <c r="F53" s="15" t="s">
        <v>93</v>
      </c>
      <c r="G53" s="15">
        <v>5784</v>
      </c>
      <c r="H53" s="15"/>
      <c r="I53" s="15" t="s">
        <v>264</v>
      </c>
      <c r="J53" s="15" t="s">
        <v>265</v>
      </c>
      <c r="K53" s="15">
        <v>544.79999999999995</v>
      </c>
      <c r="L53" s="15">
        <v>1108</v>
      </c>
      <c r="M53" s="15">
        <v>428.6</v>
      </c>
      <c r="N53" s="15" t="s">
        <v>266</v>
      </c>
      <c r="O53" s="15" t="s">
        <v>267</v>
      </c>
      <c r="P53" s="15">
        <v>9.6</v>
      </c>
      <c r="Q53" s="15"/>
      <c r="R53" s="15">
        <v>30</v>
      </c>
      <c r="S53" s="15">
        <v>300</v>
      </c>
      <c r="T53" s="15">
        <f t="shared" si="3"/>
        <v>10</v>
      </c>
      <c r="U53" s="15" t="s">
        <v>170</v>
      </c>
      <c r="V53" s="15">
        <v>50</v>
      </c>
      <c r="W53" s="15"/>
      <c r="X53" s="32">
        <v>708</v>
      </c>
      <c r="Y53" s="16">
        <f t="shared" si="10"/>
        <v>1.5575999999999999</v>
      </c>
      <c r="Z53" s="15"/>
      <c r="AA53" s="15"/>
      <c r="AB53" s="15"/>
      <c r="AC53" s="15"/>
      <c r="AD53" s="17"/>
      <c r="AE53" s="15"/>
      <c r="AF53" s="15"/>
      <c r="AG53" s="17"/>
      <c r="AH53" s="17"/>
      <c r="AI53" s="17"/>
      <c r="AJ53" s="17"/>
      <c r="AK53" s="17"/>
      <c r="AL53" s="17"/>
      <c r="AM53" s="15"/>
      <c r="AN53" s="36" t="s">
        <v>268</v>
      </c>
      <c r="AO53" s="19"/>
    </row>
    <row r="54" spans="1:41">
      <c r="A54" s="5" t="s">
        <v>269</v>
      </c>
      <c r="B54" s="6">
        <v>45572</v>
      </c>
      <c r="C54" s="7" t="s">
        <v>270</v>
      </c>
      <c r="D54" s="7">
        <v>34</v>
      </c>
      <c r="E54" s="7" t="s">
        <v>246</v>
      </c>
      <c r="F54" s="7" t="s">
        <v>93</v>
      </c>
      <c r="G54" s="7">
        <v>5784</v>
      </c>
      <c r="H54" s="7"/>
      <c r="I54" s="7" t="s">
        <v>264</v>
      </c>
      <c r="J54" s="7" t="s">
        <v>265</v>
      </c>
      <c r="K54" s="7"/>
      <c r="L54" s="7">
        <v>1416</v>
      </c>
      <c r="M54" s="7">
        <v>438.6</v>
      </c>
      <c r="N54" s="7" t="s">
        <v>266</v>
      </c>
      <c r="O54" s="7" t="s">
        <v>267</v>
      </c>
      <c r="P54" s="7">
        <v>9.6</v>
      </c>
      <c r="Q54" s="7"/>
      <c r="R54" s="7">
        <v>10</v>
      </c>
      <c r="S54" s="7">
        <v>300</v>
      </c>
      <c r="T54" s="7">
        <f t="shared" si="3"/>
        <v>30</v>
      </c>
      <c r="U54" s="7" t="s">
        <v>170</v>
      </c>
      <c r="V54" s="7">
        <v>50</v>
      </c>
      <c r="W54" s="7"/>
      <c r="X54" s="34">
        <v>708</v>
      </c>
      <c r="Y54" s="9">
        <f t="shared" si="10"/>
        <v>4.3896000000000006</v>
      </c>
      <c r="Z54" s="7"/>
      <c r="AA54" s="7"/>
      <c r="AB54" s="7"/>
      <c r="AC54" s="7"/>
      <c r="AD54" s="10"/>
      <c r="AE54" s="7"/>
      <c r="AF54" s="7"/>
      <c r="AG54" s="10"/>
      <c r="AH54" s="10"/>
      <c r="AI54" s="10"/>
      <c r="AJ54" s="10"/>
      <c r="AK54" s="10"/>
      <c r="AL54" s="10"/>
      <c r="AM54" s="7"/>
      <c r="AN54" s="11" t="s">
        <v>271</v>
      </c>
      <c r="AO54" s="12"/>
    </row>
    <row r="55" spans="1:41">
      <c r="A55" s="13" t="s">
        <v>272</v>
      </c>
      <c r="B55" s="14">
        <v>45573</v>
      </c>
      <c r="C55" s="15" t="s">
        <v>273</v>
      </c>
      <c r="D55" s="15">
        <v>39</v>
      </c>
      <c r="E55" s="15" t="s">
        <v>246</v>
      </c>
      <c r="F55" s="15" t="s">
        <v>93</v>
      </c>
      <c r="G55" s="15">
        <v>7970</v>
      </c>
      <c r="H55" s="15"/>
      <c r="I55" s="15" t="s">
        <v>274</v>
      </c>
      <c r="J55" s="15" t="s">
        <v>275</v>
      </c>
      <c r="K55" s="15">
        <v>286.8</v>
      </c>
      <c r="L55" s="15">
        <v>535.20000000000005</v>
      </c>
      <c r="M55" s="15">
        <v>528</v>
      </c>
      <c r="N55" s="15" t="s">
        <v>276</v>
      </c>
      <c r="O55" s="15" t="s">
        <v>277</v>
      </c>
      <c r="P55" s="15">
        <v>9.6</v>
      </c>
      <c r="Q55" s="15"/>
      <c r="R55" s="15">
        <v>10</v>
      </c>
      <c r="S55" s="15">
        <v>300</v>
      </c>
      <c r="T55" s="15">
        <f t="shared" si="3"/>
        <v>30</v>
      </c>
      <c r="U55" s="15" t="s">
        <v>170</v>
      </c>
      <c r="V55" s="15">
        <v>50</v>
      </c>
      <c r="W55" s="15"/>
      <c r="X55" s="34">
        <v>708</v>
      </c>
      <c r="Y55" s="16">
        <f t="shared" si="10"/>
        <v>4.3896000000000006</v>
      </c>
      <c r="Z55" s="15">
        <v>49.7</v>
      </c>
      <c r="AA55" s="15" t="s">
        <v>278</v>
      </c>
      <c r="AB55" s="15"/>
      <c r="AC55" s="15"/>
      <c r="AD55" s="17"/>
      <c r="AE55" s="15"/>
      <c r="AF55" s="15"/>
      <c r="AG55" s="17"/>
      <c r="AH55" s="17">
        <v>0.2</v>
      </c>
      <c r="AI55" s="17">
        <v>0.25</v>
      </c>
      <c r="AJ55" s="17">
        <v>0.4</v>
      </c>
      <c r="AK55" s="17">
        <v>0.4</v>
      </c>
      <c r="AL55" s="17">
        <v>4.9200000000000001E-2</v>
      </c>
      <c r="AM55" s="15"/>
      <c r="AN55" s="18" t="s">
        <v>279</v>
      </c>
      <c r="AO55" s="19"/>
    </row>
    <row r="56" spans="1:41">
      <c r="A56" s="5" t="s">
        <v>280</v>
      </c>
      <c r="B56" s="6">
        <v>45574</v>
      </c>
      <c r="C56" s="7" t="s">
        <v>281</v>
      </c>
      <c r="D56" s="7">
        <v>46</v>
      </c>
      <c r="E56" s="7" t="s">
        <v>246</v>
      </c>
      <c r="F56" s="7" t="s">
        <v>93</v>
      </c>
      <c r="G56" s="7">
        <v>7752</v>
      </c>
      <c r="H56" s="7"/>
      <c r="I56" s="7" t="s">
        <v>282</v>
      </c>
      <c r="J56" s="7" t="s">
        <v>283</v>
      </c>
      <c r="K56" s="7">
        <v>252</v>
      </c>
      <c r="L56" s="7">
        <v>574.79999999999995</v>
      </c>
      <c r="M56" s="7">
        <v>504</v>
      </c>
      <c r="N56" s="7" t="s">
        <v>276</v>
      </c>
      <c r="O56" s="7" t="s">
        <v>284</v>
      </c>
      <c r="P56" s="7">
        <v>8.4</v>
      </c>
      <c r="Q56" s="7"/>
      <c r="R56" s="7">
        <v>10</v>
      </c>
      <c r="S56" s="7">
        <v>300</v>
      </c>
      <c r="T56" s="7">
        <f t="shared" si="3"/>
        <v>30</v>
      </c>
      <c r="U56" s="7" t="s">
        <v>170</v>
      </c>
      <c r="V56" s="7">
        <v>50</v>
      </c>
      <c r="W56" s="7"/>
      <c r="X56" s="32">
        <v>708</v>
      </c>
      <c r="Y56" s="9">
        <f t="shared" si="10"/>
        <v>4.3896000000000006</v>
      </c>
      <c r="Z56" s="7"/>
      <c r="AA56" s="7"/>
      <c r="AB56" s="7"/>
      <c r="AC56" s="7"/>
      <c r="AD56" s="10"/>
      <c r="AE56" s="7"/>
      <c r="AF56" s="7"/>
      <c r="AG56" s="10"/>
      <c r="AH56" s="10">
        <v>0.7</v>
      </c>
      <c r="AI56" s="10"/>
      <c r="AJ56" s="10"/>
      <c r="AK56" s="10"/>
      <c r="AL56" s="10"/>
      <c r="AM56" s="7"/>
      <c r="AN56" s="11"/>
      <c r="AO56" s="12"/>
    </row>
    <row r="57" spans="1:41">
      <c r="A57" s="13" t="s">
        <v>285</v>
      </c>
      <c r="B57" s="14">
        <v>45575</v>
      </c>
      <c r="C57" s="15" t="s">
        <v>263</v>
      </c>
      <c r="D57" s="15">
        <v>11</v>
      </c>
      <c r="E57" s="15" t="s">
        <v>286</v>
      </c>
      <c r="F57" s="15" t="s">
        <v>93</v>
      </c>
      <c r="G57" s="15">
        <v>6516</v>
      </c>
      <c r="H57" s="15">
        <v>2033.75</v>
      </c>
      <c r="I57" s="15" t="s">
        <v>287</v>
      </c>
      <c r="J57" s="15" t="s">
        <v>265</v>
      </c>
      <c r="K57" s="15">
        <v>681.6</v>
      </c>
      <c r="L57" s="15">
        <v>1632</v>
      </c>
      <c r="M57" s="15">
        <v>432</v>
      </c>
      <c r="N57" s="15" t="s">
        <v>276</v>
      </c>
      <c r="O57" s="15" t="s">
        <v>288</v>
      </c>
      <c r="P57" s="15">
        <v>13.2</v>
      </c>
      <c r="Q57" s="15"/>
      <c r="R57" s="15">
        <v>30</v>
      </c>
      <c r="S57" s="15">
        <v>300</v>
      </c>
      <c r="T57" s="15">
        <f t="shared" si="3"/>
        <v>10</v>
      </c>
      <c r="U57" s="15" t="s">
        <v>170</v>
      </c>
      <c r="V57" s="15">
        <v>50</v>
      </c>
      <c r="W57" s="15"/>
      <c r="X57" s="34">
        <v>708</v>
      </c>
      <c r="Y57" s="16">
        <f t="shared" si="10"/>
        <v>1.5575999999999999</v>
      </c>
      <c r="Z57" s="15">
        <v>110.6</v>
      </c>
      <c r="AA57" s="15" t="s">
        <v>289</v>
      </c>
      <c r="AB57" s="15"/>
      <c r="AC57" s="15"/>
      <c r="AD57" s="17"/>
      <c r="AE57" s="15"/>
      <c r="AF57" s="15"/>
      <c r="AG57" s="17"/>
      <c r="AH57" s="17">
        <v>0.05</v>
      </c>
      <c r="AI57" s="17">
        <v>0.15</v>
      </c>
      <c r="AJ57" s="17">
        <v>0.8</v>
      </c>
      <c r="AK57" s="17"/>
      <c r="AL57" s="17">
        <v>0.01</v>
      </c>
      <c r="AM57" s="15"/>
      <c r="AN57" s="18"/>
      <c r="AO57" s="19"/>
    </row>
    <row r="58" spans="1:41">
      <c r="A58" s="5" t="s">
        <v>290</v>
      </c>
      <c r="B58" s="6">
        <v>45575</v>
      </c>
      <c r="C58" s="7" t="s">
        <v>270</v>
      </c>
      <c r="D58" s="37"/>
      <c r="E58" s="7" t="s">
        <v>286</v>
      </c>
      <c r="F58" s="7" t="s">
        <v>93</v>
      </c>
      <c r="G58" s="7">
        <v>6516</v>
      </c>
      <c r="H58" s="7">
        <v>2033.75</v>
      </c>
      <c r="I58" s="7" t="s">
        <v>287</v>
      </c>
      <c r="J58" s="7" t="s">
        <v>265</v>
      </c>
      <c r="K58" s="7">
        <v>681.6</v>
      </c>
      <c r="L58" s="7">
        <v>1622</v>
      </c>
      <c r="M58" s="7">
        <v>410</v>
      </c>
      <c r="N58" s="7" t="s">
        <v>276</v>
      </c>
      <c r="O58" s="7" t="s">
        <v>288</v>
      </c>
      <c r="P58" s="7">
        <v>13.2</v>
      </c>
      <c r="Q58" s="7"/>
      <c r="R58" s="7">
        <v>10</v>
      </c>
      <c r="S58" s="7">
        <v>300</v>
      </c>
      <c r="T58" s="7">
        <f t="shared" si="3"/>
        <v>30</v>
      </c>
      <c r="U58" s="7" t="s">
        <v>170</v>
      </c>
      <c r="V58" s="7">
        <v>50</v>
      </c>
      <c r="W58" s="7"/>
      <c r="X58" s="34">
        <v>708</v>
      </c>
      <c r="Y58" s="9">
        <f t="shared" si="10"/>
        <v>4.3896000000000006</v>
      </c>
      <c r="Z58" s="7">
        <v>76.8</v>
      </c>
      <c r="AA58" s="7" t="s">
        <v>291</v>
      </c>
      <c r="AB58" s="7"/>
      <c r="AC58" s="7"/>
      <c r="AD58" s="10"/>
      <c r="AE58" s="7"/>
      <c r="AF58" s="7"/>
      <c r="AG58" s="10"/>
      <c r="AH58" s="10">
        <v>0.15</v>
      </c>
      <c r="AI58" s="10">
        <v>0.3</v>
      </c>
      <c r="AJ58" s="10">
        <v>0.7</v>
      </c>
      <c r="AK58" s="10"/>
      <c r="AL58" s="10"/>
      <c r="AM58" s="7"/>
      <c r="AN58" s="11"/>
      <c r="AO58" s="12"/>
    </row>
    <row r="59" spans="1:41">
      <c r="A59" s="13" t="s">
        <v>292</v>
      </c>
      <c r="B59" s="14">
        <v>45579</v>
      </c>
      <c r="C59" s="15" t="s">
        <v>293</v>
      </c>
      <c r="D59" s="15">
        <v>11</v>
      </c>
      <c r="E59" s="15" t="s">
        <v>286</v>
      </c>
      <c r="F59" s="15" t="s">
        <v>93</v>
      </c>
      <c r="G59" s="15">
        <v>12260</v>
      </c>
      <c r="H59" s="15">
        <v>2033.75</v>
      </c>
      <c r="I59" s="15" t="s">
        <v>294</v>
      </c>
      <c r="J59" s="15" t="s">
        <v>198</v>
      </c>
      <c r="K59" s="15">
        <v>294</v>
      </c>
      <c r="L59" s="15">
        <v>638.4</v>
      </c>
      <c r="M59" s="15">
        <v>424</v>
      </c>
      <c r="N59" s="15" t="s">
        <v>295</v>
      </c>
      <c r="O59" s="15" t="s">
        <v>296</v>
      </c>
      <c r="P59" s="15">
        <v>10.8</v>
      </c>
      <c r="Q59" s="15"/>
      <c r="R59" s="15">
        <v>30</v>
      </c>
      <c r="S59" s="15">
        <v>300</v>
      </c>
      <c r="T59" s="15">
        <f t="shared" si="3"/>
        <v>10</v>
      </c>
      <c r="U59" s="15" t="s">
        <v>170</v>
      </c>
      <c r="V59" s="15">
        <v>50</v>
      </c>
      <c r="W59" s="15"/>
      <c r="X59" s="32">
        <v>708</v>
      </c>
      <c r="Y59" s="16">
        <f t="shared" si="10"/>
        <v>1.5575999999999999</v>
      </c>
      <c r="Z59" s="15">
        <v>88</v>
      </c>
      <c r="AA59" s="15" t="s">
        <v>297</v>
      </c>
      <c r="AB59" s="15"/>
      <c r="AC59" s="15"/>
      <c r="AD59" s="17"/>
      <c r="AE59" s="15"/>
      <c r="AF59" s="15"/>
      <c r="AG59" s="17"/>
      <c r="AH59" s="17">
        <v>0.3</v>
      </c>
      <c r="AI59" s="17">
        <v>0.35</v>
      </c>
      <c r="AJ59" s="17">
        <v>0.6</v>
      </c>
      <c r="AK59" s="17"/>
      <c r="AL59" s="17">
        <v>3.7999999999999999E-2</v>
      </c>
      <c r="AM59" s="15"/>
      <c r="AN59" s="18" t="s">
        <v>298</v>
      </c>
      <c r="AO59" s="19"/>
    </row>
    <row r="60" spans="1:41">
      <c r="A60" s="5" t="s">
        <v>299</v>
      </c>
      <c r="B60" s="6">
        <v>45579</v>
      </c>
      <c r="C60" s="7" t="s">
        <v>300</v>
      </c>
      <c r="D60" s="7">
        <v>35</v>
      </c>
      <c r="E60" s="7" t="s">
        <v>286</v>
      </c>
      <c r="F60" s="7" t="s">
        <v>93</v>
      </c>
      <c r="G60" s="7">
        <v>12260</v>
      </c>
      <c r="H60" s="7">
        <v>2033.75</v>
      </c>
      <c r="I60" s="7" t="s">
        <v>294</v>
      </c>
      <c r="J60" s="7" t="s">
        <v>198</v>
      </c>
      <c r="K60" s="7">
        <v>294</v>
      </c>
      <c r="L60" s="7">
        <v>620.4</v>
      </c>
      <c r="M60" s="7">
        <v>421</v>
      </c>
      <c r="N60" s="7" t="s">
        <v>276</v>
      </c>
      <c r="O60" s="7" t="s">
        <v>296</v>
      </c>
      <c r="P60" s="7">
        <v>10.8</v>
      </c>
      <c r="Q60" s="7"/>
      <c r="R60" s="7">
        <v>10</v>
      </c>
      <c r="S60" s="7">
        <v>300</v>
      </c>
      <c r="T60" s="7">
        <f t="shared" si="3"/>
        <v>30</v>
      </c>
      <c r="U60" s="7" t="s">
        <v>170</v>
      </c>
      <c r="V60" s="7">
        <v>50</v>
      </c>
      <c r="W60" s="7"/>
      <c r="X60" s="34">
        <v>708</v>
      </c>
      <c r="Y60" s="9">
        <f t="shared" si="10"/>
        <v>4.3896000000000006</v>
      </c>
      <c r="Z60" s="7">
        <v>63.7</v>
      </c>
      <c r="AA60" s="7" t="s">
        <v>301</v>
      </c>
      <c r="AB60" s="7"/>
      <c r="AC60" s="7"/>
      <c r="AD60" s="10"/>
      <c r="AE60" s="7"/>
      <c r="AF60" s="7"/>
      <c r="AG60" s="10"/>
      <c r="AH60" s="10">
        <v>0.5</v>
      </c>
      <c r="AI60" s="10">
        <v>0.6</v>
      </c>
      <c r="AJ60" s="10">
        <v>1</v>
      </c>
      <c r="AK60" s="10"/>
      <c r="AL60" s="10">
        <v>3.8899999999999997E-2</v>
      </c>
      <c r="AM60" s="7"/>
      <c r="AN60" s="11" t="s">
        <v>298</v>
      </c>
      <c r="AO60" s="12"/>
    </row>
    <row r="61" spans="1:41">
      <c r="A61" s="38" t="s">
        <v>302</v>
      </c>
      <c r="B61" s="14">
        <v>45580</v>
      </c>
      <c r="C61" s="15" t="s">
        <v>303</v>
      </c>
      <c r="D61" s="39"/>
      <c r="E61" s="15" t="s">
        <v>286</v>
      </c>
      <c r="F61" s="15" t="s">
        <v>93</v>
      </c>
      <c r="G61" s="15">
        <v>10750</v>
      </c>
      <c r="H61" s="15">
        <v>2033.75</v>
      </c>
      <c r="I61" s="15" t="s">
        <v>304</v>
      </c>
      <c r="J61" s="15" t="s">
        <v>305</v>
      </c>
      <c r="K61" s="15">
        <v>147.6</v>
      </c>
      <c r="L61" s="15">
        <v>368.4</v>
      </c>
      <c r="M61" s="15">
        <v>424</v>
      </c>
      <c r="N61" s="15" t="s">
        <v>306</v>
      </c>
      <c r="O61" s="15" t="s">
        <v>307</v>
      </c>
      <c r="P61" s="15">
        <v>9.6</v>
      </c>
      <c r="Q61" s="15"/>
      <c r="R61" s="15">
        <v>30</v>
      </c>
      <c r="S61" s="15">
        <v>300</v>
      </c>
      <c r="T61" s="15">
        <f t="shared" si="3"/>
        <v>10</v>
      </c>
      <c r="U61" s="15" t="s">
        <v>170</v>
      </c>
      <c r="V61" s="15">
        <v>50</v>
      </c>
      <c r="W61" s="15"/>
      <c r="X61" s="34">
        <v>708</v>
      </c>
      <c r="Y61" s="16">
        <f t="shared" si="10"/>
        <v>1.5575999999999999</v>
      </c>
      <c r="Z61" s="15"/>
      <c r="AA61" s="15"/>
      <c r="AB61" s="15"/>
      <c r="AC61" s="15"/>
      <c r="AD61" s="17"/>
      <c r="AE61" s="15"/>
      <c r="AF61" s="15"/>
      <c r="AG61" s="17"/>
      <c r="AH61" s="17">
        <v>0.75</v>
      </c>
      <c r="AI61" s="17"/>
      <c r="AJ61" s="17"/>
      <c r="AK61" s="17"/>
      <c r="AL61" s="17"/>
      <c r="AM61" s="15"/>
      <c r="AN61" s="18" t="s">
        <v>308</v>
      </c>
      <c r="AO61" s="19"/>
    </row>
    <row r="62" spans="1:41">
      <c r="A62" s="38" t="s">
        <v>309</v>
      </c>
      <c r="B62" s="6">
        <v>45588</v>
      </c>
      <c r="C62" s="7" t="s">
        <v>303</v>
      </c>
      <c r="D62" s="7"/>
      <c r="E62" s="7" t="s">
        <v>286</v>
      </c>
      <c r="F62" s="7" t="s">
        <v>93</v>
      </c>
      <c r="G62" s="7">
        <v>10120</v>
      </c>
      <c r="H62" s="7">
        <f>AVERAGE(1839,1826,1835)</f>
        <v>1833.3333333333333</v>
      </c>
      <c r="I62" s="7" t="s">
        <v>304</v>
      </c>
      <c r="J62" s="7" t="s">
        <v>305</v>
      </c>
      <c r="K62" s="7">
        <v>139.19999999999999</v>
      </c>
      <c r="L62" s="7">
        <v>390</v>
      </c>
      <c r="M62" s="7">
        <v>465</v>
      </c>
      <c r="N62" s="7" t="s">
        <v>310</v>
      </c>
      <c r="O62" s="7" t="s">
        <v>311</v>
      </c>
      <c r="P62" s="7">
        <v>9.6</v>
      </c>
      <c r="Q62" s="7">
        <v>2153</v>
      </c>
      <c r="R62" s="7">
        <v>30</v>
      </c>
      <c r="S62" s="7">
        <v>300</v>
      </c>
      <c r="T62" s="7">
        <f t="shared" si="3"/>
        <v>10</v>
      </c>
      <c r="U62" s="7" t="s">
        <v>170</v>
      </c>
      <c r="V62" s="7">
        <v>50</v>
      </c>
      <c r="W62" s="7"/>
      <c r="X62" s="32">
        <v>708</v>
      </c>
      <c r="Y62" s="9">
        <f t="shared" si="10"/>
        <v>1.5575999999999999</v>
      </c>
      <c r="Z62" s="7"/>
      <c r="AA62" s="7"/>
      <c r="AB62" s="7"/>
      <c r="AC62" s="7"/>
      <c r="AD62" s="10"/>
      <c r="AE62" s="7"/>
      <c r="AF62" s="7"/>
      <c r="AG62" s="10"/>
      <c r="AH62" s="10">
        <v>0.99</v>
      </c>
      <c r="AI62" s="10"/>
      <c r="AJ62" s="10"/>
      <c r="AK62" s="10"/>
      <c r="AL62" s="10"/>
      <c r="AM62" s="7"/>
      <c r="AN62" s="11"/>
      <c r="AO62" s="12"/>
    </row>
    <row r="63" spans="1:41">
      <c r="A63" s="38" t="s">
        <v>312</v>
      </c>
      <c r="B63" s="14">
        <v>45588</v>
      </c>
      <c r="C63" s="15" t="s">
        <v>313</v>
      </c>
      <c r="D63" s="15"/>
      <c r="E63" s="15" t="s">
        <v>286</v>
      </c>
      <c r="F63" s="15" t="s">
        <v>93</v>
      </c>
      <c r="G63" s="15">
        <v>10120</v>
      </c>
      <c r="H63" s="15">
        <v>1833</v>
      </c>
      <c r="I63" s="15" t="s">
        <v>304</v>
      </c>
      <c r="J63" s="15" t="s">
        <v>305</v>
      </c>
      <c r="K63" s="15">
        <v>139.19999999999999</v>
      </c>
      <c r="L63" s="15">
        <v>390</v>
      </c>
      <c r="M63" s="15">
        <v>505</v>
      </c>
      <c r="N63" s="15" t="s">
        <v>314</v>
      </c>
      <c r="O63" s="15" t="s">
        <v>311</v>
      </c>
      <c r="P63" s="15">
        <v>9.6</v>
      </c>
      <c r="Q63" s="15">
        <v>2153</v>
      </c>
      <c r="R63" s="15">
        <v>10</v>
      </c>
      <c r="S63" s="15">
        <v>300</v>
      </c>
      <c r="T63" s="15">
        <f t="shared" si="3"/>
        <v>30</v>
      </c>
      <c r="U63" s="15" t="s">
        <v>170</v>
      </c>
      <c r="V63" s="15">
        <v>50</v>
      </c>
      <c r="W63" s="15"/>
      <c r="X63" s="34">
        <v>708</v>
      </c>
      <c r="Y63" s="16">
        <f t="shared" si="10"/>
        <v>4.3896000000000006</v>
      </c>
      <c r="Z63" s="15"/>
      <c r="AA63" s="15"/>
      <c r="AB63" s="15"/>
      <c r="AC63" s="15"/>
      <c r="AD63" s="17"/>
      <c r="AE63" s="15"/>
      <c r="AF63" s="15"/>
      <c r="AG63" s="17"/>
      <c r="AH63" s="17">
        <v>0.98</v>
      </c>
      <c r="AI63" s="17"/>
      <c r="AJ63" s="17"/>
      <c r="AK63" s="17"/>
      <c r="AL63" s="17"/>
      <c r="AM63" s="15"/>
      <c r="AN63" s="18" t="s">
        <v>315</v>
      </c>
      <c r="AO63" s="19"/>
    </row>
    <row r="64" spans="1:41">
      <c r="A64" s="38" t="s">
        <v>316</v>
      </c>
      <c r="B64" s="6">
        <v>45594</v>
      </c>
      <c r="C64" s="7" t="s">
        <v>317</v>
      </c>
      <c r="D64" s="7">
        <v>17</v>
      </c>
      <c r="E64" s="7" t="s">
        <v>286</v>
      </c>
      <c r="F64" s="7" t="s">
        <v>93</v>
      </c>
      <c r="G64" s="7">
        <v>10030</v>
      </c>
      <c r="H64" s="7"/>
      <c r="I64" s="7" t="s">
        <v>318</v>
      </c>
      <c r="J64" s="7" t="s">
        <v>319</v>
      </c>
      <c r="K64" s="7">
        <v>392.4</v>
      </c>
      <c r="L64" s="7">
        <v>664.8</v>
      </c>
      <c r="M64" s="7">
        <v>600</v>
      </c>
      <c r="N64" s="7" t="s">
        <v>276</v>
      </c>
      <c r="O64" s="7" t="s">
        <v>320</v>
      </c>
      <c r="P64" s="7">
        <v>12</v>
      </c>
      <c r="Q64" s="7">
        <v>1893</v>
      </c>
      <c r="R64" s="7">
        <v>30</v>
      </c>
      <c r="S64" s="7">
        <v>300</v>
      </c>
      <c r="T64" s="7">
        <f t="shared" si="3"/>
        <v>10</v>
      </c>
      <c r="U64" s="7" t="s">
        <v>170</v>
      </c>
      <c r="V64" s="7">
        <v>50</v>
      </c>
      <c r="W64" s="7"/>
      <c r="X64" s="34">
        <v>708</v>
      </c>
      <c r="Y64" s="9">
        <f t="shared" si="10"/>
        <v>1.5575999999999999</v>
      </c>
      <c r="Z64" s="7"/>
      <c r="AA64" s="7"/>
      <c r="AB64" s="7"/>
      <c r="AC64" s="7"/>
      <c r="AD64" s="10"/>
      <c r="AE64" s="7"/>
      <c r="AF64" s="7"/>
      <c r="AG64" s="10"/>
      <c r="AH64" s="10">
        <v>1</v>
      </c>
      <c r="AI64" s="10"/>
      <c r="AJ64" s="10"/>
      <c r="AK64" s="10"/>
      <c r="AL64" s="10">
        <v>2.1999999999999999E-2</v>
      </c>
      <c r="AM64" s="7"/>
      <c r="AN64" s="11"/>
      <c r="AO64" s="12"/>
    </row>
    <row r="65" spans="1:41">
      <c r="A65" s="38" t="s">
        <v>321</v>
      </c>
      <c r="B65" s="14">
        <v>45595</v>
      </c>
      <c r="C65" s="15" t="s">
        <v>322</v>
      </c>
      <c r="D65" s="15">
        <v>16</v>
      </c>
      <c r="E65" s="15" t="s">
        <v>323</v>
      </c>
      <c r="F65" s="15" t="s">
        <v>257</v>
      </c>
      <c r="G65" s="15">
        <v>12270</v>
      </c>
      <c r="H65" s="15">
        <f>AVERAGE(1362, 1370, 1368)/0.83</f>
        <v>1646.5863453815264</v>
      </c>
      <c r="I65" s="15" t="s">
        <v>294</v>
      </c>
      <c r="J65" s="15" t="s">
        <v>198</v>
      </c>
      <c r="K65" s="15">
        <v>271.2</v>
      </c>
      <c r="L65" s="15"/>
      <c r="M65" s="15">
        <v>530</v>
      </c>
      <c r="N65" s="15" t="s">
        <v>276</v>
      </c>
      <c r="O65" s="15" t="s">
        <v>324</v>
      </c>
      <c r="P65" s="15">
        <v>10.8</v>
      </c>
      <c r="Q65" s="15">
        <v>1750</v>
      </c>
      <c r="R65" s="15">
        <v>30</v>
      </c>
      <c r="S65" s="15">
        <v>300</v>
      </c>
      <c r="T65" s="15">
        <f t="shared" si="3"/>
        <v>10</v>
      </c>
      <c r="U65" s="15" t="s">
        <v>170</v>
      </c>
      <c r="V65" s="15">
        <v>50</v>
      </c>
      <c r="W65" s="15"/>
      <c r="X65" s="32">
        <v>708</v>
      </c>
      <c r="Y65" s="16">
        <f t="shared" si="10"/>
        <v>1.5575999999999999</v>
      </c>
      <c r="Z65" s="15">
        <v>90.3</v>
      </c>
      <c r="AA65" s="15" t="s">
        <v>325</v>
      </c>
      <c r="AB65" s="15"/>
      <c r="AC65" s="15"/>
      <c r="AD65" s="17"/>
      <c r="AE65" s="15"/>
      <c r="AF65" s="15"/>
      <c r="AG65" s="17"/>
      <c r="AH65" s="17">
        <v>0.15</v>
      </c>
      <c r="AI65" s="17">
        <v>0.15</v>
      </c>
      <c r="AJ65" s="17">
        <v>0.25</v>
      </c>
      <c r="AK65" s="17"/>
      <c r="AL65" s="17">
        <v>3.95E-2</v>
      </c>
      <c r="AM65" s="15"/>
      <c r="AN65" s="18"/>
      <c r="AO65" s="19"/>
    </row>
    <row r="66" spans="1:41">
      <c r="A66" s="38" t="s">
        <v>326</v>
      </c>
      <c r="B66" s="6">
        <v>45596</v>
      </c>
      <c r="C66" s="7" t="s">
        <v>327</v>
      </c>
      <c r="D66" s="7">
        <v>17</v>
      </c>
      <c r="E66" s="7" t="s">
        <v>286</v>
      </c>
      <c r="F66" s="7" t="s">
        <v>93</v>
      </c>
      <c r="G66" s="7">
        <v>9984</v>
      </c>
      <c r="H66" s="7">
        <v>1619</v>
      </c>
      <c r="I66" s="7" t="s">
        <v>105</v>
      </c>
      <c r="J66" s="7" t="s">
        <v>42</v>
      </c>
      <c r="K66" s="7">
        <v>250.8</v>
      </c>
      <c r="L66" s="7">
        <v>502.8</v>
      </c>
      <c r="M66" s="7">
        <v>565</v>
      </c>
      <c r="N66" s="7" t="s">
        <v>276</v>
      </c>
      <c r="O66" s="7" t="s">
        <v>328</v>
      </c>
      <c r="P66" s="7">
        <v>15.6</v>
      </c>
      <c r="Q66" s="7">
        <v>1790</v>
      </c>
      <c r="R66" s="7">
        <v>30</v>
      </c>
      <c r="S66" s="7">
        <v>300</v>
      </c>
      <c r="T66" s="7">
        <f t="shared" si="3"/>
        <v>10</v>
      </c>
      <c r="U66" s="7" t="s">
        <v>170</v>
      </c>
      <c r="V66" s="7">
        <v>50</v>
      </c>
      <c r="W66" s="7"/>
      <c r="X66" s="34">
        <v>708</v>
      </c>
      <c r="Y66" s="9">
        <f t="shared" si="10"/>
        <v>1.5575999999999999</v>
      </c>
      <c r="Z66" s="7"/>
      <c r="AA66" s="7"/>
      <c r="AB66" s="7"/>
      <c r="AC66" s="7"/>
      <c r="AD66" s="10"/>
      <c r="AE66" s="7"/>
      <c r="AF66" s="7"/>
      <c r="AG66" s="10"/>
      <c r="AH66" s="10">
        <v>0.45</v>
      </c>
      <c r="AI66" s="10">
        <v>0.65</v>
      </c>
      <c r="AJ66" s="10"/>
      <c r="AK66" s="10"/>
      <c r="AL66" s="10"/>
      <c r="AM66" s="7"/>
      <c r="AN66" s="11"/>
      <c r="AO66" s="12"/>
    </row>
    <row r="67" spans="1:41">
      <c r="A67" s="13" t="s">
        <v>329</v>
      </c>
      <c r="B67" s="14">
        <v>45600</v>
      </c>
      <c r="C67" s="15" t="s">
        <v>317</v>
      </c>
      <c r="D67" s="15">
        <v>19</v>
      </c>
      <c r="E67" s="15" t="s">
        <v>286</v>
      </c>
      <c r="F67" s="15" t="s">
        <v>93</v>
      </c>
      <c r="G67" s="15">
        <v>11380</v>
      </c>
      <c r="H67" s="15"/>
      <c r="I67" s="15" t="s">
        <v>330</v>
      </c>
      <c r="J67" s="15" t="s">
        <v>319</v>
      </c>
      <c r="K67" s="15">
        <v>392.4</v>
      </c>
      <c r="L67" s="15">
        <v>705.6</v>
      </c>
      <c r="M67" s="15">
        <v>600</v>
      </c>
      <c r="N67" s="15" t="s">
        <v>276</v>
      </c>
      <c r="O67" s="15" t="s">
        <v>331</v>
      </c>
      <c r="P67" s="15">
        <v>12</v>
      </c>
      <c r="Q67" s="15"/>
      <c r="R67" s="15">
        <v>30</v>
      </c>
      <c r="S67" s="15">
        <v>300</v>
      </c>
      <c r="T67" s="15">
        <f t="shared" si="3"/>
        <v>10</v>
      </c>
      <c r="U67" s="15" t="s">
        <v>170</v>
      </c>
      <c r="V67" s="15">
        <v>50</v>
      </c>
      <c r="W67" s="15"/>
      <c r="X67" s="15">
        <v>706</v>
      </c>
      <c r="Y67" s="16">
        <f t="shared" si="10"/>
        <v>1.5531999999999999</v>
      </c>
      <c r="Z67" s="15">
        <v>65.900000000000006</v>
      </c>
      <c r="AA67" s="15" t="s">
        <v>332</v>
      </c>
      <c r="AB67" s="15">
        <v>27.6</v>
      </c>
      <c r="AC67" s="15">
        <v>3.09</v>
      </c>
      <c r="AD67" s="17">
        <v>0</v>
      </c>
      <c r="AE67" s="15">
        <f>(AB67/Z67)^2</f>
        <v>0.17540716724885499</v>
      </c>
      <c r="AF67" s="15"/>
      <c r="AG67" s="17"/>
      <c r="AH67" s="17">
        <v>0.5</v>
      </c>
      <c r="AI67" s="17">
        <v>0.65</v>
      </c>
      <c r="AJ67" s="17"/>
      <c r="AK67" s="17"/>
      <c r="AL67" s="17"/>
      <c r="AM67" s="15"/>
      <c r="AN67" s="18"/>
      <c r="AO67" s="19"/>
    </row>
    <row r="68" spans="1:41">
      <c r="A68" s="38" t="s">
        <v>333</v>
      </c>
      <c r="B68" s="6">
        <v>45600</v>
      </c>
      <c r="C68" s="7" t="s">
        <v>334</v>
      </c>
      <c r="D68" s="7">
        <v>19</v>
      </c>
      <c r="E68" s="7" t="s">
        <v>286</v>
      </c>
      <c r="F68" s="7" t="s">
        <v>93</v>
      </c>
      <c r="G68" s="7">
        <v>11380</v>
      </c>
      <c r="H68" s="7"/>
      <c r="I68" s="7" t="s">
        <v>330</v>
      </c>
      <c r="J68" s="7" t="s">
        <v>319</v>
      </c>
      <c r="K68" s="7">
        <v>392.4</v>
      </c>
      <c r="L68" s="7">
        <v>702</v>
      </c>
      <c r="M68" s="7">
        <v>600</v>
      </c>
      <c r="N68" s="7" t="s">
        <v>276</v>
      </c>
      <c r="O68" s="7" t="s">
        <v>331</v>
      </c>
      <c r="P68" s="7">
        <v>12</v>
      </c>
      <c r="Q68" s="7"/>
      <c r="R68" s="7">
        <v>30</v>
      </c>
      <c r="S68" s="7">
        <v>300</v>
      </c>
      <c r="T68" s="7">
        <f t="shared" si="3"/>
        <v>10</v>
      </c>
      <c r="U68" s="7" t="s">
        <v>170</v>
      </c>
      <c r="V68" s="7">
        <v>50</v>
      </c>
      <c r="W68" s="7"/>
      <c r="X68" s="7">
        <v>440</v>
      </c>
      <c r="Y68" s="9">
        <f t="shared" si="10"/>
        <v>0.96799999999999986</v>
      </c>
      <c r="Z68" s="7"/>
      <c r="AA68" s="7"/>
      <c r="AB68" s="7"/>
      <c r="AC68" s="7"/>
      <c r="AD68" s="10"/>
      <c r="AE68" s="7"/>
      <c r="AF68" s="7"/>
      <c r="AG68" s="10"/>
      <c r="AH68" s="10">
        <v>0.4</v>
      </c>
      <c r="AI68" s="10">
        <v>0.5</v>
      </c>
      <c r="AJ68" s="10"/>
      <c r="AK68" s="10"/>
      <c r="AL68" s="10"/>
      <c r="AM68" s="7"/>
      <c r="AN68" s="11"/>
      <c r="AO68" s="12"/>
    </row>
    <row r="69" spans="1:41">
      <c r="A69" s="13" t="s">
        <v>335</v>
      </c>
      <c r="B69" s="14">
        <v>45602</v>
      </c>
      <c r="C69" s="15" t="s">
        <v>336</v>
      </c>
      <c r="D69" s="15">
        <v>24</v>
      </c>
      <c r="E69" s="15" t="s">
        <v>337</v>
      </c>
      <c r="F69" s="15" t="s">
        <v>93</v>
      </c>
      <c r="G69" s="15">
        <v>10270</v>
      </c>
      <c r="H69" s="15"/>
      <c r="I69" s="15" t="s">
        <v>338</v>
      </c>
      <c r="J69" s="15" t="s">
        <v>198</v>
      </c>
      <c r="K69" s="15">
        <v>294</v>
      </c>
      <c r="L69" s="15">
        <v>597.6</v>
      </c>
      <c r="M69" s="15">
        <v>850</v>
      </c>
      <c r="N69" s="15" t="s">
        <v>339</v>
      </c>
      <c r="O69" s="15" t="s">
        <v>340</v>
      </c>
      <c r="P69" s="15">
        <v>13.2</v>
      </c>
      <c r="Q69" s="15"/>
      <c r="R69" s="15">
        <v>30</v>
      </c>
      <c r="S69" s="15">
        <v>300</v>
      </c>
      <c r="T69" s="15">
        <f t="shared" si="3"/>
        <v>10</v>
      </c>
      <c r="U69" s="15" t="s">
        <v>170</v>
      </c>
      <c r="V69" s="15">
        <v>50</v>
      </c>
      <c r="W69" s="15"/>
      <c r="X69" s="34">
        <v>708</v>
      </c>
      <c r="Y69" s="16">
        <f t="shared" si="10"/>
        <v>1.5575999999999999</v>
      </c>
      <c r="Z69" s="15">
        <v>75.8</v>
      </c>
      <c r="AA69" s="15" t="s">
        <v>341</v>
      </c>
      <c r="AB69" s="15">
        <v>18.5</v>
      </c>
      <c r="AC69" s="15">
        <v>11.3</v>
      </c>
      <c r="AD69" s="17">
        <v>1.4E-2</v>
      </c>
      <c r="AE69" s="15">
        <f t="shared" ref="AE69:AE72" si="11">(AB69/Z69)^2</f>
        <v>5.9566906384667329E-2</v>
      </c>
      <c r="AF69" s="15"/>
      <c r="AG69" s="17"/>
      <c r="AH69" s="17">
        <v>0.05</v>
      </c>
      <c r="AI69" s="17">
        <v>0.1</v>
      </c>
      <c r="AJ69" s="17">
        <v>0.22</v>
      </c>
      <c r="AK69" s="17">
        <v>0.05</v>
      </c>
      <c r="AL69" s="17">
        <v>6.54E-2</v>
      </c>
      <c r="AM69" s="15"/>
      <c r="AN69" s="18"/>
      <c r="AO69" s="19"/>
    </row>
    <row r="70" spans="1:41">
      <c r="A70" s="5" t="s">
        <v>342</v>
      </c>
      <c r="B70" s="6">
        <v>45602</v>
      </c>
      <c r="C70" s="7" t="s">
        <v>343</v>
      </c>
      <c r="D70" s="7">
        <v>34</v>
      </c>
      <c r="E70" s="7" t="s">
        <v>337</v>
      </c>
      <c r="F70" s="7" t="s">
        <v>93</v>
      </c>
      <c r="G70" s="7">
        <v>10270</v>
      </c>
      <c r="H70" s="7"/>
      <c r="I70" s="7" t="s">
        <v>338</v>
      </c>
      <c r="J70" s="7" t="s">
        <v>198</v>
      </c>
      <c r="K70" s="7">
        <v>294</v>
      </c>
      <c r="L70" s="7">
        <v>597.6</v>
      </c>
      <c r="M70" s="7"/>
      <c r="N70" s="7" t="s">
        <v>339</v>
      </c>
      <c r="O70" s="7" t="s">
        <v>340</v>
      </c>
      <c r="P70" s="7">
        <v>13.2</v>
      </c>
      <c r="Q70" s="7"/>
      <c r="R70" s="7">
        <v>20</v>
      </c>
      <c r="S70" s="7">
        <v>300</v>
      </c>
      <c r="T70" s="7">
        <f t="shared" si="3"/>
        <v>15</v>
      </c>
      <c r="U70" s="7" t="s">
        <v>170</v>
      </c>
      <c r="V70" s="7">
        <v>50</v>
      </c>
      <c r="W70" s="7"/>
      <c r="X70" s="34">
        <v>708</v>
      </c>
      <c r="Y70" s="9">
        <f t="shared" si="10"/>
        <v>2.2656000000000001</v>
      </c>
      <c r="Z70" s="7">
        <v>48.4</v>
      </c>
      <c r="AA70" s="7" t="s">
        <v>344</v>
      </c>
      <c r="AB70" s="7">
        <v>13.9</v>
      </c>
      <c r="AC70" s="7">
        <v>21</v>
      </c>
      <c r="AD70" s="10">
        <v>3.2300000000000002E-2</v>
      </c>
      <c r="AE70" s="7">
        <f t="shared" si="11"/>
        <v>8.2478143569428342E-2</v>
      </c>
      <c r="AF70" s="7"/>
      <c r="AG70" s="10"/>
      <c r="AH70" s="10">
        <v>0.1</v>
      </c>
      <c r="AI70" s="10">
        <v>0.15</v>
      </c>
      <c r="AJ70" s="10">
        <v>0.3</v>
      </c>
      <c r="AK70" s="10"/>
      <c r="AL70" s="10">
        <v>1.2E-2</v>
      </c>
      <c r="AM70" s="7"/>
      <c r="AN70" s="11"/>
      <c r="AO70" s="12"/>
    </row>
    <row r="71" spans="1:41">
      <c r="A71" s="13" t="s">
        <v>345</v>
      </c>
      <c r="B71" s="14">
        <v>45602</v>
      </c>
      <c r="C71" s="15" t="s">
        <v>346</v>
      </c>
      <c r="D71" s="15">
        <v>33</v>
      </c>
      <c r="E71" s="15" t="s">
        <v>337</v>
      </c>
      <c r="F71" s="15" t="s">
        <v>93</v>
      </c>
      <c r="G71" s="15">
        <v>10270</v>
      </c>
      <c r="H71" s="15"/>
      <c r="I71" s="15" t="s">
        <v>338</v>
      </c>
      <c r="J71" s="15" t="s">
        <v>198</v>
      </c>
      <c r="K71" s="15">
        <v>294</v>
      </c>
      <c r="L71" s="15">
        <v>597.6</v>
      </c>
      <c r="M71" s="15"/>
      <c r="N71" s="15" t="s">
        <v>339</v>
      </c>
      <c r="O71" s="15" t="s">
        <v>340</v>
      </c>
      <c r="P71" s="15">
        <v>13.2</v>
      </c>
      <c r="Q71" s="15"/>
      <c r="R71" s="15">
        <v>18.2</v>
      </c>
      <c r="S71" s="15">
        <v>300</v>
      </c>
      <c r="T71" s="15">
        <f t="shared" si="3"/>
        <v>16.483516483516485</v>
      </c>
      <c r="U71" s="15" t="s">
        <v>170</v>
      </c>
      <c r="V71" s="15">
        <v>50</v>
      </c>
      <c r="W71" s="15"/>
      <c r="X71" s="32">
        <v>708</v>
      </c>
      <c r="Y71" s="16">
        <f t="shared" si="10"/>
        <v>2.4756659340659337</v>
      </c>
      <c r="Z71" s="15">
        <v>48.9</v>
      </c>
      <c r="AA71" s="15" t="s">
        <v>347</v>
      </c>
      <c r="AB71" s="15">
        <v>12.9</v>
      </c>
      <c r="AC71" s="15">
        <v>23.6</v>
      </c>
      <c r="AD71" s="17">
        <v>0.05</v>
      </c>
      <c r="AE71" s="15">
        <f t="shared" si="11"/>
        <v>6.9592382099439215E-2</v>
      </c>
      <c r="AF71" s="15"/>
      <c r="AG71" s="17"/>
      <c r="AH71" s="17">
        <v>0.25</v>
      </c>
      <c r="AI71" s="17">
        <v>0.4</v>
      </c>
      <c r="AJ71" s="17">
        <v>0.5</v>
      </c>
      <c r="AK71" s="17"/>
      <c r="AL71" s="17"/>
      <c r="AM71" s="15"/>
      <c r="AN71" s="18"/>
      <c r="AO71" s="19"/>
    </row>
    <row r="72" spans="1:41">
      <c r="A72" s="5" t="s">
        <v>348</v>
      </c>
      <c r="B72" s="6">
        <v>45602</v>
      </c>
      <c r="C72" s="7" t="s">
        <v>336</v>
      </c>
      <c r="D72" s="7">
        <v>15</v>
      </c>
      <c r="E72" s="7" t="s">
        <v>337</v>
      </c>
      <c r="F72" s="7" t="s">
        <v>93</v>
      </c>
      <c r="G72" s="7">
        <v>10270</v>
      </c>
      <c r="H72" s="7"/>
      <c r="I72" s="7" t="s">
        <v>338</v>
      </c>
      <c r="J72" s="7" t="s">
        <v>198</v>
      </c>
      <c r="K72" s="7">
        <v>294</v>
      </c>
      <c r="L72" s="7">
        <v>597.6</v>
      </c>
      <c r="M72" s="7"/>
      <c r="N72" s="7" t="s">
        <v>339</v>
      </c>
      <c r="O72" s="7" t="s">
        <v>340</v>
      </c>
      <c r="P72" s="7">
        <v>13.2</v>
      </c>
      <c r="Q72" s="7"/>
      <c r="R72" s="7">
        <v>25</v>
      </c>
      <c r="S72" s="7">
        <v>300</v>
      </c>
      <c r="T72" s="7">
        <f t="shared" si="3"/>
        <v>12</v>
      </c>
      <c r="U72" s="7" t="s">
        <v>170</v>
      </c>
      <c r="V72" s="7">
        <v>50</v>
      </c>
      <c r="W72" s="7"/>
      <c r="X72" s="34">
        <v>708</v>
      </c>
      <c r="Y72" s="9">
        <f t="shared" si="10"/>
        <v>1.8408</v>
      </c>
      <c r="Z72" s="7">
        <v>53.1</v>
      </c>
      <c r="AA72" s="7" t="s">
        <v>349</v>
      </c>
      <c r="AB72" s="7">
        <v>14.2</v>
      </c>
      <c r="AC72" s="7">
        <v>6.9</v>
      </c>
      <c r="AD72" s="10">
        <v>1.38E-2</v>
      </c>
      <c r="AE72" s="7">
        <f t="shared" si="11"/>
        <v>7.1513436255368629E-2</v>
      </c>
      <c r="AF72" s="7"/>
      <c r="AG72" s="10"/>
      <c r="AH72" s="10">
        <v>0.12</v>
      </c>
      <c r="AI72" s="10">
        <v>0.18</v>
      </c>
      <c r="AJ72" s="10">
        <v>0.45</v>
      </c>
      <c r="AK72" s="10"/>
      <c r="AL72" s="10"/>
      <c r="AM72" s="7"/>
      <c r="AN72" s="11"/>
      <c r="AO72" s="12"/>
    </row>
    <row r="73" spans="1:41">
      <c r="A73" s="40" t="s">
        <v>350</v>
      </c>
      <c r="B73" s="14">
        <v>45607</v>
      </c>
      <c r="C73" s="15" t="s">
        <v>351</v>
      </c>
      <c r="D73" s="15">
        <v>17</v>
      </c>
      <c r="E73" s="15" t="s">
        <v>352</v>
      </c>
      <c r="F73" s="15" t="s">
        <v>93</v>
      </c>
      <c r="G73" s="15">
        <v>12400</v>
      </c>
      <c r="H73" s="15"/>
      <c r="I73" s="15" t="s">
        <v>353</v>
      </c>
      <c r="J73" s="15" t="s">
        <v>319</v>
      </c>
      <c r="K73" s="15">
        <v>373.2</v>
      </c>
      <c r="L73" s="15">
        <v>769.2</v>
      </c>
      <c r="M73" s="15">
        <v>600</v>
      </c>
      <c r="N73" s="15" t="s">
        <v>276</v>
      </c>
      <c r="O73" s="15" t="s">
        <v>354</v>
      </c>
      <c r="P73" s="15">
        <v>9.6</v>
      </c>
      <c r="Q73" s="15"/>
      <c r="R73" s="15">
        <v>30</v>
      </c>
      <c r="S73" s="15">
        <v>300</v>
      </c>
      <c r="T73" s="15">
        <f t="shared" si="3"/>
        <v>10</v>
      </c>
      <c r="U73" s="15" t="s">
        <v>170</v>
      </c>
      <c r="V73" s="15">
        <v>50</v>
      </c>
      <c r="W73" s="15"/>
      <c r="X73" s="15">
        <v>220</v>
      </c>
      <c r="Y73" s="16">
        <f t="shared" si="10"/>
        <v>0.48399999999999993</v>
      </c>
      <c r="Z73" s="15">
        <v>83.8</v>
      </c>
      <c r="AA73" s="15" t="s">
        <v>355</v>
      </c>
      <c r="AB73" s="15"/>
      <c r="AC73" s="15"/>
      <c r="AD73" s="17"/>
      <c r="AE73" s="15"/>
      <c r="AF73" s="15"/>
      <c r="AG73" s="17"/>
      <c r="AH73" s="17">
        <v>0.7</v>
      </c>
      <c r="AI73" s="17">
        <v>1</v>
      </c>
      <c r="AJ73" s="17"/>
      <c r="AK73" s="17"/>
      <c r="AL73" s="17"/>
      <c r="AM73" s="15"/>
      <c r="AN73" s="18"/>
      <c r="AO73" s="19"/>
    </row>
    <row r="74" spans="1:41">
      <c r="A74" s="40" t="s">
        <v>356</v>
      </c>
      <c r="B74" s="6">
        <v>45608</v>
      </c>
      <c r="C74" s="7" t="s">
        <v>343</v>
      </c>
      <c r="D74" s="7">
        <v>29</v>
      </c>
      <c r="E74" s="7" t="s">
        <v>357</v>
      </c>
      <c r="F74" s="7" t="s">
        <v>93</v>
      </c>
      <c r="G74" s="7">
        <v>11900</v>
      </c>
      <c r="H74" s="7"/>
      <c r="I74" s="7" t="s">
        <v>358</v>
      </c>
      <c r="J74" s="7" t="s">
        <v>198</v>
      </c>
      <c r="K74" s="7">
        <v>286.8</v>
      </c>
      <c r="L74" s="7">
        <v>598.79999999999995</v>
      </c>
      <c r="M74" s="7"/>
      <c r="N74" s="7" t="s">
        <v>359</v>
      </c>
      <c r="O74" s="7" t="s">
        <v>360</v>
      </c>
      <c r="P74" s="7">
        <v>9.6</v>
      </c>
      <c r="Q74" s="7"/>
      <c r="R74" s="7">
        <v>30</v>
      </c>
      <c r="S74" s="7">
        <v>300</v>
      </c>
      <c r="T74" s="7">
        <f t="shared" si="3"/>
        <v>10</v>
      </c>
      <c r="U74" s="7" t="s">
        <v>170</v>
      </c>
      <c r="V74" s="7">
        <v>50</v>
      </c>
      <c r="W74" s="7"/>
      <c r="X74" s="34">
        <v>708</v>
      </c>
      <c r="Y74" s="9">
        <f t="shared" si="10"/>
        <v>1.5575999999999999</v>
      </c>
      <c r="Z74" s="7"/>
      <c r="AA74" s="7"/>
      <c r="AB74" s="7"/>
      <c r="AC74" s="7"/>
      <c r="AD74" s="10"/>
      <c r="AE74" s="7"/>
      <c r="AF74" s="7"/>
      <c r="AG74" s="10"/>
      <c r="AH74" s="10">
        <v>0.1</v>
      </c>
      <c r="AI74" s="10">
        <v>0.2</v>
      </c>
      <c r="AJ74" s="10">
        <v>0.25</v>
      </c>
      <c r="AK74" s="10"/>
      <c r="AL74" s="10"/>
      <c r="AM74" s="7"/>
      <c r="AN74" s="11"/>
      <c r="AO74" s="12"/>
    </row>
    <row r="75" spans="1:41">
      <c r="A75" s="40" t="s">
        <v>361</v>
      </c>
      <c r="B75" s="14">
        <v>45608</v>
      </c>
      <c r="C75" s="15" t="s">
        <v>343</v>
      </c>
      <c r="D75" s="15">
        <v>25</v>
      </c>
      <c r="E75" s="15" t="s">
        <v>357</v>
      </c>
      <c r="F75" s="15" t="s">
        <v>93</v>
      </c>
      <c r="G75" s="15">
        <v>11900</v>
      </c>
      <c r="H75" s="15"/>
      <c r="I75" s="15" t="s">
        <v>358</v>
      </c>
      <c r="J75" s="15" t="s">
        <v>198</v>
      </c>
      <c r="K75" s="15">
        <v>286.8</v>
      </c>
      <c r="L75" s="15">
        <v>598.79999999999995</v>
      </c>
      <c r="M75" s="15"/>
      <c r="N75" s="15" t="s">
        <v>359</v>
      </c>
      <c r="O75" s="15" t="s">
        <v>360</v>
      </c>
      <c r="P75" s="15">
        <v>9.6</v>
      </c>
      <c r="Q75" s="15"/>
      <c r="R75" s="15">
        <v>25</v>
      </c>
      <c r="S75" s="15">
        <v>300</v>
      </c>
      <c r="T75" s="15">
        <f t="shared" si="3"/>
        <v>12</v>
      </c>
      <c r="U75" s="15" t="s">
        <v>170</v>
      </c>
      <c r="V75" s="15">
        <v>50</v>
      </c>
      <c r="W75" s="15"/>
      <c r="X75" s="32">
        <v>708</v>
      </c>
      <c r="Y75" s="16">
        <f t="shared" si="10"/>
        <v>1.8408</v>
      </c>
      <c r="Z75" s="15">
        <v>68.900000000000006</v>
      </c>
      <c r="AA75" s="15" t="s">
        <v>362</v>
      </c>
      <c r="AB75" s="15"/>
      <c r="AC75" s="15"/>
      <c r="AD75" s="17"/>
      <c r="AE75" s="15"/>
      <c r="AF75" s="15"/>
      <c r="AG75" s="17"/>
      <c r="AH75" s="17">
        <v>0.1</v>
      </c>
      <c r="AI75" s="17">
        <v>0.15</v>
      </c>
      <c r="AJ75" s="17">
        <v>0.25</v>
      </c>
      <c r="AK75" s="17"/>
      <c r="AL75" s="17">
        <v>4.4900000000000002E-2</v>
      </c>
      <c r="AM75" s="15"/>
      <c r="AN75" s="18"/>
      <c r="AO75" s="19"/>
    </row>
    <row r="76" spans="1:41">
      <c r="A76" s="40" t="s">
        <v>363</v>
      </c>
      <c r="B76" s="6">
        <v>45608</v>
      </c>
      <c r="D76" s="7"/>
      <c r="E76" s="7" t="s">
        <v>357</v>
      </c>
      <c r="F76" s="7" t="s">
        <v>93</v>
      </c>
      <c r="G76" s="7">
        <v>11900</v>
      </c>
      <c r="H76" s="7"/>
      <c r="I76" s="7" t="s">
        <v>358</v>
      </c>
      <c r="J76" s="7" t="s">
        <v>198</v>
      </c>
      <c r="K76" s="7">
        <v>286.8</v>
      </c>
      <c r="L76" s="7">
        <v>598.79999999999995</v>
      </c>
      <c r="M76" s="7"/>
      <c r="N76" s="7" t="s">
        <v>359</v>
      </c>
      <c r="O76" s="7" t="s">
        <v>360</v>
      </c>
      <c r="P76" s="7">
        <v>9.6</v>
      </c>
      <c r="Q76" s="7"/>
      <c r="R76" s="7">
        <v>20</v>
      </c>
      <c r="S76" s="7">
        <v>300</v>
      </c>
      <c r="T76" s="7">
        <f t="shared" si="3"/>
        <v>15</v>
      </c>
      <c r="U76" s="7" t="s">
        <v>170</v>
      </c>
      <c r="V76" s="7">
        <v>50</v>
      </c>
      <c r="W76" s="7"/>
      <c r="X76" s="34">
        <v>708</v>
      </c>
      <c r="Y76" s="9">
        <f t="shared" si="10"/>
        <v>2.2656000000000001</v>
      </c>
      <c r="Z76" s="7"/>
      <c r="AA76" s="7"/>
      <c r="AB76" s="7"/>
      <c r="AC76" s="7"/>
      <c r="AD76" s="10"/>
      <c r="AE76" s="7"/>
      <c r="AF76" s="7"/>
      <c r="AG76" s="10"/>
      <c r="AH76" s="10">
        <v>0.3</v>
      </c>
      <c r="AI76" s="10">
        <v>0.4</v>
      </c>
      <c r="AJ76" s="10">
        <v>0.5</v>
      </c>
      <c r="AK76" s="10"/>
      <c r="AL76" s="10"/>
      <c r="AM76" s="7"/>
      <c r="AN76" s="11"/>
      <c r="AO76" s="12"/>
    </row>
    <row r="77" spans="1:41">
      <c r="A77" s="38" t="s">
        <v>364</v>
      </c>
      <c r="B77" s="14">
        <v>45608</v>
      </c>
      <c r="C77" s="15" t="s">
        <v>365</v>
      </c>
      <c r="D77" s="15">
        <v>20</v>
      </c>
      <c r="E77" s="15" t="s">
        <v>357</v>
      </c>
      <c r="F77" s="15" t="s">
        <v>93</v>
      </c>
      <c r="G77" s="15">
        <v>11900</v>
      </c>
      <c r="H77" s="15"/>
      <c r="I77" s="15" t="s">
        <v>358</v>
      </c>
      <c r="J77" s="15" t="s">
        <v>198</v>
      </c>
      <c r="K77" s="15">
        <v>286.8</v>
      </c>
      <c r="L77" s="15">
        <v>598.79999999999995</v>
      </c>
      <c r="M77" s="15"/>
      <c r="N77" s="15" t="s">
        <v>359</v>
      </c>
      <c r="O77" s="15" t="s">
        <v>360</v>
      </c>
      <c r="P77" s="15">
        <v>9.6</v>
      </c>
      <c r="Q77" s="15"/>
      <c r="R77" s="15">
        <v>30</v>
      </c>
      <c r="S77" s="15">
        <v>300</v>
      </c>
      <c r="T77" s="15">
        <f t="shared" si="3"/>
        <v>10</v>
      </c>
      <c r="U77" s="15" t="s">
        <v>170</v>
      </c>
      <c r="V77" s="15">
        <v>50</v>
      </c>
      <c r="W77" s="15"/>
      <c r="X77" s="15">
        <v>660</v>
      </c>
      <c r="Y77" s="16">
        <f t="shared" si="10"/>
        <v>1.4519999999999997</v>
      </c>
      <c r="Z77" s="15"/>
      <c r="AA77" s="15"/>
      <c r="AB77" s="15"/>
      <c r="AC77" s="15"/>
      <c r="AD77" s="17"/>
      <c r="AE77" s="15"/>
      <c r="AF77" s="15"/>
      <c r="AG77" s="17"/>
      <c r="AH77" s="17">
        <v>0.15</v>
      </c>
      <c r="AI77" s="17">
        <v>0.2</v>
      </c>
      <c r="AJ77" s="17">
        <v>0.3</v>
      </c>
      <c r="AK77" s="17"/>
      <c r="AL77" s="17"/>
      <c r="AM77" s="15"/>
      <c r="AN77" s="18"/>
      <c r="AO77" s="19"/>
    </row>
    <row r="78" spans="1:41">
      <c r="A78" s="38" t="s">
        <v>366</v>
      </c>
      <c r="B78" s="6">
        <v>45608</v>
      </c>
      <c r="C78" s="7" t="s">
        <v>367</v>
      </c>
      <c r="D78" s="7">
        <v>18</v>
      </c>
      <c r="E78" s="7" t="s">
        <v>357</v>
      </c>
      <c r="F78" s="7" t="s">
        <v>93</v>
      </c>
      <c r="G78" s="7">
        <v>11900</v>
      </c>
      <c r="H78" s="7"/>
      <c r="I78" s="7" t="s">
        <v>358</v>
      </c>
      <c r="J78" s="7" t="s">
        <v>198</v>
      </c>
      <c r="K78" s="7">
        <v>286.8</v>
      </c>
      <c r="L78" s="7">
        <v>598.79999999999995</v>
      </c>
      <c r="M78" s="7"/>
      <c r="N78" s="7" t="s">
        <v>359</v>
      </c>
      <c r="O78" s="7" t="s">
        <v>360</v>
      </c>
      <c r="P78" s="7">
        <v>9.6</v>
      </c>
      <c r="Q78" s="7"/>
      <c r="R78" s="7">
        <v>30</v>
      </c>
      <c r="S78" s="7">
        <v>300</v>
      </c>
      <c r="T78" s="7">
        <f t="shared" si="3"/>
        <v>10</v>
      </c>
      <c r="U78" s="7" t="s">
        <v>170</v>
      </c>
      <c r="V78" s="7">
        <v>50</v>
      </c>
      <c r="W78" s="7"/>
      <c r="X78" s="7">
        <v>488</v>
      </c>
      <c r="Y78" s="9">
        <f t="shared" si="10"/>
        <v>1.0735999999999999</v>
      </c>
      <c r="Z78" s="7"/>
      <c r="AA78" s="7"/>
      <c r="AB78" s="7"/>
      <c r="AC78" s="7"/>
      <c r="AD78" s="10"/>
      <c r="AE78" s="7"/>
      <c r="AF78" s="7"/>
      <c r="AG78" s="10"/>
      <c r="AH78" s="10">
        <v>0.2</v>
      </c>
      <c r="AI78" s="10">
        <v>0.25</v>
      </c>
      <c r="AJ78" s="10">
        <v>0.35</v>
      </c>
      <c r="AK78" s="10"/>
      <c r="AL78" s="10"/>
      <c r="AM78" s="7"/>
      <c r="AN78" s="11"/>
      <c r="AO78" s="12"/>
    </row>
    <row r="79" spans="1:41">
      <c r="A79" s="13" t="s">
        <v>368</v>
      </c>
      <c r="B79" s="14">
        <v>45614</v>
      </c>
      <c r="C79" s="15" t="s">
        <v>369</v>
      </c>
      <c r="D79" s="15">
        <v>25</v>
      </c>
      <c r="E79" s="15" t="s">
        <v>357</v>
      </c>
      <c r="F79" s="15" t="s">
        <v>93</v>
      </c>
      <c r="G79" s="15">
        <v>11900</v>
      </c>
      <c r="H79" s="15"/>
      <c r="I79" s="15" t="s">
        <v>370</v>
      </c>
      <c r="J79" s="15" t="s">
        <v>198</v>
      </c>
      <c r="K79" s="15">
        <v>286.8</v>
      </c>
      <c r="L79" s="15">
        <v>592.79999999999995</v>
      </c>
      <c r="M79" s="15"/>
      <c r="N79" s="15" t="s">
        <v>371</v>
      </c>
      <c r="O79" s="15" t="s">
        <v>372</v>
      </c>
      <c r="P79" s="15">
        <v>10.8</v>
      </c>
      <c r="Q79" s="15"/>
      <c r="R79" s="15">
        <v>30</v>
      </c>
      <c r="S79" s="15">
        <v>300</v>
      </c>
      <c r="T79" s="15">
        <f t="shared" si="3"/>
        <v>10</v>
      </c>
      <c r="U79" s="15" t="s">
        <v>170</v>
      </c>
      <c r="V79" s="15">
        <v>50</v>
      </c>
      <c r="W79" s="15"/>
      <c r="X79" s="34">
        <v>708</v>
      </c>
      <c r="Y79" s="16">
        <f t="shared" si="10"/>
        <v>1.5575999999999999</v>
      </c>
      <c r="Z79" s="15">
        <v>50.9</v>
      </c>
      <c r="AA79" s="15" t="s">
        <v>373</v>
      </c>
      <c r="AB79" s="15">
        <v>16.100000000000001</v>
      </c>
      <c r="AC79" s="15">
        <v>28.4</v>
      </c>
      <c r="AD79" s="17">
        <v>0.13</v>
      </c>
      <c r="AE79" s="15">
        <f t="shared" ref="AE79:AE80" si="12">(AB79/Z79)^2</f>
        <v>0.10004979137798604</v>
      </c>
      <c r="AF79" s="15"/>
      <c r="AG79" s="17"/>
      <c r="AH79" s="17">
        <v>0.4</v>
      </c>
      <c r="AI79" s="17">
        <v>0.45</v>
      </c>
      <c r="AJ79" s="17">
        <v>0.6</v>
      </c>
      <c r="AK79" s="17"/>
      <c r="AL79" s="17"/>
      <c r="AM79" s="15"/>
      <c r="AN79" s="18"/>
      <c r="AO79" s="19"/>
    </row>
    <row r="80" spans="1:41">
      <c r="A80" s="5" t="s">
        <v>374</v>
      </c>
      <c r="B80" s="6">
        <v>45614</v>
      </c>
      <c r="C80" s="7" t="s">
        <v>369</v>
      </c>
      <c r="D80" s="7">
        <v>15</v>
      </c>
      <c r="E80" s="7" t="s">
        <v>357</v>
      </c>
      <c r="F80" s="7" t="s">
        <v>93</v>
      </c>
      <c r="G80" s="7">
        <v>11900</v>
      </c>
      <c r="H80" s="7"/>
      <c r="I80" s="7" t="s">
        <v>370</v>
      </c>
      <c r="J80" s="7" t="s">
        <v>198</v>
      </c>
      <c r="K80" s="7">
        <v>286.8</v>
      </c>
      <c r="L80" s="7">
        <v>592.79999999999995</v>
      </c>
      <c r="M80" s="7"/>
      <c r="N80" s="7" t="s">
        <v>371</v>
      </c>
      <c r="O80" s="7" t="s">
        <v>372</v>
      </c>
      <c r="P80" s="7">
        <v>10.8</v>
      </c>
      <c r="Q80" s="7"/>
      <c r="R80" s="7">
        <v>40</v>
      </c>
      <c r="S80" s="7">
        <v>300</v>
      </c>
      <c r="T80" s="7">
        <f t="shared" si="3"/>
        <v>7.5</v>
      </c>
      <c r="U80" s="7" t="s">
        <v>170</v>
      </c>
      <c r="V80" s="7">
        <v>50</v>
      </c>
      <c r="W80" s="7"/>
      <c r="X80" s="32">
        <v>708</v>
      </c>
      <c r="Y80" s="9">
        <f t="shared" si="10"/>
        <v>1.2036</v>
      </c>
      <c r="Z80" s="7">
        <v>49</v>
      </c>
      <c r="AA80" s="7" t="s">
        <v>375</v>
      </c>
      <c r="AB80" s="7">
        <v>19</v>
      </c>
      <c r="AC80" s="7">
        <v>13</v>
      </c>
      <c r="AD80" s="10"/>
      <c r="AE80" s="7">
        <f t="shared" si="12"/>
        <v>0.15035401915868388</v>
      </c>
      <c r="AF80" s="7"/>
      <c r="AG80" s="10"/>
      <c r="AH80" s="10">
        <v>0.5</v>
      </c>
      <c r="AI80" s="10">
        <v>0.55000000000000004</v>
      </c>
      <c r="AJ80" s="10"/>
      <c r="AK80" s="10"/>
      <c r="AL80" s="10"/>
      <c r="AM80" s="7"/>
      <c r="AN80" s="11"/>
      <c r="AO80" s="12"/>
    </row>
    <row r="81" spans="1:41">
      <c r="A81" s="38" t="s">
        <v>376</v>
      </c>
      <c r="B81" s="14">
        <v>45614</v>
      </c>
      <c r="C81" s="15" t="s">
        <v>369</v>
      </c>
      <c r="D81" s="15">
        <v>15</v>
      </c>
      <c r="E81" s="15" t="s">
        <v>357</v>
      </c>
      <c r="F81" s="15" t="s">
        <v>93</v>
      </c>
      <c r="G81" s="15">
        <v>11900</v>
      </c>
      <c r="H81" s="15"/>
      <c r="I81" s="15" t="s">
        <v>370</v>
      </c>
      <c r="J81" s="15" t="s">
        <v>198</v>
      </c>
      <c r="K81" s="15">
        <v>286.8</v>
      </c>
      <c r="L81" s="15">
        <v>592.79999999999995</v>
      </c>
      <c r="M81" s="15"/>
      <c r="N81" s="15" t="s">
        <v>371</v>
      </c>
      <c r="O81" s="15" t="s">
        <v>372</v>
      </c>
      <c r="P81" s="15">
        <v>10.8</v>
      </c>
      <c r="Q81" s="15"/>
      <c r="R81" s="15">
        <v>20</v>
      </c>
      <c r="S81" s="15">
        <v>300</v>
      </c>
      <c r="T81" s="15">
        <f t="shared" si="3"/>
        <v>15</v>
      </c>
      <c r="U81" s="15" t="s">
        <v>170</v>
      </c>
      <c r="V81" s="15">
        <v>50</v>
      </c>
      <c r="W81" s="15"/>
      <c r="X81" s="34">
        <v>708</v>
      </c>
      <c r="Y81" s="16">
        <f t="shared" si="10"/>
        <v>2.2656000000000001</v>
      </c>
      <c r="Z81" s="15">
        <v>52.7</v>
      </c>
      <c r="AA81" s="15" t="s">
        <v>377</v>
      </c>
      <c r="AB81" s="15"/>
      <c r="AC81" s="15"/>
      <c r="AD81" s="17"/>
      <c r="AE81" s="15"/>
      <c r="AF81" s="15"/>
      <c r="AG81" s="17"/>
      <c r="AH81" s="17">
        <v>0.6</v>
      </c>
      <c r="AI81" s="17">
        <v>0.7</v>
      </c>
      <c r="AJ81" s="17"/>
      <c r="AK81" s="17"/>
      <c r="AL81" s="17"/>
      <c r="AM81" s="15"/>
      <c r="AN81" s="18"/>
      <c r="AO81" s="19"/>
    </row>
    <row r="82" spans="1:41">
      <c r="A82" s="38" t="s">
        <v>378</v>
      </c>
      <c r="B82" s="6">
        <v>45614</v>
      </c>
      <c r="C82" s="7" t="s">
        <v>369</v>
      </c>
      <c r="D82" s="7">
        <v>14</v>
      </c>
      <c r="E82" s="7" t="s">
        <v>357</v>
      </c>
      <c r="F82" s="7" t="s">
        <v>93</v>
      </c>
      <c r="G82" s="7">
        <v>11900</v>
      </c>
      <c r="H82" s="7"/>
      <c r="I82" s="7" t="s">
        <v>370</v>
      </c>
      <c r="J82" s="7" t="s">
        <v>198</v>
      </c>
      <c r="K82" s="7">
        <v>286.8</v>
      </c>
      <c r="L82" s="7">
        <v>592.79999999999995</v>
      </c>
      <c r="M82" s="7"/>
      <c r="N82" s="7" t="s">
        <v>371</v>
      </c>
      <c r="O82" s="7" t="s">
        <v>372</v>
      </c>
      <c r="P82" s="7">
        <v>10.8</v>
      </c>
      <c r="Q82" s="7"/>
      <c r="R82" s="7">
        <v>50</v>
      </c>
      <c r="S82" s="7">
        <v>300</v>
      </c>
      <c r="T82" s="7">
        <f t="shared" si="3"/>
        <v>6</v>
      </c>
      <c r="U82" s="7" t="s">
        <v>170</v>
      </c>
      <c r="V82" s="7">
        <v>50</v>
      </c>
      <c r="W82" s="7"/>
      <c r="X82" s="32">
        <v>708</v>
      </c>
      <c r="Y82" s="9">
        <f t="shared" si="10"/>
        <v>0.99120000000000019</v>
      </c>
      <c r="Z82" s="7">
        <v>53</v>
      </c>
      <c r="AA82" s="7" t="s">
        <v>379</v>
      </c>
      <c r="AB82" s="7">
        <v>17</v>
      </c>
      <c r="AC82" s="7">
        <v>11</v>
      </c>
      <c r="AD82" s="10">
        <v>0.03</v>
      </c>
      <c r="AE82" s="7">
        <f>(AB82/Z82)^2</f>
        <v>0.10288358846564613</v>
      </c>
      <c r="AF82" s="7"/>
      <c r="AG82" s="10"/>
      <c r="AH82" s="10">
        <v>0.45</v>
      </c>
      <c r="AI82" s="10">
        <v>0.5</v>
      </c>
      <c r="AJ82" s="10"/>
      <c r="AK82" s="10"/>
      <c r="AL82" s="10"/>
      <c r="AM82" s="7"/>
      <c r="AN82" s="11"/>
      <c r="AO82" s="12"/>
    </row>
    <row r="83" spans="1:41">
      <c r="A83" s="38" t="s">
        <v>380</v>
      </c>
      <c r="B83" s="14">
        <v>45615</v>
      </c>
      <c r="C83" s="15" t="s">
        <v>381</v>
      </c>
      <c r="D83" s="15">
        <v>21</v>
      </c>
      <c r="E83" s="15" t="s">
        <v>337</v>
      </c>
      <c r="F83" s="15" t="s">
        <v>93</v>
      </c>
      <c r="G83" s="15">
        <v>19000</v>
      </c>
      <c r="H83" s="15"/>
      <c r="I83" s="15" t="s">
        <v>382</v>
      </c>
      <c r="J83" s="15" t="s">
        <v>319</v>
      </c>
      <c r="K83" s="15">
        <v>404.4</v>
      </c>
      <c r="L83" s="15">
        <v>840</v>
      </c>
      <c r="M83" s="15">
        <v>600</v>
      </c>
      <c r="N83" s="15" t="s">
        <v>383</v>
      </c>
      <c r="O83" s="15" t="s">
        <v>384</v>
      </c>
      <c r="P83" s="15">
        <v>14.4</v>
      </c>
      <c r="Q83" s="15"/>
      <c r="R83" s="15">
        <v>30</v>
      </c>
      <c r="S83" s="15">
        <v>300</v>
      </c>
      <c r="T83" s="15">
        <f t="shared" si="3"/>
        <v>10</v>
      </c>
      <c r="U83" s="15" t="s">
        <v>170</v>
      </c>
      <c r="V83" s="15">
        <v>50</v>
      </c>
      <c r="W83" s="15"/>
      <c r="X83" s="15">
        <v>440</v>
      </c>
      <c r="Y83" s="16">
        <f t="shared" si="10"/>
        <v>0.96799999999999986</v>
      </c>
      <c r="Z83" s="15"/>
      <c r="AA83" s="15"/>
      <c r="AB83" s="15"/>
      <c r="AC83" s="15"/>
      <c r="AD83" s="17"/>
      <c r="AE83" s="15"/>
      <c r="AF83" s="15"/>
      <c r="AG83" s="17"/>
      <c r="AH83" s="17">
        <v>0.7</v>
      </c>
      <c r="AI83" s="17">
        <v>1</v>
      </c>
      <c r="AJ83" s="17"/>
      <c r="AK83" s="17"/>
      <c r="AL83" s="17"/>
      <c r="AM83" s="15"/>
      <c r="AN83" s="18" t="s">
        <v>385</v>
      </c>
      <c r="AO83" s="19"/>
    </row>
    <row r="84" spans="1:41">
      <c r="A84" s="38" t="s">
        <v>386</v>
      </c>
      <c r="B84" s="6">
        <v>45617</v>
      </c>
      <c r="C84" s="7" t="s">
        <v>387</v>
      </c>
      <c r="D84" s="7">
        <v>60</v>
      </c>
      <c r="E84" s="7" t="s">
        <v>337</v>
      </c>
      <c r="F84" s="7" t="s">
        <v>93</v>
      </c>
      <c r="G84" s="7">
        <v>19000</v>
      </c>
      <c r="H84" s="7"/>
      <c r="I84" s="7" t="s">
        <v>388</v>
      </c>
      <c r="J84" s="7" t="s">
        <v>389</v>
      </c>
      <c r="K84" s="7">
        <v>4860</v>
      </c>
      <c r="L84" s="7">
        <v>13460</v>
      </c>
      <c r="M84" s="7">
        <v>580</v>
      </c>
      <c r="N84" s="7" t="s">
        <v>390</v>
      </c>
      <c r="O84" s="7" t="s">
        <v>391</v>
      </c>
      <c r="P84" s="7">
        <v>13.2</v>
      </c>
      <c r="Q84" s="7"/>
      <c r="R84" s="7">
        <v>30</v>
      </c>
      <c r="S84" s="7">
        <v>300</v>
      </c>
      <c r="T84" s="7">
        <f t="shared" si="3"/>
        <v>10</v>
      </c>
      <c r="U84" s="7" t="s">
        <v>170</v>
      </c>
      <c r="V84" s="7">
        <v>50</v>
      </c>
      <c r="W84" s="7"/>
      <c r="X84" s="34">
        <v>708</v>
      </c>
      <c r="Y84" s="9">
        <f t="shared" si="10"/>
        <v>1.5575999999999999</v>
      </c>
      <c r="Z84" s="7">
        <v>73.900000000000006</v>
      </c>
      <c r="AA84" s="7" t="s">
        <v>392</v>
      </c>
      <c r="AB84" s="7"/>
      <c r="AC84" s="7"/>
      <c r="AD84" s="10"/>
      <c r="AE84" s="7"/>
      <c r="AF84" s="7"/>
      <c r="AG84" s="10"/>
      <c r="AH84" s="10">
        <v>1</v>
      </c>
      <c r="AI84" s="10">
        <v>1</v>
      </c>
      <c r="AJ84" s="10"/>
      <c r="AK84" s="10"/>
      <c r="AL84" s="10"/>
      <c r="AM84" s="7"/>
      <c r="AN84" s="11"/>
      <c r="AO84" s="12"/>
    </row>
    <row r="85" spans="1:41">
      <c r="A85" s="13" t="s">
        <v>393</v>
      </c>
      <c r="B85" s="14">
        <v>45617</v>
      </c>
      <c r="C85" s="15" t="s">
        <v>394</v>
      </c>
      <c r="D85" s="39"/>
      <c r="E85" s="15" t="s">
        <v>337</v>
      </c>
      <c r="F85" s="15" t="s">
        <v>93</v>
      </c>
      <c r="G85" s="15">
        <v>14800</v>
      </c>
      <c r="H85" s="15"/>
      <c r="I85" s="15" t="s">
        <v>395</v>
      </c>
      <c r="J85" s="15" t="s">
        <v>396</v>
      </c>
      <c r="K85" s="15">
        <v>290</v>
      </c>
      <c r="L85" s="15">
        <v>624</v>
      </c>
      <c r="M85" s="15">
        <v>600</v>
      </c>
      <c r="N85" s="15" t="s">
        <v>276</v>
      </c>
      <c r="O85" s="15" t="s">
        <v>397</v>
      </c>
      <c r="P85" s="15">
        <v>14.4</v>
      </c>
      <c r="Q85" s="15"/>
      <c r="R85" s="15">
        <v>30</v>
      </c>
      <c r="S85" s="15">
        <v>300</v>
      </c>
      <c r="T85" s="15">
        <f t="shared" si="3"/>
        <v>10</v>
      </c>
      <c r="U85" s="15" t="s">
        <v>170</v>
      </c>
      <c r="V85" s="15">
        <v>50</v>
      </c>
      <c r="W85" s="15"/>
      <c r="X85" s="32">
        <v>708</v>
      </c>
      <c r="Y85" s="16">
        <f t="shared" si="10"/>
        <v>1.5575999999999999</v>
      </c>
      <c r="Z85" s="15">
        <v>61.1</v>
      </c>
      <c r="AA85" s="15" t="s">
        <v>398</v>
      </c>
      <c r="AB85" s="15"/>
      <c r="AC85" s="15"/>
      <c r="AD85" s="17"/>
      <c r="AE85" s="15"/>
      <c r="AF85" s="15"/>
      <c r="AG85" s="17"/>
      <c r="AH85" s="17">
        <v>0.65</v>
      </c>
      <c r="AI85" s="17">
        <v>0.7</v>
      </c>
      <c r="AJ85" s="17"/>
      <c r="AK85" s="17"/>
      <c r="AL85" s="17"/>
      <c r="AM85" s="15"/>
      <c r="AN85" s="18"/>
      <c r="AO85" s="19"/>
    </row>
    <row r="86" spans="1:41">
      <c r="A86" s="5" t="s">
        <v>399</v>
      </c>
      <c r="B86" s="6">
        <v>45618</v>
      </c>
      <c r="C86" s="7" t="s">
        <v>400</v>
      </c>
      <c r="D86" s="7">
        <v>13</v>
      </c>
      <c r="E86" s="7" t="s">
        <v>357</v>
      </c>
      <c r="F86" s="7" t="s">
        <v>93</v>
      </c>
      <c r="G86" s="7">
        <v>14080</v>
      </c>
      <c r="H86" s="7"/>
      <c r="I86" s="7" t="s">
        <v>401</v>
      </c>
      <c r="J86" s="7" t="s">
        <v>198</v>
      </c>
      <c r="K86" s="7">
        <v>339.6</v>
      </c>
      <c r="L86" s="7"/>
      <c r="M86" s="7"/>
      <c r="N86" s="7" t="s">
        <v>402</v>
      </c>
      <c r="O86" s="7" t="s">
        <v>403</v>
      </c>
      <c r="P86" s="7">
        <v>12</v>
      </c>
      <c r="Q86" s="7"/>
      <c r="R86" s="7">
        <v>30</v>
      </c>
      <c r="S86" s="7">
        <v>300</v>
      </c>
      <c r="T86" s="7">
        <f t="shared" si="3"/>
        <v>10</v>
      </c>
      <c r="U86" s="7" t="s">
        <v>170</v>
      </c>
      <c r="V86" s="7">
        <v>50</v>
      </c>
      <c r="W86" s="7"/>
      <c r="X86" s="34">
        <v>708</v>
      </c>
      <c r="Y86" s="9">
        <f t="shared" si="10"/>
        <v>1.5575999999999999</v>
      </c>
      <c r="Z86" s="7">
        <v>49</v>
      </c>
      <c r="AA86" s="7" t="s">
        <v>404</v>
      </c>
      <c r="AB86" s="7">
        <v>19</v>
      </c>
      <c r="AC86" s="7">
        <v>11</v>
      </c>
      <c r="AD86" s="10">
        <v>0.09</v>
      </c>
      <c r="AE86" s="7">
        <f t="shared" ref="AE86:AE90" si="13">(AB86/Z86)^2</f>
        <v>0.15035401915868388</v>
      </c>
      <c r="AF86" s="7"/>
      <c r="AG86" s="10"/>
      <c r="AH86" s="10">
        <v>0.1</v>
      </c>
      <c r="AI86" s="10">
        <v>0.2</v>
      </c>
      <c r="AJ86" s="10">
        <v>0.25</v>
      </c>
      <c r="AK86" s="10"/>
      <c r="AL86" s="10"/>
      <c r="AM86" s="7"/>
      <c r="AN86" s="11"/>
      <c r="AO86" s="12"/>
    </row>
    <row r="87" spans="1:41">
      <c r="A87" s="13" t="s">
        <v>405</v>
      </c>
      <c r="B87" s="14">
        <v>45618</v>
      </c>
      <c r="C87" s="15" t="s">
        <v>400</v>
      </c>
      <c r="D87" s="15">
        <v>12</v>
      </c>
      <c r="E87" s="15" t="s">
        <v>357</v>
      </c>
      <c r="F87" s="15" t="s">
        <v>93</v>
      </c>
      <c r="G87" s="15">
        <v>14080</v>
      </c>
      <c r="H87" s="15"/>
      <c r="I87" s="15" t="s">
        <v>401</v>
      </c>
      <c r="J87" s="15" t="s">
        <v>198</v>
      </c>
      <c r="K87" s="15">
        <v>339.6</v>
      </c>
      <c r="L87" s="15"/>
      <c r="M87" s="15"/>
      <c r="N87" s="15" t="s">
        <v>402</v>
      </c>
      <c r="O87" s="15" t="s">
        <v>403</v>
      </c>
      <c r="P87" s="15">
        <v>12</v>
      </c>
      <c r="Q87" s="15"/>
      <c r="R87" s="15">
        <v>40</v>
      </c>
      <c r="S87" s="15">
        <v>300</v>
      </c>
      <c r="T87" s="15">
        <f t="shared" si="3"/>
        <v>7.5</v>
      </c>
      <c r="U87" s="15" t="s">
        <v>170</v>
      </c>
      <c r="V87" s="15">
        <v>50</v>
      </c>
      <c r="W87" s="15"/>
      <c r="X87" s="32">
        <v>708</v>
      </c>
      <c r="Y87" s="16">
        <f t="shared" si="10"/>
        <v>1.2036</v>
      </c>
      <c r="Z87" s="15">
        <v>53</v>
      </c>
      <c r="AA87" s="15" t="s">
        <v>406</v>
      </c>
      <c r="AB87" s="15">
        <v>19</v>
      </c>
      <c r="AC87" s="15">
        <v>17</v>
      </c>
      <c r="AD87" s="17">
        <v>0.08</v>
      </c>
      <c r="AE87" s="15">
        <f t="shared" si="13"/>
        <v>0.12851548593805623</v>
      </c>
      <c r="AF87" s="15"/>
      <c r="AG87" s="17"/>
      <c r="AH87" s="17">
        <v>0.25</v>
      </c>
      <c r="AI87" s="17">
        <v>0.25</v>
      </c>
      <c r="AJ87" s="17">
        <v>0.45</v>
      </c>
      <c r="AK87" s="17"/>
      <c r="AL87" s="17"/>
      <c r="AM87" s="15"/>
      <c r="AN87" s="18"/>
      <c r="AO87" s="19"/>
    </row>
    <row r="88" spans="1:41">
      <c r="A88" s="5" t="s">
        <v>407</v>
      </c>
      <c r="B88" s="6">
        <v>45618</v>
      </c>
      <c r="C88" s="7" t="s">
        <v>400</v>
      </c>
      <c r="D88" s="7">
        <v>11</v>
      </c>
      <c r="E88" s="7" t="s">
        <v>357</v>
      </c>
      <c r="F88" s="7" t="s">
        <v>93</v>
      </c>
      <c r="G88" s="7">
        <v>14080</v>
      </c>
      <c r="H88" s="7"/>
      <c r="I88" s="7" t="s">
        <v>401</v>
      </c>
      <c r="J88" s="7" t="s">
        <v>198</v>
      </c>
      <c r="K88" s="7">
        <v>339.6</v>
      </c>
      <c r="L88" s="7"/>
      <c r="M88" s="7"/>
      <c r="N88" s="7" t="s">
        <v>402</v>
      </c>
      <c r="O88" s="7" t="s">
        <v>403</v>
      </c>
      <c r="P88" s="7">
        <v>12</v>
      </c>
      <c r="Q88" s="7"/>
      <c r="R88" s="7">
        <v>50</v>
      </c>
      <c r="S88" s="7">
        <v>300</v>
      </c>
      <c r="T88" s="7">
        <f t="shared" si="3"/>
        <v>6</v>
      </c>
      <c r="U88" s="7" t="s">
        <v>170</v>
      </c>
      <c r="V88" s="7">
        <v>50</v>
      </c>
      <c r="W88" s="7"/>
      <c r="X88" s="34">
        <v>708</v>
      </c>
      <c r="Y88" s="9">
        <f t="shared" si="10"/>
        <v>0.99120000000000019</v>
      </c>
      <c r="Z88" s="7">
        <v>50</v>
      </c>
      <c r="AA88" s="7" t="s">
        <v>408</v>
      </c>
      <c r="AB88" s="7">
        <v>18</v>
      </c>
      <c r="AC88" s="7">
        <v>24</v>
      </c>
      <c r="AD88" s="10">
        <v>0.13</v>
      </c>
      <c r="AE88" s="7">
        <f t="shared" si="13"/>
        <v>0.12959999999999999</v>
      </c>
      <c r="AF88" s="7"/>
      <c r="AG88" s="10"/>
      <c r="AH88" s="10">
        <v>0.45</v>
      </c>
      <c r="AI88" s="10">
        <v>0.45</v>
      </c>
      <c r="AJ88" s="10">
        <v>0.6</v>
      </c>
      <c r="AK88" s="10"/>
      <c r="AL88" s="10"/>
      <c r="AM88" s="7"/>
      <c r="AN88" s="11"/>
      <c r="AO88" s="12"/>
    </row>
    <row r="89" spans="1:41">
      <c r="A89" s="13" t="s">
        <v>409</v>
      </c>
      <c r="B89" s="14">
        <v>45618</v>
      </c>
      <c r="C89" s="15" t="s">
        <v>400</v>
      </c>
      <c r="D89" s="15">
        <v>11</v>
      </c>
      <c r="E89" s="15" t="s">
        <v>357</v>
      </c>
      <c r="F89" s="15" t="s">
        <v>93</v>
      </c>
      <c r="G89" s="15">
        <v>14080</v>
      </c>
      <c r="H89" s="15"/>
      <c r="I89" s="15" t="s">
        <v>401</v>
      </c>
      <c r="J89" s="15" t="s">
        <v>198</v>
      </c>
      <c r="K89" s="15">
        <v>339.6</v>
      </c>
      <c r="L89" s="15"/>
      <c r="M89" s="15"/>
      <c r="N89" s="15" t="s">
        <v>402</v>
      </c>
      <c r="O89" s="15" t="s">
        <v>403</v>
      </c>
      <c r="P89" s="15">
        <v>12</v>
      </c>
      <c r="Q89" s="15"/>
      <c r="R89" s="15">
        <v>60</v>
      </c>
      <c r="S89" s="15">
        <v>300</v>
      </c>
      <c r="T89" s="15">
        <f t="shared" si="3"/>
        <v>5</v>
      </c>
      <c r="U89" s="15" t="s">
        <v>170</v>
      </c>
      <c r="V89" s="15">
        <v>50</v>
      </c>
      <c r="W89" s="15"/>
      <c r="X89" s="34">
        <v>708</v>
      </c>
      <c r="Y89" s="16">
        <f t="shared" si="10"/>
        <v>0.84960000000000002</v>
      </c>
      <c r="Z89" s="15">
        <v>55</v>
      </c>
      <c r="AA89" s="15" t="s">
        <v>410</v>
      </c>
      <c r="AB89" s="15">
        <v>19</v>
      </c>
      <c r="AC89" s="15">
        <v>34</v>
      </c>
      <c r="AD89" s="17">
        <v>0.15</v>
      </c>
      <c r="AE89" s="15">
        <f t="shared" si="13"/>
        <v>0.11933884297520661</v>
      </c>
      <c r="AF89" s="15"/>
      <c r="AG89" s="17"/>
      <c r="AH89" s="17">
        <v>0.2</v>
      </c>
      <c r="AI89" s="17">
        <v>0.25</v>
      </c>
      <c r="AJ89" s="17">
        <v>0.25</v>
      </c>
      <c r="AK89" s="17"/>
      <c r="AL89" s="17">
        <v>3.2199999999999999E-2</v>
      </c>
      <c r="AM89" s="15"/>
      <c r="AN89" s="18"/>
      <c r="AO89" s="19"/>
    </row>
    <row r="90" spans="1:41">
      <c r="A90" s="5" t="s">
        <v>411</v>
      </c>
      <c r="B90" s="6">
        <v>45618</v>
      </c>
      <c r="C90" s="7" t="s">
        <v>412</v>
      </c>
      <c r="D90" s="7">
        <v>10</v>
      </c>
      <c r="E90" s="7" t="s">
        <v>357</v>
      </c>
      <c r="F90" s="7" t="s">
        <v>93</v>
      </c>
      <c r="G90" s="7">
        <v>14080</v>
      </c>
      <c r="H90" s="7"/>
      <c r="I90" s="7" t="s">
        <v>401</v>
      </c>
      <c r="J90" s="7" t="s">
        <v>198</v>
      </c>
      <c r="K90" s="7">
        <v>339.6</v>
      </c>
      <c r="L90" s="7"/>
      <c r="M90" s="7"/>
      <c r="N90" s="7" t="s">
        <v>402</v>
      </c>
      <c r="O90" s="7" t="s">
        <v>403</v>
      </c>
      <c r="P90" s="7">
        <v>12</v>
      </c>
      <c r="Q90" s="7"/>
      <c r="R90" s="7">
        <v>80</v>
      </c>
      <c r="S90" s="7">
        <v>300</v>
      </c>
      <c r="T90" s="7">
        <f t="shared" si="3"/>
        <v>3.75</v>
      </c>
      <c r="U90" s="7" t="s">
        <v>170</v>
      </c>
      <c r="V90" s="7">
        <v>50</v>
      </c>
      <c r="W90" s="7"/>
      <c r="X90" s="32">
        <v>708</v>
      </c>
      <c r="Y90" s="9">
        <f t="shared" si="10"/>
        <v>0.67259999999999998</v>
      </c>
      <c r="Z90" s="7">
        <v>58</v>
      </c>
      <c r="AA90" s="7" t="s">
        <v>413</v>
      </c>
      <c r="AB90" s="7">
        <v>26</v>
      </c>
      <c r="AC90" s="7">
        <v>17</v>
      </c>
      <c r="AD90" s="10">
        <v>7.0000000000000007E-2</v>
      </c>
      <c r="AE90" s="7">
        <f t="shared" si="13"/>
        <v>0.20095124851367421</v>
      </c>
      <c r="AF90" s="7"/>
      <c r="AG90" s="10"/>
      <c r="AH90" s="10">
        <v>0.15</v>
      </c>
      <c r="AI90" s="10">
        <v>0.2</v>
      </c>
      <c r="AJ90" s="10">
        <v>0.3</v>
      </c>
      <c r="AK90" s="10"/>
      <c r="AL90" s="7"/>
      <c r="AM90" s="7"/>
      <c r="AN90" s="11"/>
      <c r="AO90" s="12"/>
    </row>
    <row r="91" spans="1:41">
      <c r="A91" s="13" t="s">
        <v>414</v>
      </c>
      <c r="B91" s="14">
        <v>45618</v>
      </c>
      <c r="C91" s="15" t="s">
        <v>415</v>
      </c>
      <c r="D91" s="15">
        <v>14</v>
      </c>
      <c r="E91" s="15" t="s">
        <v>357</v>
      </c>
      <c r="F91" s="15" t="s">
        <v>93</v>
      </c>
      <c r="G91" s="15">
        <v>14080</v>
      </c>
      <c r="H91" s="15"/>
      <c r="I91" s="15" t="s">
        <v>401</v>
      </c>
      <c r="J91" s="15" t="s">
        <v>198</v>
      </c>
      <c r="K91" s="15">
        <v>339.6</v>
      </c>
      <c r="L91" s="15"/>
      <c r="M91" s="15"/>
      <c r="N91" s="15" t="s">
        <v>402</v>
      </c>
      <c r="O91" s="15" t="s">
        <v>403</v>
      </c>
      <c r="P91" s="15">
        <v>12</v>
      </c>
      <c r="Q91" s="15"/>
      <c r="R91" s="15">
        <v>100</v>
      </c>
      <c r="S91" s="15">
        <v>300</v>
      </c>
      <c r="T91" s="15">
        <f t="shared" si="3"/>
        <v>3</v>
      </c>
      <c r="U91" s="15" t="s">
        <v>170</v>
      </c>
      <c r="V91" s="15">
        <v>50</v>
      </c>
      <c r="W91" s="15"/>
      <c r="X91" s="34">
        <v>708</v>
      </c>
      <c r="Y91" s="16">
        <f t="shared" si="10"/>
        <v>0.56640000000000001</v>
      </c>
      <c r="Z91" s="15">
        <v>109.8</v>
      </c>
      <c r="AA91" s="15" t="s">
        <v>416</v>
      </c>
      <c r="AB91" s="15"/>
      <c r="AC91" s="15"/>
      <c r="AD91" s="17"/>
      <c r="AE91" s="15"/>
      <c r="AF91" s="15"/>
      <c r="AG91" s="17"/>
      <c r="AH91" s="17">
        <v>0.05</v>
      </c>
      <c r="AI91" s="17">
        <v>0.08</v>
      </c>
      <c r="AJ91" s="17">
        <v>0.15</v>
      </c>
      <c r="AK91" s="17"/>
      <c r="AL91" s="17">
        <v>2.8000000000000001E-2</v>
      </c>
      <c r="AM91" s="15"/>
      <c r="AN91" s="18"/>
      <c r="AO91" s="19"/>
    </row>
    <row r="92" spans="1:41">
      <c r="A92" s="5" t="s">
        <v>417</v>
      </c>
      <c r="B92" s="6">
        <v>45618</v>
      </c>
      <c r="C92" s="7" t="s">
        <v>418</v>
      </c>
      <c r="D92" s="7">
        <v>4</v>
      </c>
      <c r="E92" s="7" t="s">
        <v>357</v>
      </c>
      <c r="F92" s="7" t="s">
        <v>93</v>
      </c>
      <c r="G92" s="7">
        <v>14080</v>
      </c>
      <c r="H92" s="7"/>
      <c r="I92" s="7" t="s">
        <v>401</v>
      </c>
      <c r="J92" s="7" t="s">
        <v>198</v>
      </c>
      <c r="K92" s="7">
        <v>339.6</v>
      </c>
      <c r="L92" s="7"/>
      <c r="M92" s="7"/>
      <c r="N92" s="7" t="s">
        <v>402</v>
      </c>
      <c r="O92" s="7" t="s">
        <v>403</v>
      </c>
      <c r="P92" s="7">
        <v>12</v>
      </c>
      <c r="Q92" s="7"/>
      <c r="R92" s="7">
        <v>30</v>
      </c>
      <c r="S92" s="7">
        <v>300</v>
      </c>
      <c r="T92" s="7">
        <f t="shared" si="3"/>
        <v>10</v>
      </c>
      <c r="U92" s="7" t="s">
        <v>170</v>
      </c>
      <c r="V92" s="7">
        <v>50</v>
      </c>
      <c r="W92" s="7"/>
      <c r="X92" s="32">
        <v>708</v>
      </c>
      <c r="Y92" s="9">
        <f t="shared" si="10"/>
        <v>1.5575999999999999</v>
      </c>
      <c r="Z92" s="7"/>
      <c r="AA92" s="7"/>
      <c r="AB92" s="7"/>
      <c r="AC92" s="7"/>
      <c r="AD92" s="10"/>
      <c r="AE92" s="7"/>
      <c r="AF92" s="7"/>
      <c r="AG92" s="10"/>
      <c r="AH92" s="10"/>
      <c r="AI92" s="10"/>
      <c r="AJ92" s="10"/>
      <c r="AK92" s="10"/>
      <c r="AL92" s="10"/>
      <c r="AM92" s="7"/>
      <c r="AN92" s="11"/>
      <c r="AO92" s="12"/>
    </row>
    <row r="93" spans="1:41">
      <c r="A93" s="13" t="s">
        <v>419</v>
      </c>
      <c r="B93" s="14">
        <v>45621</v>
      </c>
      <c r="C93" s="15" t="s">
        <v>420</v>
      </c>
      <c r="D93" s="15">
        <v>19</v>
      </c>
      <c r="E93" s="15" t="s">
        <v>337</v>
      </c>
      <c r="F93" s="15" t="s">
        <v>93</v>
      </c>
      <c r="G93" s="15">
        <v>8904</v>
      </c>
      <c r="H93" s="15"/>
      <c r="I93" s="15" t="s">
        <v>421</v>
      </c>
      <c r="J93" s="15" t="s">
        <v>422</v>
      </c>
      <c r="K93" s="15">
        <v>899</v>
      </c>
      <c r="L93" s="15">
        <v>2104</v>
      </c>
      <c r="M93" s="15">
        <v>600</v>
      </c>
      <c r="N93" s="15" t="s">
        <v>423</v>
      </c>
      <c r="O93" s="15" t="s">
        <v>424</v>
      </c>
      <c r="P93" s="15">
        <v>9.6</v>
      </c>
      <c r="Q93" s="15"/>
      <c r="R93" s="15">
        <v>30</v>
      </c>
      <c r="S93" s="15">
        <v>300</v>
      </c>
      <c r="T93" s="15">
        <f t="shared" si="3"/>
        <v>10</v>
      </c>
      <c r="U93" s="15" t="s">
        <v>170</v>
      </c>
      <c r="V93" s="15">
        <v>50</v>
      </c>
      <c r="W93" s="15"/>
      <c r="X93" s="34">
        <v>708</v>
      </c>
      <c r="Y93" s="16">
        <f t="shared" si="10"/>
        <v>1.5575999999999999</v>
      </c>
      <c r="Z93" s="15">
        <v>86.4</v>
      </c>
      <c r="AA93" s="15" t="s">
        <v>425</v>
      </c>
      <c r="AB93" s="15"/>
      <c r="AC93" s="15"/>
      <c r="AD93" s="17"/>
      <c r="AE93" s="15"/>
      <c r="AF93" s="15"/>
      <c r="AG93" s="17"/>
      <c r="AH93" s="17">
        <v>0.5</v>
      </c>
      <c r="AI93" s="17">
        <v>0.8</v>
      </c>
      <c r="AJ93" s="17"/>
      <c r="AK93" s="17"/>
      <c r="AL93" s="17"/>
      <c r="AM93" s="15"/>
      <c r="AN93" s="18"/>
      <c r="AO93" s="19"/>
    </row>
    <row r="94" spans="1:41">
      <c r="A94" s="5" t="s">
        <v>426</v>
      </c>
      <c r="B94" s="6">
        <v>45621</v>
      </c>
      <c r="C94" s="7" t="s">
        <v>427</v>
      </c>
      <c r="D94" s="7">
        <v>19</v>
      </c>
      <c r="E94" s="7" t="s">
        <v>337</v>
      </c>
      <c r="F94" s="7" t="s">
        <v>93</v>
      </c>
      <c r="G94" s="7">
        <v>8904</v>
      </c>
      <c r="H94" s="7"/>
      <c r="I94" s="7" t="s">
        <v>428</v>
      </c>
      <c r="J94" s="7" t="s">
        <v>429</v>
      </c>
      <c r="K94" s="7">
        <v>224</v>
      </c>
      <c r="L94" s="7">
        <v>594</v>
      </c>
      <c r="M94" s="7">
        <v>600</v>
      </c>
      <c r="N94" s="7" t="s">
        <v>430</v>
      </c>
      <c r="O94" s="7" t="s">
        <v>431</v>
      </c>
      <c r="P94" s="7">
        <v>10.8</v>
      </c>
      <c r="Q94" s="7"/>
      <c r="R94" s="7">
        <v>30</v>
      </c>
      <c r="S94" s="7">
        <v>300</v>
      </c>
      <c r="T94" s="7">
        <f t="shared" si="3"/>
        <v>10</v>
      </c>
      <c r="U94" s="7" t="s">
        <v>170</v>
      </c>
      <c r="V94" s="7">
        <v>50</v>
      </c>
      <c r="W94" s="7"/>
      <c r="X94" s="34">
        <v>708</v>
      </c>
      <c r="Y94" s="9">
        <f t="shared" si="10"/>
        <v>1.5575999999999999</v>
      </c>
      <c r="Z94" s="7">
        <v>62.1</v>
      </c>
      <c r="AA94" s="7" t="s">
        <v>432</v>
      </c>
      <c r="AB94" s="7"/>
      <c r="AC94" s="7"/>
      <c r="AD94" s="10"/>
      <c r="AE94" s="7"/>
      <c r="AF94" s="7"/>
      <c r="AG94" s="10"/>
      <c r="AH94" s="10">
        <v>0.3</v>
      </c>
      <c r="AI94" s="10">
        <v>0.4</v>
      </c>
      <c r="AJ94" s="10">
        <v>0.45</v>
      </c>
      <c r="AK94" s="10"/>
      <c r="AL94" s="10"/>
      <c r="AM94" s="7"/>
      <c r="AN94" s="11"/>
      <c r="AO94" s="12"/>
    </row>
    <row r="95" spans="1:41">
      <c r="A95" s="13" t="s">
        <v>433</v>
      </c>
      <c r="B95" s="14">
        <v>45622</v>
      </c>
      <c r="C95" s="15" t="s">
        <v>434</v>
      </c>
      <c r="D95" s="15">
        <v>19</v>
      </c>
      <c r="E95" s="15" t="s">
        <v>352</v>
      </c>
      <c r="F95" s="15" t="s">
        <v>93</v>
      </c>
      <c r="G95" s="15">
        <v>11900</v>
      </c>
      <c r="H95" s="15"/>
      <c r="I95" s="15" t="s">
        <v>435</v>
      </c>
      <c r="J95" s="15" t="s">
        <v>436</v>
      </c>
      <c r="K95" s="15">
        <v>333.6</v>
      </c>
      <c r="L95" s="15"/>
      <c r="M95" s="15">
        <v>600</v>
      </c>
      <c r="N95" s="15" t="s">
        <v>390</v>
      </c>
      <c r="O95" s="15" t="s">
        <v>437</v>
      </c>
      <c r="P95" s="15">
        <v>10.8</v>
      </c>
      <c r="Q95" s="15"/>
      <c r="R95" s="15">
        <v>30</v>
      </c>
      <c r="S95" s="15">
        <v>300</v>
      </c>
      <c r="T95" s="15">
        <f t="shared" si="3"/>
        <v>10</v>
      </c>
      <c r="U95" s="15" t="s">
        <v>170</v>
      </c>
      <c r="V95" s="15">
        <v>50</v>
      </c>
      <c r="W95" s="15"/>
      <c r="X95" s="32">
        <v>708</v>
      </c>
      <c r="Y95" s="16">
        <f t="shared" si="10"/>
        <v>1.5575999999999999</v>
      </c>
      <c r="Z95" s="15">
        <v>64.599999999999994</v>
      </c>
      <c r="AA95" s="15" t="s">
        <v>438</v>
      </c>
      <c r="AB95" s="15"/>
      <c r="AC95" s="15"/>
      <c r="AD95" s="17"/>
      <c r="AE95" s="15"/>
      <c r="AF95" s="15"/>
      <c r="AG95" s="17"/>
      <c r="AH95" s="17">
        <v>0.5</v>
      </c>
      <c r="AI95" s="17">
        <v>1</v>
      </c>
      <c r="AJ95" s="17"/>
      <c r="AK95" s="17"/>
      <c r="AL95" s="17"/>
      <c r="AM95" s="15"/>
      <c r="AN95" s="18"/>
      <c r="AO95" s="19"/>
    </row>
    <row r="96" spans="1:41">
      <c r="A96" s="5" t="s">
        <v>439</v>
      </c>
      <c r="B96" s="6">
        <v>45622</v>
      </c>
      <c r="C96" s="7" t="s">
        <v>440</v>
      </c>
      <c r="D96" s="7">
        <v>19</v>
      </c>
      <c r="E96" s="7" t="s">
        <v>441</v>
      </c>
      <c r="F96" s="7" t="s">
        <v>442</v>
      </c>
      <c r="G96" s="7">
        <v>16050</v>
      </c>
      <c r="H96" s="7"/>
      <c r="I96" s="7" t="s">
        <v>401</v>
      </c>
      <c r="J96" s="7" t="s">
        <v>198</v>
      </c>
      <c r="K96" s="7">
        <v>264</v>
      </c>
      <c r="L96" s="7">
        <v>560.4</v>
      </c>
      <c r="M96" s="7">
        <v>600</v>
      </c>
      <c r="N96" s="7" t="s">
        <v>443</v>
      </c>
      <c r="O96" s="7" t="s">
        <v>444</v>
      </c>
      <c r="P96" s="7">
        <v>9.6</v>
      </c>
      <c r="Q96" s="7"/>
      <c r="R96" s="7">
        <v>30</v>
      </c>
      <c r="S96" s="7">
        <v>300</v>
      </c>
      <c r="T96" s="7">
        <f t="shared" si="3"/>
        <v>10</v>
      </c>
      <c r="U96" s="7" t="s">
        <v>170</v>
      </c>
      <c r="V96" s="7">
        <v>50</v>
      </c>
      <c r="W96" s="7"/>
      <c r="X96" s="34">
        <v>708</v>
      </c>
      <c r="Y96" s="9">
        <f t="shared" si="10"/>
        <v>1.5575999999999999</v>
      </c>
      <c r="Z96" s="7"/>
      <c r="AA96" s="7"/>
      <c r="AB96" s="7"/>
      <c r="AC96" s="7"/>
      <c r="AD96" s="10"/>
      <c r="AE96" s="7"/>
      <c r="AF96" s="7"/>
      <c r="AG96" s="10"/>
      <c r="AH96" s="10">
        <v>0.05</v>
      </c>
      <c r="AI96" s="10">
        <v>0.1</v>
      </c>
      <c r="AJ96" s="10">
        <v>0.1</v>
      </c>
      <c r="AK96" s="10">
        <v>0.3</v>
      </c>
      <c r="AL96" s="10"/>
      <c r="AM96" s="7"/>
      <c r="AN96" s="11"/>
      <c r="AO96" s="12"/>
    </row>
    <row r="97" spans="1:41">
      <c r="A97" s="13" t="s">
        <v>445</v>
      </c>
      <c r="B97" s="14">
        <v>45623</v>
      </c>
      <c r="C97" s="15" t="s">
        <v>446</v>
      </c>
      <c r="D97" s="15">
        <v>19</v>
      </c>
      <c r="E97" s="15" t="s">
        <v>352</v>
      </c>
      <c r="F97" s="15" t="s">
        <v>93</v>
      </c>
      <c r="G97" s="15">
        <v>12400</v>
      </c>
      <c r="H97" s="15"/>
      <c r="I97" s="15" t="s">
        <v>447</v>
      </c>
      <c r="J97" s="15" t="s">
        <v>396</v>
      </c>
      <c r="K97" s="15">
        <v>289.2</v>
      </c>
      <c r="L97" s="15">
        <v>580.79999999999995</v>
      </c>
      <c r="M97" s="15">
        <v>600</v>
      </c>
      <c r="N97" s="15" t="s">
        <v>430</v>
      </c>
      <c r="O97" s="15" t="s">
        <v>448</v>
      </c>
      <c r="P97" s="15">
        <v>9.6</v>
      </c>
      <c r="Q97" s="15"/>
      <c r="R97" s="15">
        <v>30</v>
      </c>
      <c r="S97" s="15">
        <v>300</v>
      </c>
      <c r="T97" s="15">
        <f t="shared" si="3"/>
        <v>10</v>
      </c>
      <c r="U97" s="15" t="s">
        <v>170</v>
      </c>
      <c r="V97" s="15">
        <v>50</v>
      </c>
      <c r="W97" s="15"/>
      <c r="X97" s="15">
        <v>440</v>
      </c>
      <c r="Y97" s="16">
        <f t="shared" si="10"/>
        <v>0.96799999999999986</v>
      </c>
      <c r="Z97" s="15"/>
      <c r="AA97" s="15"/>
      <c r="AB97" s="15"/>
      <c r="AC97" s="15"/>
      <c r="AD97" s="17"/>
      <c r="AE97" s="15"/>
      <c r="AF97" s="15"/>
      <c r="AG97" s="17"/>
      <c r="AH97" s="17">
        <v>0.7</v>
      </c>
      <c r="AI97" s="17">
        <v>1</v>
      </c>
      <c r="AJ97" s="17"/>
      <c r="AK97" s="17"/>
      <c r="AL97" s="17"/>
      <c r="AM97" s="15"/>
      <c r="AN97" s="18"/>
      <c r="AO97" s="19"/>
    </row>
    <row r="98" spans="1:41">
      <c r="A98" s="5" t="s">
        <v>449</v>
      </c>
      <c r="B98" s="6">
        <v>45623</v>
      </c>
      <c r="C98" s="7" t="s">
        <v>450</v>
      </c>
      <c r="D98" s="7">
        <v>10</v>
      </c>
      <c r="E98" s="7" t="s">
        <v>352</v>
      </c>
      <c r="F98" s="7" t="s">
        <v>93</v>
      </c>
      <c r="G98" s="7">
        <v>12400</v>
      </c>
      <c r="H98" s="7"/>
      <c r="I98" s="7" t="s">
        <v>451</v>
      </c>
      <c r="J98" s="7" t="s">
        <v>452</v>
      </c>
      <c r="K98" s="7">
        <v>654</v>
      </c>
      <c r="L98" s="7">
        <v>1407</v>
      </c>
      <c r="M98" s="7">
        <v>300</v>
      </c>
      <c r="N98" s="7" t="s">
        <v>430</v>
      </c>
      <c r="O98" s="7" t="s">
        <v>453</v>
      </c>
      <c r="P98" s="7">
        <v>9.6</v>
      </c>
      <c r="Q98" s="7"/>
      <c r="R98" s="7">
        <v>30</v>
      </c>
      <c r="S98" s="7">
        <v>300</v>
      </c>
      <c r="T98" s="7">
        <f t="shared" si="3"/>
        <v>10</v>
      </c>
      <c r="U98" s="7" t="s">
        <v>170</v>
      </c>
      <c r="V98" s="7">
        <v>50</v>
      </c>
      <c r="W98" s="7"/>
      <c r="X98" s="7">
        <v>440</v>
      </c>
      <c r="Y98" s="9">
        <f t="shared" si="10"/>
        <v>0.96799999999999986</v>
      </c>
      <c r="Z98" s="7"/>
      <c r="AA98" s="7"/>
      <c r="AB98" s="7"/>
      <c r="AC98" s="7"/>
      <c r="AD98" s="10"/>
      <c r="AE98" s="7"/>
      <c r="AF98" s="7"/>
      <c r="AG98" s="10"/>
      <c r="AH98" s="10">
        <v>0.95</v>
      </c>
      <c r="AI98" s="10">
        <v>1</v>
      </c>
      <c r="AJ98" s="10"/>
      <c r="AK98" s="10">
        <v>0.8</v>
      </c>
      <c r="AL98" s="10"/>
      <c r="AM98" s="7"/>
      <c r="AN98" s="11"/>
      <c r="AO98" s="12"/>
    </row>
    <row r="99" spans="1:41">
      <c r="A99" s="13" t="s">
        <v>454</v>
      </c>
      <c r="B99" s="14">
        <v>45623</v>
      </c>
      <c r="C99" s="15" t="s">
        <v>455</v>
      </c>
      <c r="D99" s="15">
        <v>9</v>
      </c>
      <c r="E99" s="15" t="s">
        <v>352</v>
      </c>
      <c r="F99" s="15" t="s">
        <v>93</v>
      </c>
      <c r="G99" s="15">
        <v>12400</v>
      </c>
      <c r="H99" s="15"/>
      <c r="I99" s="15" t="s">
        <v>451</v>
      </c>
      <c r="J99" s="15" t="s">
        <v>452</v>
      </c>
      <c r="K99" s="15">
        <v>654</v>
      </c>
      <c r="L99" s="15">
        <v>1407</v>
      </c>
      <c r="M99" s="15">
        <v>300</v>
      </c>
      <c r="N99" s="15" t="s">
        <v>430</v>
      </c>
      <c r="O99" s="15" t="s">
        <v>453</v>
      </c>
      <c r="P99" s="15">
        <v>9.6</v>
      </c>
      <c r="Q99" s="15"/>
      <c r="R99" s="15">
        <v>30</v>
      </c>
      <c r="S99" s="15">
        <v>300</v>
      </c>
      <c r="T99" s="15">
        <f t="shared" si="3"/>
        <v>10</v>
      </c>
      <c r="U99" s="15" t="s">
        <v>170</v>
      </c>
      <c r="V99" s="15">
        <v>50</v>
      </c>
      <c r="W99" s="15"/>
      <c r="X99" s="15">
        <v>708</v>
      </c>
      <c r="Y99" s="16">
        <f t="shared" si="10"/>
        <v>1.5575999999999999</v>
      </c>
      <c r="Z99" s="15"/>
      <c r="AA99" s="15"/>
      <c r="AB99" s="15"/>
      <c r="AC99" s="15"/>
      <c r="AD99" s="17"/>
      <c r="AE99" s="15"/>
      <c r="AF99" s="15"/>
      <c r="AG99" s="17"/>
      <c r="AH99" s="17">
        <v>1</v>
      </c>
      <c r="AI99" s="17">
        <v>1</v>
      </c>
      <c r="AJ99" s="17"/>
      <c r="AK99" s="17"/>
      <c r="AL99" s="17"/>
      <c r="AM99" s="15"/>
      <c r="AN99" s="18"/>
      <c r="AO99" s="19"/>
    </row>
    <row r="100" spans="1:41">
      <c r="A100" s="5" t="s">
        <v>456</v>
      </c>
      <c r="B100" s="6">
        <v>45624</v>
      </c>
      <c r="C100" s="7" t="s">
        <v>457</v>
      </c>
      <c r="D100" s="7">
        <v>19</v>
      </c>
      <c r="E100" s="7" t="s">
        <v>458</v>
      </c>
      <c r="F100" s="7" t="s">
        <v>459</v>
      </c>
      <c r="G100" s="7">
        <v>6264</v>
      </c>
      <c r="H100" s="7"/>
      <c r="I100" s="7" t="s">
        <v>401</v>
      </c>
      <c r="J100" s="7" t="s">
        <v>198</v>
      </c>
      <c r="K100" s="7">
        <v>272.39999999999998</v>
      </c>
      <c r="L100" s="7">
        <v>550.79999999999995</v>
      </c>
      <c r="M100" s="7">
        <v>600</v>
      </c>
      <c r="N100" s="7" t="s">
        <v>430</v>
      </c>
      <c r="O100" s="7" t="s">
        <v>460</v>
      </c>
      <c r="P100" s="7">
        <v>10.8</v>
      </c>
      <c r="Q100" s="7"/>
      <c r="R100" s="7">
        <v>30</v>
      </c>
      <c r="S100" s="7">
        <v>300</v>
      </c>
      <c r="T100" s="7">
        <f t="shared" si="3"/>
        <v>10</v>
      </c>
      <c r="U100" s="7" t="s">
        <v>170</v>
      </c>
      <c r="V100" s="7">
        <v>50</v>
      </c>
      <c r="W100" s="7"/>
      <c r="X100" s="7">
        <v>708</v>
      </c>
      <c r="Y100" s="9">
        <f t="shared" si="10"/>
        <v>1.5575999999999999</v>
      </c>
      <c r="Z100" s="7"/>
      <c r="AA100" s="7"/>
      <c r="AB100" s="7"/>
      <c r="AC100" s="7"/>
      <c r="AD100" s="10"/>
      <c r="AE100" s="7"/>
      <c r="AF100" s="7"/>
      <c r="AG100" s="10"/>
      <c r="AH100" s="10">
        <v>0.15</v>
      </c>
      <c r="AI100" s="10">
        <v>0.2</v>
      </c>
      <c r="AJ100" s="10">
        <v>0.3</v>
      </c>
      <c r="AK100" s="10"/>
      <c r="AL100" s="10"/>
      <c r="AM100" s="7"/>
      <c r="AN100" s="11"/>
      <c r="AO100" s="12"/>
    </row>
    <row r="101" spans="1:41">
      <c r="A101" s="13" t="s">
        <v>461</v>
      </c>
      <c r="B101" s="14">
        <v>45624</v>
      </c>
      <c r="C101" s="15" t="s">
        <v>462</v>
      </c>
      <c r="D101" s="15">
        <v>10</v>
      </c>
      <c r="E101" s="15" t="s">
        <v>352</v>
      </c>
      <c r="F101" s="15" t="s">
        <v>93</v>
      </c>
      <c r="G101" s="15">
        <v>12790</v>
      </c>
      <c r="H101" s="15"/>
      <c r="I101" s="15" t="s">
        <v>463</v>
      </c>
      <c r="J101" s="15" t="s">
        <v>464</v>
      </c>
      <c r="K101" s="15">
        <v>804</v>
      </c>
      <c r="L101" s="15">
        <v>1584</v>
      </c>
      <c r="M101" s="15">
        <v>300</v>
      </c>
      <c r="N101" s="15" t="s">
        <v>430</v>
      </c>
      <c r="O101" s="15" t="s">
        <v>465</v>
      </c>
      <c r="P101" s="15"/>
      <c r="Q101" s="15"/>
      <c r="R101" s="15">
        <v>30</v>
      </c>
      <c r="S101" s="15">
        <v>300</v>
      </c>
      <c r="T101" s="15">
        <f t="shared" si="3"/>
        <v>10</v>
      </c>
      <c r="U101" s="15" t="s">
        <v>170</v>
      </c>
      <c r="V101" s="15">
        <v>50</v>
      </c>
      <c r="W101" s="15"/>
      <c r="X101" s="15">
        <v>440</v>
      </c>
      <c r="Y101" s="16">
        <f t="shared" si="10"/>
        <v>0.96799999999999986</v>
      </c>
      <c r="Z101" s="15"/>
      <c r="AA101" s="15"/>
      <c r="AB101" s="15"/>
      <c r="AC101" s="15"/>
      <c r="AD101" s="17"/>
      <c r="AE101" s="15"/>
      <c r="AF101" s="15"/>
      <c r="AG101" s="17"/>
      <c r="AH101" s="17">
        <v>0.8</v>
      </c>
      <c r="AI101" s="17">
        <v>1</v>
      </c>
      <c r="AJ101" s="17"/>
      <c r="AK101" s="17"/>
      <c r="AL101" s="17"/>
      <c r="AM101" s="15"/>
      <c r="AN101" s="18"/>
      <c r="AO101" s="19"/>
    </row>
    <row r="102" spans="1:41">
      <c r="A102" s="5" t="s">
        <v>466</v>
      </c>
      <c r="B102" s="6">
        <v>45624</v>
      </c>
      <c r="C102" s="7" t="s">
        <v>467</v>
      </c>
      <c r="D102" s="7">
        <v>9</v>
      </c>
      <c r="E102" s="7" t="s">
        <v>352</v>
      </c>
      <c r="F102" s="7" t="s">
        <v>93</v>
      </c>
      <c r="G102" s="7">
        <v>12790</v>
      </c>
      <c r="H102" s="7"/>
      <c r="I102" s="7" t="s">
        <v>463</v>
      </c>
      <c r="J102" s="7" t="s">
        <v>464</v>
      </c>
      <c r="K102" s="7">
        <v>804</v>
      </c>
      <c r="L102" s="7">
        <v>1584</v>
      </c>
      <c r="M102" s="7">
        <v>300</v>
      </c>
      <c r="N102" s="7" t="s">
        <v>430</v>
      </c>
      <c r="O102" s="7" t="s">
        <v>465</v>
      </c>
      <c r="P102" s="7"/>
      <c r="Q102" s="7"/>
      <c r="R102" s="7">
        <v>30</v>
      </c>
      <c r="S102" s="7">
        <v>300</v>
      </c>
      <c r="T102" s="7">
        <f t="shared" si="3"/>
        <v>10</v>
      </c>
      <c r="U102" s="7" t="s">
        <v>170</v>
      </c>
      <c r="V102" s="7">
        <v>50</v>
      </c>
      <c r="W102" s="7"/>
      <c r="X102" s="7">
        <v>708</v>
      </c>
      <c r="Y102" s="9">
        <f t="shared" si="10"/>
        <v>1.5575999999999999</v>
      </c>
      <c r="Z102" s="7"/>
      <c r="AA102" s="7"/>
      <c r="AB102" s="7"/>
      <c r="AC102" s="7"/>
      <c r="AD102" s="10"/>
      <c r="AE102" s="7"/>
      <c r="AF102" s="7"/>
      <c r="AG102" s="10"/>
      <c r="AH102" s="10">
        <v>0.95</v>
      </c>
      <c r="AI102" s="10">
        <v>1</v>
      </c>
      <c r="AJ102" s="10"/>
      <c r="AK102" s="10"/>
      <c r="AL102" s="10"/>
      <c r="AM102" s="7"/>
      <c r="AN102" s="11"/>
      <c r="AO102" s="12"/>
    </row>
    <row r="103" spans="1:41">
      <c r="A103" s="13" t="s">
        <v>468</v>
      </c>
      <c r="B103" s="14">
        <v>45625</v>
      </c>
      <c r="C103" s="15" t="s">
        <v>469</v>
      </c>
      <c r="D103" s="15">
        <v>10</v>
      </c>
      <c r="E103" s="15" t="s">
        <v>352</v>
      </c>
      <c r="F103" s="15" t="s">
        <v>93</v>
      </c>
      <c r="G103" s="15">
        <v>11080</v>
      </c>
      <c r="H103" s="15"/>
      <c r="I103" s="15" t="s">
        <v>470</v>
      </c>
      <c r="J103" s="15" t="s">
        <v>471</v>
      </c>
      <c r="K103" s="15">
        <v>278.39999999999998</v>
      </c>
      <c r="L103" s="15">
        <v>555.6</v>
      </c>
      <c r="M103" s="15">
        <v>300</v>
      </c>
      <c r="N103" s="15" t="s">
        <v>430</v>
      </c>
      <c r="O103" s="15" t="s">
        <v>472</v>
      </c>
      <c r="P103" s="15">
        <v>10.8</v>
      </c>
      <c r="Q103" s="15"/>
      <c r="R103" s="15">
        <v>30</v>
      </c>
      <c r="S103" s="15">
        <v>300</v>
      </c>
      <c r="T103" s="15">
        <f t="shared" si="3"/>
        <v>10</v>
      </c>
      <c r="U103" s="15" t="s">
        <v>170</v>
      </c>
      <c r="V103" s="15">
        <v>50</v>
      </c>
      <c r="W103" s="15"/>
      <c r="X103" s="15">
        <v>440</v>
      </c>
      <c r="Y103" s="16">
        <f t="shared" si="10"/>
        <v>0.96799999999999986</v>
      </c>
      <c r="Z103" s="15"/>
      <c r="AA103" s="15"/>
      <c r="AB103" s="15"/>
      <c r="AC103" s="15"/>
      <c r="AD103" s="17"/>
      <c r="AE103" s="15"/>
      <c r="AF103" s="15"/>
      <c r="AG103" s="17"/>
      <c r="AH103" s="17">
        <v>0.9</v>
      </c>
      <c r="AI103" s="17">
        <v>1</v>
      </c>
      <c r="AJ103" s="17"/>
      <c r="AK103" s="17"/>
      <c r="AL103" s="17"/>
      <c r="AM103" s="15"/>
      <c r="AN103" s="18"/>
      <c r="AO103" s="19"/>
    </row>
    <row r="104" spans="1:41">
      <c r="A104" s="5" t="s">
        <v>473</v>
      </c>
      <c r="B104" s="6">
        <v>45625</v>
      </c>
      <c r="C104" s="7" t="s">
        <v>474</v>
      </c>
      <c r="D104" s="7">
        <v>9</v>
      </c>
      <c r="E104" s="7" t="s">
        <v>352</v>
      </c>
      <c r="F104" s="7" t="s">
        <v>93</v>
      </c>
      <c r="G104" s="7">
        <v>11080</v>
      </c>
      <c r="H104" s="7"/>
      <c r="I104" s="7" t="s">
        <v>470</v>
      </c>
      <c r="J104" s="7" t="s">
        <v>471</v>
      </c>
      <c r="K104" s="7">
        <v>278.39999999999998</v>
      </c>
      <c r="L104" s="7">
        <v>555.6</v>
      </c>
      <c r="M104" s="7">
        <v>300</v>
      </c>
      <c r="N104" s="7" t="s">
        <v>430</v>
      </c>
      <c r="O104" s="7" t="s">
        <v>472</v>
      </c>
      <c r="P104" s="7">
        <v>10.8</v>
      </c>
      <c r="Q104" s="7"/>
      <c r="R104" s="7">
        <v>30</v>
      </c>
      <c r="S104" s="7">
        <v>300</v>
      </c>
      <c r="T104" s="7">
        <f t="shared" si="3"/>
        <v>10</v>
      </c>
      <c r="U104" s="7" t="s">
        <v>170</v>
      </c>
      <c r="V104" s="7">
        <v>50</v>
      </c>
      <c r="W104" s="7"/>
      <c r="X104" s="7">
        <v>708</v>
      </c>
      <c r="Y104" s="9">
        <f t="shared" si="10"/>
        <v>1.5575999999999999</v>
      </c>
      <c r="Z104" s="7"/>
      <c r="AA104" s="7"/>
      <c r="AB104" s="7"/>
      <c r="AC104" s="7"/>
      <c r="AD104" s="10"/>
      <c r="AE104" s="7"/>
      <c r="AF104" s="7"/>
      <c r="AG104" s="10"/>
      <c r="AH104" s="10">
        <v>0.95</v>
      </c>
      <c r="AI104" s="10">
        <v>1</v>
      </c>
      <c r="AJ104" s="10"/>
      <c r="AK104" s="10"/>
      <c r="AL104" s="10"/>
      <c r="AM104" s="7"/>
      <c r="AN104" s="11"/>
      <c r="AO104" s="12"/>
    </row>
    <row r="105" spans="1:41">
      <c r="A105" s="13" t="s">
        <v>475</v>
      </c>
      <c r="B105" s="14">
        <v>45625</v>
      </c>
      <c r="C105" s="15" t="s">
        <v>476</v>
      </c>
      <c r="D105" s="15">
        <v>10</v>
      </c>
      <c r="E105" s="15" t="s">
        <v>352</v>
      </c>
      <c r="F105" s="15" t="s">
        <v>93</v>
      </c>
      <c r="G105" s="15">
        <v>11080</v>
      </c>
      <c r="H105" s="15"/>
      <c r="I105" s="15" t="s">
        <v>477</v>
      </c>
      <c r="J105" s="15" t="s">
        <v>478</v>
      </c>
      <c r="K105" s="15">
        <v>487.2</v>
      </c>
      <c r="L105" s="15">
        <v>1076</v>
      </c>
      <c r="M105" s="15">
        <v>300</v>
      </c>
      <c r="N105" s="15" t="s">
        <v>430</v>
      </c>
      <c r="O105" s="15" t="s">
        <v>479</v>
      </c>
      <c r="P105" s="15">
        <v>10.8</v>
      </c>
      <c r="Q105" s="15"/>
      <c r="R105" s="15">
        <v>30</v>
      </c>
      <c r="S105" s="15">
        <v>300</v>
      </c>
      <c r="T105" s="15">
        <f t="shared" si="3"/>
        <v>10</v>
      </c>
      <c r="U105" s="15" t="s">
        <v>170</v>
      </c>
      <c r="V105" s="15">
        <v>50</v>
      </c>
      <c r="W105" s="15"/>
      <c r="X105" s="15">
        <v>440</v>
      </c>
      <c r="Y105" s="16">
        <f t="shared" si="10"/>
        <v>0.96799999999999986</v>
      </c>
      <c r="Z105" s="15"/>
      <c r="AA105" s="15"/>
      <c r="AB105" s="15"/>
      <c r="AC105" s="15"/>
      <c r="AD105" s="17"/>
      <c r="AE105" s="15"/>
      <c r="AF105" s="15"/>
      <c r="AG105" s="17"/>
      <c r="AH105" s="17">
        <v>0.75</v>
      </c>
      <c r="AI105" s="17">
        <v>1</v>
      </c>
      <c r="AJ105" s="17"/>
      <c r="AK105" s="17"/>
      <c r="AL105" s="17"/>
      <c r="AM105" s="15"/>
      <c r="AN105" s="18"/>
      <c r="AO105" s="19"/>
    </row>
    <row r="106" spans="1:41">
      <c r="A106" s="5" t="s">
        <v>480</v>
      </c>
      <c r="B106" s="6">
        <v>45625</v>
      </c>
      <c r="C106" s="7" t="s">
        <v>481</v>
      </c>
      <c r="D106" s="7">
        <v>9</v>
      </c>
      <c r="E106" s="7" t="s">
        <v>352</v>
      </c>
      <c r="F106" s="7" t="s">
        <v>93</v>
      </c>
      <c r="G106" s="7">
        <v>11080</v>
      </c>
      <c r="H106" s="7"/>
      <c r="I106" s="7" t="s">
        <v>477</v>
      </c>
      <c r="J106" s="7" t="s">
        <v>478</v>
      </c>
      <c r="K106" s="7">
        <v>487.2</v>
      </c>
      <c r="L106" s="7">
        <v>1076</v>
      </c>
      <c r="M106" s="7">
        <v>300</v>
      </c>
      <c r="N106" s="7" t="s">
        <v>430</v>
      </c>
      <c r="O106" s="7" t="s">
        <v>479</v>
      </c>
      <c r="P106" s="7">
        <v>10.8</v>
      </c>
      <c r="Q106" s="7"/>
      <c r="R106" s="7">
        <v>30</v>
      </c>
      <c r="S106" s="7">
        <v>300</v>
      </c>
      <c r="T106" s="7">
        <f t="shared" si="3"/>
        <v>10</v>
      </c>
      <c r="U106" s="7" t="s">
        <v>170</v>
      </c>
      <c r="V106" s="7">
        <v>50</v>
      </c>
      <c r="W106" s="7"/>
      <c r="X106" s="7">
        <v>708</v>
      </c>
      <c r="Y106" s="9">
        <f t="shared" si="10"/>
        <v>1.5575999999999999</v>
      </c>
      <c r="Z106" s="7"/>
      <c r="AA106" s="7"/>
      <c r="AB106" s="7"/>
      <c r="AC106" s="7"/>
      <c r="AD106" s="10"/>
      <c r="AE106" s="7"/>
      <c r="AF106" s="7"/>
      <c r="AG106" s="10"/>
      <c r="AH106" s="10">
        <v>0.9</v>
      </c>
      <c r="AI106" s="10">
        <v>1</v>
      </c>
      <c r="AJ106" s="10"/>
      <c r="AK106" s="10"/>
      <c r="AL106" s="10"/>
      <c r="AM106" s="7"/>
      <c r="AN106" s="11"/>
      <c r="AO106" s="12"/>
    </row>
    <row r="107" spans="1:41">
      <c r="A107" s="13" t="s">
        <v>482</v>
      </c>
      <c r="B107" s="14">
        <v>45628</v>
      </c>
      <c r="C107" s="15" t="s">
        <v>483</v>
      </c>
      <c r="D107" s="15">
        <v>19</v>
      </c>
      <c r="E107" s="15" t="s">
        <v>441</v>
      </c>
      <c r="F107" s="15" t="s">
        <v>442</v>
      </c>
      <c r="G107" s="15">
        <v>40140</v>
      </c>
      <c r="H107" s="15"/>
      <c r="I107" s="15" t="s">
        <v>401</v>
      </c>
      <c r="J107" s="15" t="s">
        <v>198</v>
      </c>
      <c r="K107" s="15">
        <v>266.39999999999998</v>
      </c>
      <c r="L107" s="15">
        <v>520.79999999999995</v>
      </c>
      <c r="M107" s="15">
        <v>600</v>
      </c>
      <c r="N107" s="15" t="s">
        <v>484</v>
      </c>
      <c r="O107" s="15" t="s">
        <v>485</v>
      </c>
      <c r="P107" s="15">
        <v>10.8</v>
      </c>
      <c r="Q107" s="15"/>
      <c r="R107" s="15">
        <v>30</v>
      </c>
      <c r="S107" s="15">
        <v>300</v>
      </c>
      <c r="T107" s="15">
        <f t="shared" si="3"/>
        <v>10</v>
      </c>
      <c r="U107" s="15" t="s">
        <v>170</v>
      </c>
      <c r="V107" s="15">
        <v>50</v>
      </c>
      <c r="W107" s="15"/>
      <c r="X107" s="15">
        <v>708</v>
      </c>
      <c r="Y107" s="16">
        <f t="shared" si="10"/>
        <v>1.5575999999999999</v>
      </c>
      <c r="Z107" s="15">
        <v>65</v>
      </c>
      <c r="AA107" s="15" t="s">
        <v>486</v>
      </c>
      <c r="AB107" s="15"/>
      <c r="AC107" s="15"/>
      <c r="AD107" s="17"/>
      <c r="AE107" s="15"/>
      <c r="AF107" s="15"/>
      <c r="AG107" s="17"/>
      <c r="AH107" s="17">
        <v>0.15</v>
      </c>
      <c r="AI107" s="17">
        <v>0.2</v>
      </c>
      <c r="AJ107" s="17">
        <v>0.25</v>
      </c>
      <c r="AK107" s="17"/>
      <c r="AL107" s="17"/>
      <c r="AM107" s="15"/>
      <c r="AN107" s="18" t="s">
        <v>487</v>
      </c>
      <c r="AO107" s="19"/>
    </row>
    <row r="108" spans="1:41">
      <c r="A108" s="5" t="s">
        <v>488</v>
      </c>
      <c r="B108" s="6">
        <v>45628</v>
      </c>
      <c r="C108" s="7" t="s">
        <v>489</v>
      </c>
      <c r="D108" s="7">
        <v>19</v>
      </c>
      <c r="E108" s="7" t="s">
        <v>352</v>
      </c>
      <c r="F108" s="7" t="s">
        <v>93</v>
      </c>
      <c r="G108" s="7">
        <v>11200</v>
      </c>
      <c r="H108" s="7"/>
      <c r="I108" s="7" t="s">
        <v>490</v>
      </c>
      <c r="J108" s="7" t="s">
        <v>436</v>
      </c>
      <c r="K108" s="7">
        <v>332.4</v>
      </c>
      <c r="L108" s="7">
        <v>660</v>
      </c>
      <c r="M108" s="7">
        <v>600</v>
      </c>
      <c r="N108" s="7" t="s">
        <v>430</v>
      </c>
      <c r="O108" s="7" t="s">
        <v>491</v>
      </c>
      <c r="P108" s="7">
        <v>10.8</v>
      </c>
      <c r="Q108" s="7"/>
      <c r="R108" s="7">
        <v>30</v>
      </c>
      <c r="S108" s="7">
        <v>300</v>
      </c>
      <c r="T108" s="7">
        <f t="shared" si="3"/>
        <v>10</v>
      </c>
      <c r="U108" s="7" t="s">
        <v>170</v>
      </c>
      <c r="V108" s="7">
        <v>50</v>
      </c>
      <c r="W108" s="7"/>
      <c r="X108" s="7">
        <v>440</v>
      </c>
      <c r="Y108" s="9">
        <f t="shared" si="10"/>
        <v>0.96799999999999986</v>
      </c>
      <c r="Z108" s="7">
        <v>64.099999999999994</v>
      </c>
      <c r="AA108" s="7" t="s">
        <v>492</v>
      </c>
      <c r="AB108" s="7"/>
      <c r="AC108" s="7"/>
      <c r="AD108" s="10"/>
      <c r="AE108" s="7"/>
      <c r="AF108" s="7"/>
      <c r="AG108" s="10"/>
      <c r="AH108" s="10">
        <v>0.4</v>
      </c>
      <c r="AI108" s="10">
        <v>0.7</v>
      </c>
      <c r="AJ108" s="10"/>
      <c r="AK108" s="10"/>
      <c r="AL108" s="10"/>
      <c r="AM108" s="7"/>
      <c r="AN108" s="11"/>
      <c r="AO108" s="12"/>
    </row>
    <row r="109" spans="1:41">
      <c r="A109" s="13" t="s">
        <v>493</v>
      </c>
      <c r="B109" s="14">
        <v>45629</v>
      </c>
      <c r="C109" s="15" t="s">
        <v>494</v>
      </c>
      <c r="D109" s="39"/>
      <c r="E109" s="15" t="s">
        <v>357</v>
      </c>
      <c r="F109" s="15" t="s">
        <v>93</v>
      </c>
      <c r="G109" s="15">
        <v>10360</v>
      </c>
      <c r="H109" s="15"/>
      <c r="I109" s="15" t="s">
        <v>495</v>
      </c>
      <c r="J109" s="15" t="s">
        <v>496</v>
      </c>
      <c r="K109" s="15">
        <v>75.599999999999994</v>
      </c>
      <c r="L109" s="15">
        <v>180</v>
      </c>
      <c r="M109" s="15">
        <v>600</v>
      </c>
      <c r="N109" s="15" t="s">
        <v>497</v>
      </c>
      <c r="O109" s="15" t="s">
        <v>498</v>
      </c>
      <c r="P109" s="15">
        <v>12</v>
      </c>
      <c r="Q109" s="15"/>
      <c r="R109" s="15">
        <v>30</v>
      </c>
      <c r="S109" s="15">
        <v>300</v>
      </c>
      <c r="T109" s="15">
        <f t="shared" si="3"/>
        <v>10</v>
      </c>
      <c r="U109" s="15" t="s">
        <v>170</v>
      </c>
      <c r="V109" s="15">
        <v>50</v>
      </c>
      <c r="W109" s="15"/>
      <c r="X109" s="15">
        <v>708</v>
      </c>
      <c r="Y109" s="16">
        <f t="shared" si="10"/>
        <v>1.5575999999999999</v>
      </c>
      <c r="Z109" s="15"/>
      <c r="AA109" s="15"/>
      <c r="AB109" s="15"/>
      <c r="AC109" s="15"/>
      <c r="AD109" s="17"/>
      <c r="AE109" s="15"/>
      <c r="AF109" s="15"/>
      <c r="AG109" s="17"/>
      <c r="AH109" s="17">
        <v>0.75</v>
      </c>
      <c r="AI109" s="17">
        <v>1</v>
      </c>
      <c r="AJ109" s="17"/>
      <c r="AK109" s="17"/>
      <c r="AL109" s="17"/>
      <c r="AM109" s="15"/>
      <c r="AN109" s="18" t="s">
        <v>499</v>
      </c>
      <c r="AO109" s="19"/>
    </row>
    <row r="110" spans="1:41">
      <c r="A110" s="5" t="s">
        <v>500</v>
      </c>
      <c r="B110" s="6">
        <v>45630</v>
      </c>
      <c r="C110" s="7" t="s">
        <v>501</v>
      </c>
      <c r="D110" s="7">
        <v>15</v>
      </c>
      <c r="E110" s="7" t="s">
        <v>502</v>
      </c>
      <c r="F110" s="41" t="s">
        <v>257</v>
      </c>
      <c r="G110" s="7">
        <v>6600</v>
      </c>
      <c r="H110" s="7"/>
      <c r="I110" s="7" t="s">
        <v>401</v>
      </c>
      <c r="J110" s="7" t="s">
        <v>198</v>
      </c>
      <c r="K110" s="7">
        <v>266.39999999999998</v>
      </c>
      <c r="L110" s="7">
        <v>506.4</v>
      </c>
      <c r="M110" s="7">
        <v>450</v>
      </c>
      <c r="N110" s="7" t="s">
        <v>430</v>
      </c>
      <c r="O110" s="7" t="s">
        <v>503</v>
      </c>
      <c r="P110" s="7">
        <v>12</v>
      </c>
      <c r="Q110" s="7"/>
      <c r="R110" s="7">
        <v>30</v>
      </c>
      <c r="S110" s="7">
        <v>300</v>
      </c>
      <c r="T110" s="7">
        <f t="shared" si="3"/>
        <v>10</v>
      </c>
      <c r="U110" s="7" t="s">
        <v>170</v>
      </c>
      <c r="V110" s="7">
        <v>50</v>
      </c>
      <c r="W110" s="7"/>
      <c r="X110" s="7">
        <v>708</v>
      </c>
      <c r="Y110" s="9">
        <f t="shared" si="10"/>
        <v>1.5575999999999999</v>
      </c>
      <c r="Z110" s="7"/>
      <c r="AA110" s="7"/>
      <c r="AB110" s="7"/>
      <c r="AC110" s="7"/>
      <c r="AD110" s="10"/>
      <c r="AE110" s="7"/>
      <c r="AF110" s="7"/>
      <c r="AG110" s="10"/>
      <c r="AH110" s="10">
        <v>0.5</v>
      </c>
      <c r="AI110" s="10">
        <v>0.7</v>
      </c>
      <c r="AJ110" s="10"/>
      <c r="AK110" s="10"/>
      <c r="AL110" s="10"/>
      <c r="AM110" s="7"/>
      <c r="AN110" s="11" t="s">
        <v>504</v>
      </c>
      <c r="AO110" s="12"/>
    </row>
    <row r="111" spans="1:41">
      <c r="A111" s="42" t="s">
        <v>505</v>
      </c>
      <c r="B111" s="14">
        <v>45631</v>
      </c>
      <c r="C111" s="15" t="s">
        <v>506</v>
      </c>
      <c r="D111" s="15">
        <v>19</v>
      </c>
      <c r="E111" s="15" t="s">
        <v>357</v>
      </c>
      <c r="F111" s="15" t="s">
        <v>93</v>
      </c>
      <c r="G111" s="15">
        <v>10360</v>
      </c>
      <c r="H111" s="15"/>
      <c r="I111" s="15" t="s">
        <v>401</v>
      </c>
      <c r="J111" s="15" t="s">
        <v>198</v>
      </c>
      <c r="K111" s="15">
        <v>255.6</v>
      </c>
      <c r="L111" s="15">
        <v>445.2</v>
      </c>
      <c r="M111" s="15"/>
      <c r="N111" s="15" t="s">
        <v>507</v>
      </c>
      <c r="O111" s="15" t="s">
        <v>508</v>
      </c>
      <c r="P111" s="15">
        <v>10.8</v>
      </c>
      <c r="Q111" s="15"/>
      <c r="R111" s="15">
        <v>60</v>
      </c>
      <c r="S111" s="15">
        <v>300</v>
      </c>
      <c r="T111" s="15">
        <f t="shared" si="3"/>
        <v>5</v>
      </c>
      <c r="U111" s="15" t="s">
        <v>170</v>
      </c>
      <c r="V111" s="15">
        <v>50</v>
      </c>
      <c r="W111" s="15"/>
      <c r="X111" s="15">
        <v>708</v>
      </c>
      <c r="Y111" s="16">
        <f t="shared" si="10"/>
        <v>0.84960000000000002</v>
      </c>
      <c r="Z111" s="15">
        <v>76.7</v>
      </c>
      <c r="AA111" s="15" t="s">
        <v>509</v>
      </c>
      <c r="AB111" s="15"/>
      <c r="AC111" s="15"/>
      <c r="AD111" s="17"/>
      <c r="AE111" s="15"/>
      <c r="AF111" s="15"/>
      <c r="AG111" s="17"/>
      <c r="AH111" s="17">
        <v>0.15</v>
      </c>
      <c r="AI111" s="17">
        <v>0.2</v>
      </c>
      <c r="AJ111" s="17">
        <v>0.2</v>
      </c>
      <c r="AK111" s="17"/>
      <c r="AL111" s="17">
        <v>0.02</v>
      </c>
      <c r="AM111" s="15"/>
      <c r="AN111" s="18" t="s">
        <v>510</v>
      </c>
      <c r="AO111" s="19"/>
    </row>
    <row r="112" spans="1:41">
      <c r="A112" s="42" t="s">
        <v>511</v>
      </c>
      <c r="B112" s="6">
        <v>45631</v>
      </c>
      <c r="C112" s="7" t="s">
        <v>506</v>
      </c>
      <c r="D112" s="7"/>
      <c r="E112" s="7" t="s">
        <v>357</v>
      </c>
      <c r="F112" s="7" t="s">
        <v>93</v>
      </c>
      <c r="G112" s="7">
        <v>10360</v>
      </c>
      <c r="H112" s="7"/>
      <c r="I112" s="7" t="s">
        <v>401</v>
      </c>
      <c r="J112" s="7" t="s">
        <v>198</v>
      </c>
      <c r="K112" s="7">
        <v>255.6</v>
      </c>
      <c r="L112" s="7">
        <v>445.2</v>
      </c>
      <c r="M112" s="7"/>
      <c r="N112" s="7" t="s">
        <v>507</v>
      </c>
      <c r="O112" s="7" t="s">
        <v>508</v>
      </c>
      <c r="P112" s="7">
        <v>10.8</v>
      </c>
      <c r="Q112" s="7"/>
      <c r="R112" s="7">
        <v>60</v>
      </c>
      <c r="S112" s="7">
        <v>450</v>
      </c>
      <c r="T112" s="7">
        <f t="shared" si="3"/>
        <v>7.5</v>
      </c>
      <c r="U112" s="7" t="s">
        <v>170</v>
      </c>
      <c r="V112" s="7">
        <v>50</v>
      </c>
      <c r="W112" s="7"/>
      <c r="X112" s="7">
        <v>708</v>
      </c>
      <c r="Y112" s="9">
        <f t="shared" si="10"/>
        <v>0.8024</v>
      </c>
      <c r="Z112" s="7">
        <v>70.2</v>
      </c>
      <c r="AA112" s="7" t="s">
        <v>512</v>
      </c>
      <c r="AB112" s="7"/>
      <c r="AC112" s="7"/>
      <c r="AD112" s="10"/>
      <c r="AE112" s="7"/>
      <c r="AF112" s="7"/>
      <c r="AG112" s="10"/>
      <c r="AH112" s="10">
        <v>0.2</v>
      </c>
      <c r="AI112" s="10">
        <v>0.2</v>
      </c>
      <c r="AJ112" s="10">
        <v>0.25</v>
      </c>
      <c r="AK112" s="10"/>
      <c r="AL112" s="10"/>
      <c r="AM112" s="7"/>
      <c r="AN112" s="11" t="s">
        <v>513</v>
      </c>
      <c r="AO112" s="12"/>
    </row>
    <row r="113" spans="1:64">
      <c r="A113" s="42" t="s">
        <v>514</v>
      </c>
      <c r="B113" s="14">
        <v>45631</v>
      </c>
      <c r="C113" s="15" t="s">
        <v>506</v>
      </c>
      <c r="D113" s="15"/>
      <c r="E113" s="15" t="s">
        <v>357</v>
      </c>
      <c r="F113" s="15" t="s">
        <v>93</v>
      </c>
      <c r="G113" s="15">
        <v>10360</v>
      </c>
      <c r="H113" s="15"/>
      <c r="I113" s="15" t="s">
        <v>401</v>
      </c>
      <c r="J113" s="15" t="s">
        <v>198</v>
      </c>
      <c r="K113" s="15">
        <v>255.6</v>
      </c>
      <c r="L113" s="15">
        <v>445.2</v>
      </c>
      <c r="M113" s="15"/>
      <c r="N113" s="15" t="s">
        <v>507</v>
      </c>
      <c r="O113" s="15" t="s">
        <v>508</v>
      </c>
      <c r="P113" s="15">
        <v>10.8</v>
      </c>
      <c r="Q113" s="15"/>
      <c r="R113" s="15">
        <v>60</v>
      </c>
      <c r="S113" s="15">
        <v>600</v>
      </c>
      <c r="T113" s="15">
        <f t="shared" si="3"/>
        <v>10</v>
      </c>
      <c r="U113" s="15" t="s">
        <v>170</v>
      </c>
      <c r="V113" s="15">
        <v>50</v>
      </c>
      <c r="W113" s="15"/>
      <c r="X113" s="15">
        <v>708</v>
      </c>
      <c r="Y113" s="16">
        <f t="shared" si="10"/>
        <v>0.77879999999999994</v>
      </c>
      <c r="Z113" s="15">
        <v>70</v>
      </c>
      <c r="AA113" s="15" t="s">
        <v>515</v>
      </c>
      <c r="AB113" s="15"/>
      <c r="AC113" s="15"/>
      <c r="AD113" s="17"/>
      <c r="AE113" s="15"/>
      <c r="AF113" s="15"/>
      <c r="AG113" s="17"/>
      <c r="AH113" s="17">
        <v>0.15</v>
      </c>
      <c r="AI113" s="17">
        <v>0.25</v>
      </c>
      <c r="AJ113" s="17">
        <v>0.25</v>
      </c>
      <c r="AK113" s="17">
        <v>0.08</v>
      </c>
      <c r="AL113" s="17"/>
      <c r="AM113" s="15"/>
      <c r="AN113" s="18" t="s">
        <v>516</v>
      </c>
      <c r="AO113" s="19"/>
    </row>
    <row r="114" spans="1:64">
      <c r="A114" s="42" t="s">
        <v>517</v>
      </c>
      <c r="B114" s="6">
        <v>45631</v>
      </c>
      <c r="C114" s="7" t="s">
        <v>506</v>
      </c>
      <c r="D114" s="7"/>
      <c r="E114" s="7" t="s">
        <v>357</v>
      </c>
      <c r="F114" s="7" t="s">
        <v>93</v>
      </c>
      <c r="G114" s="7">
        <v>10360</v>
      </c>
      <c r="H114" s="7"/>
      <c r="I114" s="7" t="s">
        <v>401</v>
      </c>
      <c r="J114" s="7" t="s">
        <v>198</v>
      </c>
      <c r="K114" s="7">
        <v>255.6</v>
      </c>
      <c r="L114" s="7">
        <v>445.2</v>
      </c>
      <c r="M114" s="7"/>
      <c r="N114" s="7" t="s">
        <v>507</v>
      </c>
      <c r="O114" s="7" t="s">
        <v>508</v>
      </c>
      <c r="P114" s="7">
        <v>10.8</v>
      </c>
      <c r="Q114" s="7"/>
      <c r="R114" s="7">
        <v>80</v>
      </c>
      <c r="S114" s="7">
        <v>600</v>
      </c>
      <c r="T114" s="7">
        <f t="shared" si="3"/>
        <v>7.5</v>
      </c>
      <c r="U114" s="7" t="s">
        <v>170</v>
      </c>
      <c r="V114" s="7">
        <v>50</v>
      </c>
      <c r="W114" s="7"/>
      <c r="X114" s="7">
        <v>708</v>
      </c>
      <c r="Y114" s="9">
        <f t="shared" si="10"/>
        <v>0.6018</v>
      </c>
      <c r="Z114" s="7"/>
      <c r="AA114" s="7"/>
      <c r="AB114" s="7"/>
      <c r="AC114" s="7"/>
      <c r="AD114" s="10"/>
      <c r="AE114" s="7"/>
      <c r="AF114" s="7"/>
      <c r="AG114" s="10"/>
      <c r="AH114" s="10">
        <v>0.1</v>
      </c>
      <c r="AI114" s="10">
        <v>0.2</v>
      </c>
      <c r="AJ114" s="10">
        <v>0.25</v>
      </c>
      <c r="AK114" s="10"/>
      <c r="AL114" s="10"/>
      <c r="AM114" s="7"/>
      <c r="AN114" s="11" t="s">
        <v>518</v>
      </c>
      <c r="AO114" s="12"/>
    </row>
    <row r="115" spans="1:64">
      <c r="A115" s="42" t="s">
        <v>519</v>
      </c>
      <c r="B115" s="14">
        <v>45631</v>
      </c>
      <c r="C115" s="15" t="s">
        <v>506</v>
      </c>
      <c r="D115" s="15"/>
      <c r="E115" s="15" t="s">
        <v>357</v>
      </c>
      <c r="F115" s="15" t="s">
        <v>93</v>
      </c>
      <c r="G115" s="15">
        <v>10360</v>
      </c>
      <c r="H115" s="15"/>
      <c r="I115" s="15" t="s">
        <v>401</v>
      </c>
      <c r="J115" s="15" t="s">
        <v>198</v>
      </c>
      <c r="K115" s="15">
        <v>255.6</v>
      </c>
      <c r="L115" s="15">
        <v>445.2</v>
      </c>
      <c r="M115" s="15"/>
      <c r="N115" s="15" t="s">
        <v>507</v>
      </c>
      <c r="O115" s="15" t="s">
        <v>508</v>
      </c>
      <c r="P115" s="15">
        <v>10.8</v>
      </c>
      <c r="Q115" s="15"/>
      <c r="R115" s="15">
        <v>80</v>
      </c>
      <c r="S115" s="15">
        <v>800</v>
      </c>
      <c r="T115" s="15">
        <f t="shared" si="3"/>
        <v>10</v>
      </c>
      <c r="U115" s="15" t="s">
        <v>170</v>
      </c>
      <c r="V115" s="15">
        <v>50</v>
      </c>
      <c r="W115" s="15"/>
      <c r="X115" s="15">
        <v>708</v>
      </c>
      <c r="Y115" s="16">
        <f t="shared" si="10"/>
        <v>0.58410000000000006</v>
      </c>
      <c r="Z115" s="15"/>
      <c r="AA115" s="15"/>
      <c r="AB115" s="15"/>
      <c r="AC115" s="15"/>
      <c r="AD115" s="17"/>
      <c r="AE115" s="15"/>
      <c r="AF115" s="15"/>
      <c r="AG115" s="17"/>
      <c r="AH115" s="17">
        <v>0.1</v>
      </c>
      <c r="AI115" s="17">
        <v>0.1</v>
      </c>
      <c r="AJ115" s="17">
        <v>0.2</v>
      </c>
      <c r="AK115" s="17"/>
      <c r="AL115" s="17"/>
      <c r="AM115" s="15"/>
      <c r="AN115" s="18" t="s">
        <v>520</v>
      </c>
      <c r="AO115" s="19"/>
    </row>
    <row r="116" spans="1:64">
      <c r="A116" s="43" t="s">
        <v>521</v>
      </c>
      <c r="B116" s="44">
        <v>45631</v>
      </c>
      <c r="C116" s="45" t="s">
        <v>506</v>
      </c>
      <c r="D116" s="46"/>
      <c r="E116" s="45" t="s">
        <v>357</v>
      </c>
      <c r="F116" s="45" t="s">
        <v>93</v>
      </c>
      <c r="G116" s="32">
        <v>10360</v>
      </c>
      <c r="H116" s="46"/>
      <c r="I116" s="45" t="s">
        <v>401</v>
      </c>
      <c r="J116" s="45" t="s">
        <v>198</v>
      </c>
      <c r="K116" s="32">
        <v>255.6</v>
      </c>
      <c r="L116" s="32">
        <v>445.2</v>
      </c>
      <c r="M116" s="46"/>
      <c r="N116" s="45" t="s">
        <v>507</v>
      </c>
      <c r="O116" s="45" t="s">
        <v>508</v>
      </c>
      <c r="P116" s="32">
        <v>10.8</v>
      </c>
      <c r="Q116" s="46"/>
      <c r="R116" s="32">
        <v>90</v>
      </c>
      <c r="S116" s="32">
        <v>900</v>
      </c>
      <c r="T116" s="32">
        <f t="shared" si="3"/>
        <v>10</v>
      </c>
      <c r="U116" s="7" t="s">
        <v>170</v>
      </c>
      <c r="V116" s="7">
        <v>50</v>
      </c>
      <c r="W116" s="46"/>
      <c r="X116" s="7">
        <v>708</v>
      </c>
      <c r="Y116" s="9">
        <f t="shared" si="10"/>
        <v>0.51919999999999988</v>
      </c>
      <c r="Z116" s="46">
        <v>83.4</v>
      </c>
      <c r="AA116" s="46" t="s">
        <v>522</v>
      </c>
      <c r="AB116" s="46"/>
      <c r="AC116" s="46"/>
      <c r="AD116" s="31"/>
      <c r="AE116" s="46"/>
      <c r="AF116" s="46"/>
      <c r="AG116" s="31"/>
      <c r="AH116" s="31">
        <v>0.2</v>
      </c>
      <c r="AI116" s="31">
        <v>0.2</v>
      </c>
      <c r="AJ116" s="31">
        <v>0.25</v>
      </c>
      <c r="AK116" s="31"/>
      <c r="AL116" s="31"/>
      <c r="AM116" s="46"/>
      <c r="AN116" s="47" t="s">
        <v>523</v>
      </c>
      <c r="AO116" s="48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</row>
    <row r="117" spans="1:64">
      <c r="A117" s="43" t="s">
        <v>524</v>
      </c>
      <c r="B117" s="44">
        <v>45631</v>
      </c>
      <c r="C117" s="45" t="s">
        <v>525</v>
      </c>
      <c r="D117" s="46"/>
      <c r="E117" s="45" t="s">
        <v>357</v>
      </c>
      <c r="F117" s="45" t="s">
        <v>93</v>
      </c>
      <c r="G117" s="32">
        <v>10360</v>
      </c>
      <c r="H117" s="46"/>
      <c r="I117" s="45" t="s">
        <v>401</v>
      </c>
      <c r="J117" s="45" t="s">
        <v>198</v>
      </c>
      <c r="K117" s="32">
        <v>255.6</v>
      </c>
      <c r="L117" s="32">
        <v>445.2</v>
      </c>
      <c r="M117" s="46"/>
      <c r="N117" s="45" t="s">
        <v>507</v>
      </c>
      <c r="O117" s="45" t="s">
        <v>508</v>
      </c>
      <c r="P117" s="32">
        <v>10.8</v>
      </c>
      <c r="Q117" s="46"/>
      <c r="R117" s="32">
        <v>60</v>
      </c>
      <c r="S117" s="32">
        <v>600</v>
      </c>
      <c r="T117" s="32">
        <f t="shared" si="3"/>
        <v>10</v>
      </c>
      <c r="U117" s="15" t="s">
        <v>170</v>
      </c>
      <c r="V117" s="15">
        <v>50</v>
      </c>
      <c r="W117" s="46"/>
      <c r="X117" s="15">
        <v>708</v>
      </c>
      <c r="Y117" s="16">
        <f t="shared" si="10"/>
        <v>0.77879999999999994</v>
      </c>
      <c r="Z117" s="46">
        <v>66.2</v>
      </c>
      <c r="AA117" s="46" t="s">
        <v>526</v>
      </c>
      <c r="AB117" s="46"/>
      <c r="AC117" s="46"/>
      <c r="AD117" s="31"/>
      <c r="AE117" s="46"/>
      <c r="AF117" s="46"/>
      <c r="AG117" s="31"/>
      <c r="AH117" s="31">
        <v>0.35</v>
      </c>
      <c r="AI117" s="31">
        <v>0.35</v>
      </c>
      <c r="AJ117" s="31">
        <v>0.35</v>
      </c>
      <c r="AK117" s="31"/>
      <c r="AL117" s="31"/>
      <c r="AM117" s="46"/>
      <c r="AN117" s="47" t="s">
        <v>527</v>
      </c>
      <c r="AO117" s="48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</row>
    <row r="118" spans="1:64">
      <c r="A118" s="50" t="s">
        <v>528</v>
      </c>
      <c r="B118" s="44">
        <v>45632</v>
      </c>
      <c r="C118" s="7" t="s">
        <v>529</v>
      </c>
      <c r="D118" s="7">
        <v>19</v>
      </c>
      <c r="E118" s="45" t="s">
        <v>530</v>
      </c>
      <c r="F118" s="45" t="s">
        <v>93</v>
      </c>
      <c r="G118" s="7">
        <v>7200</v>
      </c>
      <c r="H118" s="7"/>
      <c r="I118" s="7" t="s">
        <v>531</v>
      </c>
      <c r="J118" s="7" t="s">
        <v>275</v>
      </c>
      <c r="K118" s="7">
        <v>284.39999999999998</v>
      </c>
      <c r="L118" s="7">
        <v>540</v>
      </c>
      <c r="M118" s="7">
        <v>600</v>
      </c>
      <c r="N118" s="7" t="s">
        <v>430</v>
      </c>
      <c r="O118" s="45" t="s">
        <v>532</v>
      </c>
      <c r="P118" s="7">
        <v>12</v>
      </c>
      <c r="Q118" s="7"/>
      <c r="R118" s="7">
        <v>30</v>
      </c>
      <c r="S118" s="7">
        <v>300</v>
      </c>
      <c r="T118" s="7">
        <f t="shared" si="3"/>
        <v>10</v>
      </c>
      <c r="U118" s="7" t="s">
        <v>170</v>
      </c>
      <c r="V118" s="7">
        <v>50</v>
      </c>
      <c r="W118" s="7"/>
      <c r="X118" s="7">
        <v>708</v>
      </c>
      <c r="Y118" s="9">
        <f t="shared" si="10"/>
        <v>1.5575999999999999</v>
      </c>
      <c r="Z118" s="7">
        <v>58.8</v>
      </c>
      <c r="AA118" s="7" t="s">
        <v>533</v>
      </c>
      <c r="AB118" s="7"/>
      <c r="AC118" s="7"/>
      <c r="AD118" s="10"/>
      <c r="AE118" s="7"/>
      <c r="AF118" s="7"/>
      <c r="AG118" s="10"/>
      <c r="AH118" s="10">
        <v>0.5</v>
      </c>
      <c r="AI118" s="10">
        <v>0.7</v>
      </c>
      <c r="AJ118" s="10"/>
      <c r="AK118" s="10"/>
      <c r="AL118" s="10"/>
      <c r="AM118" s="7"/>
      <c r="AN118" s="11"/>
      <c r="AO118" s="12"/>
    </row>
    <row r="119" spans="1:64">
      <c r="A119" s="50" t="s">
        <v>534</v>
      </c>
      <c r="B119" s="44">
        <v>45632</v>
      </c>
      <c r="C119" s="15" t="s">
        <v>535</v>
      </c>
      <c r="D119" s="15">
        <v>12</v>
      </c>
      <c r="E119" s="45" t="s">
        <v>530</v>
      </c>
      <c r="F119" s="45" t="s">
        <v>93</v>
      </c>
      <c r="G119" s="15">
        <v>7200</v>
      </c>
      <c r="H119" s="15"/>
      <c r="I119" s="15" t="s">
        <v>536</v>
      </c>
      <c r="J119" s="15" t="s">
        <v>537</v>
      </c>
      <c r="K119" s="15">
        <v>627.6</v>
      </c>
      <c r="L119" s="15">
        <v>1432</v>
      </c>
      <c r="M119" s="15"/>
      <c r="N119" s="15" t="s">
        <v>538</v>
      </c>
      <c r="O119" s="45" t="s">
        <v>539</v>
      </c>
      <c r="P119" s="15">
        <v>12</v>
      </c>
      <c r="Q119" s="15"/>
      <c r="R119" s="15">
        <v>30</v>
      </c>
      <c r="S119" s="15">
        <v>300</v>
      </c>
      <c r="T119" s="15">
        <f t="shared" si="3"/>
        <v>10</v>
      </c>
      <c r="U119" s="15" t="s">
        <v>170</v>
      </c>
      <c r="V119" s="15">
        <v>50</v>
      </c>
      <c r="W119" s="15"/>
      <c r="X119" s="15">
        <v>708</v>
      </c>
      <c r="Y119" s="16">
        <f t="shared" si="10"/>
        <v>1.5575999999999999</v>
      </c>
      <c r="Z119" s="15"/>
      <c r="AA119" s="15"/>
      <c r="AB119" s="15"/>
      <c r="AC119" s="15"/>
      <c r="AD119" s="17"/>
      <c r="AE119" s="15"/>
      <c r="AF119" s="15"/>
      <c r="AG119" s="17"/>
      <c r="AH119" s="17"/>
      <c r="AI119" s="17"/>
      <c r="AJ119" s="17"/>
      <c r="AK119" s="17"/>
      <c r="AL119" s="17"/>
      <c r="AM119" s="15"/>
      <c r="AN119" s="18"/>
      <c r="AO119" s="19"/>
    </row>
    <row r="120" spans="1:64">
      <c r="A120" s="50" t="s">
        <v>540</v>
      </c>
      <c r="B120" s="44">
        <v>45632</v>
      </c>
      <c r="C120" s="7" t="s">
        <v>541</v>
      </c>
      <c r="D120" s="7">
        <v>4</v>
      </c>
      <c r="E120" s="45" t="s">
        <v>530</v>
      </c>
      <c r="F120" s="45" t="s">
        <v>93</v>
      </c>
      <c r="G120" s="7">
        <v>7200</v>
      </c>
      <c r="H120" s="7"/>
      <c r="I120" s="7" t="s">
        <v>536</v>
      </c>
      <c r="J120" s="7" t="s">
        <v>537</v>
      </c>
      <c r="K120" s="7">
        <v>627.6</v>
      </c>
      <c r="L120" s="7">
        <v>1432</v>
      </c>
      <c r="M120" s="7"/>
      <c r="N120" s="7" t="s">
        <v>538</v>
      </c>
      <c r="O120" s="45" t="s">
        <v>539</v>
      </c>
      <c r="P120" s="7">
        <v>12</v>
      </c>
      <c r="Q120" s="7"/>
      <c r="R120" s="7">
        <v>30</v>
      </c>
      <c r="S120" s="7">
        <v>300</v>
      </c>
      <c r="T120" s="7">
        <f t="shared" si="3"/>
        <v>10</v>
      </c>
      <c r="U120" s="7" t="s">
        <v>170</v>
      </c>
      <c r="V120" s="7">
        <v>50</v>
      </c>
      <c r="W120" s="7"/>
      <c r="X120" s="7">
        <v>440</v>
      </c>
      <c r="Y120" s="9">
        <f t="shared" si="10"/>
        <v>0.96799999999999986</v>
      </c>
      <c r="Z120" s="7"/>
      <c r="AA120" s="7"/>
      <c r="AB120" s="7"/>
      <c r="AC120" s="7"/>
      <c r="AD120" s="10"/>
      <c r="AE120" s="7"/>
      <c r="AF120" s="7"/>
      <c r="AG120" s="10"/>
      <c r="AH120" s="10"/>
      <c r="AI120" s="10"/>
      <c r="AJ120" s="10"/>
      <c r="AK120" s="10"/>
      <c r="AL120" s="10"/>
      <c r="AM120" s="7"/>
      <c r="AN120" s="11" t="s">
        <v>542</v>
      </c>
      <c r="AO120" s="12"/>
    </row>
    <row r="121" spans="1:64">
      <c r="A121" s="42" t="s">
        <v>543</v>
      </c>
      <c r="B121" s="14">
        <v>45635</v>
      </c>
      <c r="C121" s="15" t="s">
        <v>506</v>
      </c>
      <c r="D121" s="39">
        <v>0.50138888888888888</v>
      </c>
      <c r="E121" s="15" t="s">
        <v>544</v>
      </c>
      <c r="F121" s="45" t="s">
        <v>93</v>
      </c>
      <c r="G121" s="15"/>
      <c r="H121" s="15"/>
      <c r="I121" s="15" t="s">
        <v>545</v>
      </c>
      <c r="J121" s="15" t="s">
        <v>198</v>
      </c>
      <c r="K121" s="15">
        <v>254.4</v>
      </c>
      <c r="L121" s="15">
        <v>510</v>
      </c>
      <c r="M121" s="15"/>
      <c r="N121" s="15" t="s">
        <v>546</v>
      </c>
      <c r="O121" s="45" t="s">
        <v>547</v>
      </c>
      <c r="P121" s="15">
        <v>12</v>
      </c>
      <c r="Q121" s="15"/>
      <c r="R121" s="15">
        <v>50</v>
      </c>
      <c r="S121" s="15">
        <v>500</v>
      </c>
      <c r="T121" s="15">
        <f t="shared" si="3"/>
        <v>10</v>
      </c>
      <c r="U121" s="15" t="s">
        <v>170</v>
      </c>
      <c r="V121" s="15">
        <v>50</v>
      </c>
      <c r="W121" s="15"/>
      <c r="X121" s="15">
        <v>708</v>
      </c>
      <c r="Y121" s="16">
        <f t="shared" si="10"/>
        <v>0.93455999999999984</v>
      </c>
      <c r="Z121" s="15">
        <v>69.5</v>
      </c>
      <c r="AA121" s="15" t="s">
        <v>548</v>
      </c>
      <c r="AB121" s="15"/>
      <c r="AC121" s="15"/>
      <c r="AD121" s="17"/>
      <c r="AE121" s="15"/>
      <c r="AF121" s="15"/>
      <c r="AG121" s="17"/>
      <c r="AH121" s="17">
        <v>0.25</v>
      </c>
      <c r="AI121" s="17">
        <v>0.25</v>
      </c>
      <c r="AJ121" s="17">
        <v>0.3</v>
      </c>
      <c r="AK121" s="17"/>
      <c r="AL121" s="17"/>
      <c r="AM121" s="15"/>
      <c r="AN121" s="18" t="s">
        <v>549</v>
      </c>
      <c r="AO121" s="19"/>
    </row>
    <row r="122" spans="1:64">
      <c r="A122" s="42" t="s">
        <v>550</v>
      </c>
      <c r="B122" s="6">
        <v>45635</v>
      </c>
      <c r="C122" s="7" t="s">
        <v>506</v>
      </c>
      <c r="D122" s="7"/>
      <c r="E122" s="7" t="s">
        <v>544</v>
      </c>
      <c r="F122" s="45" t="s">
        <v>93</v>
      </c>
      <c r="G122" s="7"/>
      <c r="H122" s="7"/>
      <c r="I122" s="7" t="s">
        <v>545</v>
      </c>
      <c r="J122" s="7" t="s">
        <v>198</v>
      </c>
      <c r="K122" s="7">
        <v>254.4</v>
      </c>
      <c r="L122" s="7">
        <v>510</v>
      </c>
      <c r="M122" s="7"/>
      <c r="N122" s="7" t="s">
        <v>546</v>
      </c>
      <c r="O122" s="45" t="s">
        <v>547</v>
      </c>
      <c r="P122" s="7">
        <v>12</v>
      </c>
      <c r="Q122" s="7"/>
      <c r="R122" s="7">
        <v>50</v>
      </c>
      <c r="S122" s="7">
        <v>500</v>
      </c>
      <c r="T122" s="7">
        <f t="shared" si="3"/>
        <v>10</v>
      </c>
      <c r="U122" s="7" t="s">
        <v>170</v>
      </c>
      <c r="V122" s="7">
        <v>50</v>
      </c>
      <c r="W122" s="7"/>
      <c r="X122" s="7">
        <v>708</v>
      </c>
      <c r="Y122" s="9">
        <f t="shared" si="10"/>
        <v>0.93455999999999984</v>
      </c>
      <c r="Z122" s="7">
        <v>67.7</v>
      </c>
      <c r="AA122" s="7" t="s">
        <v>551</v>
      </c>
      <c r="AB122" s="7"/>
      <c r="AC122" s="7"/>
      <c r="AD122" s="10"/>
      <c r="AE122" s="7"/>
      <c r="AF122" s="7"/>
      <c r="AG122" s="10"/>
      <c r="AH122" s="10">
        <v>0.25</v>
      </c>
      <c r="AI122" s="10">
        <v>0.25</v>
      </c>
      <c r="AJ122" s="10">
        <v>0.35</v>
      </c>
      <c r="AK122" s="10"/>
      <c r="AL122" s="10"/>
      <c r="AM122" s="7"/>
      <c r="AN122" s="11" t="s">
        <v>552</v>
      </c>
      <c r="AO122" s="12"/>
    </row>
    <row r="123" spans="1:64">
      <c r="A123" s="42" t="s">
        <v>553</v>
      </c>
      <c r="B123" s="14">
        <v>45635</v>
      </c>
      <c r="C123" s="15" t="s">
        <v>506</v>
      </c>
      <c r="D123" s="15"/>
      <c r="E123" s="15" t="s">
        <v>544</v>
      </c>
      <c r="F123" s="45" t="s">
        <v>93</v>
      </c>
      <c r="G123" s="15"/>
      <c r="H123" s="15"/>
      <c r="I123" s="15" t="s">
        <v>545</v>
      </c>
      <c r="J123" s="15" t="s">
        <v>198</v>
      </c>
      <c r="K123" s="15">
        <v>254.4</v>
      </c>
      <c r="L123" s="15">
        <v>510</v>
      </c>
      <c r="M123" s="15"/>
      <c r="N123" s="15" t="s">
        <v>546</v>
      </c>
      <c r="O123" s="45" t="s">
        <v>547</v>
      </c>
      <c r="P123" s="15">
        <v>12</v>
      </c>
      <c r="Q123" s="15"/>
      <c r="R123" s="15">
        <v>50</v>
      </c>
      <c r="S123" s="15">
        <v>500</v>
      </c>
      <c r="T123" s="15">
        <f t="shared" si="3"/>
        <v>10</v>
      </c>
      <c r="U123" s="15" t="s">
        <v>170</v>
      </c>
      <c r="V123" s="15">
        <v>50</v>
      </c>
      <c r="W123" s="15"/>
      <c r="X123" s="15">
        <v>708</v>
      </c>
      <c r="Y123" s="16">
        <f t="shared" si="10"/>
        <v>0.93455999999999984</v>
      </c>
      <c r="Z123" s="15"/>
      <c r="AA123" s="15"/>
      <c r="AB123" s="15"/>
      <c r="AC123" s="15"/>
      <c r="AD123" s="17"/>
      <c r="AE123" s="15"/>
      <c r="AF123" s="15"/>
      <c r="AG123" s="17"/>
      <c r="AH123" s="17">
        <v>0.2</v>
      </c>
      <c r="AI123" s="17">
        <v>0.2</v>
      </c>
      <c r="AJ123" s="17">
        <v>0.35</v>
      </c>
      <c r="AK123" s="17"/>
      <c r="AL123" s="17"/>
      <c r="AM123" s="15"/>
      <c r="AN123" s="18" t="s">
        <v>554</v>
      </c>
      <c r="AO123" s="19"/>
    </row>
    <row r="124" spans="1:64">
      <c r="A124" s="42" t="s">
        <v>555</v>
      </c>
      <c r="B124" s="6">
        <v>45635</v>
      </c>
      <c r="C124" s="7" t="s">
        <v>506</v>
      </c>
      <c r="D124" s="7"/>
      <c r="E124" s="7" t="s">
        <v>544</v>
      </c>
      <c r="F124" s="45" t="s">
        <v>93</v>
      </c>
      <c r="G124" s="7"/>
      <c r="H124" s="7"/>
      <c r="I124" s="7" t="s">
        <v>545</v>
      </c>
      <c r="J124" s="7" t="s">
        <v>198</v>
      </c>
      <c r="K124" s="7">
        <v>254.4</v>
      </c>
      <c r="L124" s="7">
        <v>510</v>
      </c>
      <c r="M124" s="7"/>
      <c r="N124" s="7" t="s">
        <v>546</v>
      </c>
      <c r="O124" s="45" t="s">
        <v>547</v>
      </c>
      <c r="P124" s="7">
        <v>12</v>
      </c>
      <c r="Q124" s="7"/>
      <c r="R124" s="7">
        <v>40</v>
      </c>
      <c r="S124" s="7">
        <v>400</v>
      </c>
      <c r="T124" s="7">
        <f t="shared" si="3"/>
        <v>10</v>
      </c>
      <c r="U124" s="7" t="s">
        <v>170</v>
      </c>
      <c r="V124" s="7">
        <v>50</v>
      </c>
      <c r="W124" s="7"/>
      <c r="X124" s="7">
        <v>708</v>
      </c>
      <c r="Y124" s="9">
        <f t="shared" si="10"/>
        <v>1.1682000000000001</v>
      </c>
      <c r="Z124" s="7">
        <v>64.2</v>
      </c>
      <c r="AA124" s="7" t="s">
        <v>556</v>
      </c>
      <c r="AB124" s="7"/>
      <c r="AC124" s="7"/>
      <c r="AD124" s="10"/>
      <c r="AE124" s="7"/>
      <c r="AF124" s="7"/>
      <c r="AG124" s="10"/>
      <c r="AH124" s="10">
        <v>0.25</v>
      </c>
      <c r="AI124" s="10">
        <v>0.3</v>
      </c>
      <c r="AJ124" s="10">
        <v>0.4</v>
      </c>
      <c r="AK124" s="10">
        <v>0.4</v>
      </c>
      <c r="AL124" s="10"/>
      <c r="AM124" s="7"/>
      <c r="AN124" s="11" t="s">
        <v>557</v>
      </c>
      <c r="AO124" s="12"/>
    </row>
    <row r="125" spans="1:64">
      <c r="A125" s="42" t="s">
        <v>558</v>
      </c>
      <c r="B125" s="14">
        <v>45635</v>
      </c>
      <c r="C125" s="15" t="s">
        <v>506</v>
      </c>
      <c r="D125" s="15"/>
      <c r="E125" s="15" t="s">
        <v>544</v>
      </c>
      <c r="F125" s="45" t="s">
        <v>93</v>
      </c>
      <c r="G125" s="15"/>
      <c r="H125" s="15"/>
      <c r="I125" s="15" t="s">
        <v>545</v>
      </c>
      <c r="J125" s="15" t="s">
        <v>198</v>
      </c>
      <c r="K125" s="15">
        <v>254.4</v>
      </c>
      <c r="L125" s="15">
        <v>510</v>
      </c>
      <c r="M125" s="15"/>
      <c r="N125" s="15" t="s">
        <v>546</v>
      </c>
      <c r="O125" s="15" t="s">
        <v>559</v>
      </c>
      <c r="P125" s="15">
        <v>12</v>
      </c>
      <c r="Q125" s="15"/>
      <c r="R125" s="15">
        <v>40</v>
      </c>
      <c r="S125" s="15">
        <v>400</v>
      </c>
      <c r="T125" s="15">
        <f t="shared" si="3"/>
        <v>10</v>
      </c>
      <c r="U125" s="15" t="s">
        <v>170</v>
      </c>
      <c r="V125" s="15">
        <v>50</v>
      </c>
      <c r="W125" s="15"/>
      <c r="X125" s="15">
        <v>708</v>
      </c>
      <c r="Y125" s="16">
        <f t="shared" si="10"/>
        <v>1.1682000000000001</v>
      </c>
      <c r="Z125" s="15">
        <v>60.8</v>
      </c>
      <c r="AA125" s="15" t="s">
        <v>560</v>
      </c>
      <c r="AB125" s="15"/>
      <c r="AC125" s="15"/>
      <c r="AD125" s="17"/>
      <c r="AE125" s="15"/>
      <c r="AF125" s="15"/>
      <c r="AG125" s="17"/>
      <c r="AH125" s="17">
        <v>0.25</v>
      </c>
      <c r="AI125" s="17">
        <v>0.3</v>
      </c>
      <c r="AJ125" s="17">
        <v>0.4</v>
      </c>
      <c r="AK125" s="17">
        <v>0.4</v>
      </c>
      <c r="AL125" s="17"/>
      <c r="AM125" s="15"/>
      <c r="AN125" s="18" t="s">
        <v>561</v>
      </c>
      <c r="AO125" s="19"/>
    </row>
    <row r="126" spans="1:64">
      <c r="A126" s="42" t="s">
        <v>562</v>
      </c>
      <c r="B126" s="6">
        <v>45635</v>
      </c>
      <c r="C126" s="7" t="s">
        <v>506</v>
      </c>
      <c r="D126" s="7"/>
      <c r="E126" s="7" t="s">
        <v>544</v>
      </c>
      <c r="F126" s="45" t="s">
        <v>93</v>
      </c>
      <c r="G126" s="7"/>
      <c r="H126" s="7"/>
      <c r="I126" s="7" t="s">
        <v>545</v>
      </c>
      <c r="J126" s="7" t="s">
        <v>198</v>
      </c>
      <c r="K126" s="7">
        <v>254.4</v>
      </c>
      <c r="L126" s="7">
        <v>510</v>
      </c>
      <c r="M126" s="7"/>
      <c r="N126" s="7" t="s">
        <v>546</v>
      </c>
      <c r="O126" s="7" t="s">
        <v>559</v>
      </c>
      <c r="P126" s="7">
        <v>12</v>
      </c>
      <c r="Q126" s="7"/>
      <c r="R126" s="7">
        <v>40</v>
      </c>
      <c r="S126" s="7">
        <v>400</v>
      </c>
      <c r="T126" s="7">
        <f t="shared" si="3"/>
        <v>10</v>
      </c>
      <c r="U126" s="7" t="s">
        <v>170</v>
      </c>
      <c r="V126" s="7">
        <v>50</v>
      </c>
      <c r="W126" s="7"/>
      <c r="X126" s="7">
        <v>708</v>
      </c>
      <c r="Y126" s="9">
        <f t="shared" si="10"/>
        <v>1.1682000000000001</v>
      </c>
      <c r="Z126" s="7"/>
      <c r="AA126" s="7"/>
      <c r="AB126" s="7"/>
      <c r="AC126" s="7"/>
      <c r="AD126" s="10"/>
      <c r="AE126" s="7"/>
      <c r="AF126" s="7"/>
      <c r="AG126" s="10"/>
      <c r="AH126" s="10">
        <v>0.2</v>
      </c>
      <c r="AI126" s="10">
        <v>0.3</v>
      </c>
      <c r="AJ126" s="10">
        <v>0.3</v>
      </c>
      <c r="AK126" s="10"/>
      <c r="AL126" s="10"/>
      <c r="AM126" s="7"/>
      <c r="AN126" s="11" t="s">
        <v>563</v>
      </c>
      <c r="AO126" s="12"/>
    </row>
    <row r="127" spans="1:64">
      <c r="A127" s="13" t="s">
        <v>564</v>
      </c>
      <c r="B127" s="14">
        <v>45636</v>
      </c>
      <c r="C127" s="15" t="s">
        <v>565</v>
      </c>
      <c r="D127" s="15">
        <v>18</v>
      </c>
      <c r="E127" s="15" t="s">
        <v>352</v>
      </c>
      <c r="F127" s="45" t="s">
        <v>93</v>
      </c>
      <c r="G127" s="15">
        <v>12910</v>
      </c>
      <c r="H127" s="15"/>
      <c r="I127" s="15" t="s">
        <v>566</v>
      </c>
      <c r="J127" s="15" t="s">
        <v>567</v>
      </c>
      <c r="K127" s="15">
        <v>264</v>
      </c>
      <c r="L127" s="15">
        <v>530.4</v>
      </c>
      <c r="M127" s="15">
        <v>600</v>
      </c>
      <c r="N127" s="15" t="s">
        <v>430</v>
      </c>
      <c r="O127" s="15" t="s">
        <v>568</v>
      </c>
      <c r="P127" s="15">
        <v>12</v>
      </c>
      <c r="Q127" s="15"/>
      <c r="R127" s="15">
        <v>30</v>
      </c>
      <c r="S127" s="15">
        <v>300</v>
      </c>
      <c r="T127" s="15">
        <f t="shared" si="3"/>
        <v>10</v>
      </c>
      <c r="U127" s="15" t="s">
        <v>170</v>
      </c>
      <c r="V127" s="15">
        <v>50</v>
      </c>
      <c r="W127" s="15"/>
      <c r="X127" s="15">
        <v>708</v>
      </c>
      <c r="Y127" s="16">
        <f t="shared" si="10"/>
        <v>1.5575999999999999</v>
      </c>
      <c r="Z127" s="15">
        <v>85.7</v>
      </c>
      <c r="AA127" s="15" t="s">
        <v>569</v>
      </c>
      <c r="AB127" s="15"/>
      <c r="AC127" s="15"/>
      <c r="AD127" s="17"/>
      <c r="AE127" s="15"/>
      <c r="AF127" s="15"/>
      <c r="AG127" s="17"/>
      <c r="AH127" s="17">
        <v>0.9</v>
      </c>
      <c r="AI127" s="17">
        <v>1</v>
      </c>
      <c r="AJ127" s="17"/>
      <c r="AK127" s="17"/>
      <c r="AL127" s="17"/>
      <c r="AM127" s="15"/>
      <c r="AN127" s="18"/>
      <c r="AO127" s="19"/>
    </row>
    <row r="128" spans="1:64">
      <c r="A128" s="5" t="s">
        <v>570</v>
      </c>
      <c r="B128" s="6">
        <v>45637</v>
      </c>
      <c r="C128" s="7" t="s">
        <v>571</v>
      </c>
      <c r="D128" s="37"/>
      <c r="E128" s="7" t="s">
        <v>544</v>
      </c>
      <c r="F128" s="45" t="s">
        <v>93</v>
      </c>
      <c r="G128" s="7">
        <v>7356</v>
      </c>
      <c r="H128" s="7"/>
      <c r="I128" s="7" t="s">
        <v>572</v>
      </c>
      <c r="J128" s="7" t="s">
        <v>275</v>
      </c>
      <c r="K128" s="7">
        <v>254.4</v>
      </c>
      <c r="L128" s="7">
        <v>531.6</v>
      </c>
      <c r="M128" s="7">
        <v>600</v>
      </c>
      <c r="N128" s="7" t="s">
        <v>573</v>
      </c>
      <c r="O128" s="7" t="s">
        <v>574</v>
      </c>
      <c r="P128" s="7">
        <v>12</v>
      </c>
      <c r="Q128" s="7"/>
      <c r="R128" s="7">
        <v>60</v>
      </c>
      <c r="S128" s="7">
        <v>600</v>
      </c>
      <c r="T128" s="7">
        <f t="shared" si="3"/>
        <v>10</v>
      </c>
      <c r="U128" s="7" t="s">
        <v>170</v>
      </c>
      <c r="V128" s="7">
        <v>50</v>
      </c>
      <c r="W128" s="7"/>
      <c r="X128" s="7">
        <v>708</v>
      </c>
      <c r="Y128" s="9">
        <f t="shared" si="10"/>
        <v>0.77879999999999994</v>
      </c>
      <c r="Z128" s="7">
        <v>97.9</v>
      </c>
      <c r="AA128" s="7" t="s">
        <v>575</v>
      </c>
      <c r="AB128" s="7"/>
      <c r="AC128" s="7"/>
      <c r="AD128" s="10"/>
      <c r="AE128" s="7"/>
      <c r="AF128" s="7"/>
      <c r="AG128" s="10"/>
      <c r="AH128" s="10">
        <v>0.7</v>
      </c>
      <c r="AI128" s="10">
        <v>1</v>
      </c>
      <c r="AJ128" s="10"/>
      <c r="AK128" s="10"/>
      <c r="AL128" s="10"/>
      <c r="AM128" s="7"/>
      <c r="AN128" s="11" t="s">
        <v>576</v>
      </c>
      <c r="AO128" s="12"/>
    </row>
    <row r="129" spans="1:41">
      <c r="A129" s="13" t="s">
        <v>577</v>
      </c>
      <c r="B129" s="14">
        <v>45637</v>
      </c>
      <c r="C129" s="15" t="s">
        <v>571</v>
      </c>
      <c r="D129" s="15">
        <v>19</v>
      </c>
      <c r="E129" s="15" t="s">
        <v>544</v>
      </c>
      <c r="F129" s="45" t="s">
        <v>93</v>
      </c>
      <c r="G129" s="15">
        <v>7356</v>
      </c>
      <c r="H129" s="15"/>
      <c r="I129" s="15" t="s">
        <v>572</v>
      </c>
      <c r="J129" s="15" t="s">
        <v>275</v>
      </c>
      <c r="K129" s="15">
        <v>254.4</v>
      </c>
      <c r="L129" s="15">
        <v>531.6</v>
      </c>
      <c r="M129" s="15">
        <v>600</v>
      </c>
      <c r="N129" s="15" t="s">
        <v>573</v>
      </c>
      <c r="O129" s="15" t="s">
        <v>574</v>
      </c>
      <c r="P129" s="15">
        <v>12</v>
      </c>
      <c r="Q129" s="15"/>
      <c r="R129" s="15">
        <v>40</v>
      </c>
      <c r="S129" s="15">
        <v>600</v>
      </c>
      <c r="T129" s="15">
        <f t="shared" si="3"/>
        <v>15</v>
      </c>
      <c r="U129" s="15" t="s">
        <v>170</v>
      </c>
      <c r="V129" s="15">
        <v>50</v>
      </c>
      <c r="W129" s="15"/>
      <c r="X129" s="15">
        <v>708</v>
      </c>
      <c r="Y129" s="16">
        <f t="shared" si="10"/>
        <v>1.1328</v>
      </c>
      <c r="Z129" s="15"/>
      <c r="AA129" s="15"/>
      <c r="AB129" s="15"/>
      <c r="AC129" s="15"/>
      <c r="AD129" s="17"/>
      <c r="AE129" s="15"/>
      <c r="AF129" s="15"/>
      <c r="AG129" s="17"/>
      <c r="AH129" s="17">
        <v>0.7</v>
      </c>
      <c r="AI129" s="17">
        <v>1</v>
      </c>
      <c r="AJ129" s="17"/>
      <c r="AK129" s="17"/>
      <c r="AL129" s="17">
        <v>1.7000000000000001E-2</v>
      </c>
      <c r="AM129" s="15"/>
      <c r="AN129" s="18" t="s">
        <v>578</v>
      </c>
      <c r="AO129" s="19"/>
    </row>
    <row r="130" spans="1:41">
      <c r="A130" s="5" t="s">
        <v>579</v>
      </c>
      <c r="B130" s="6">
        <v>45637</v>
      </c>
      <c r="C130" s="7" t="s">
        <v>571</v>
      </c>
      <c r="D130" s="37"/>
      <c r="E130" s="7" t="s">
        <v>544</v>
      </c>
      <c r="F130" s="45" t="s">
        <v>93</v>
      </c>
      <c r="G130" s="7">
        <v>7356</v>
      </c>
      <c r="H130" s="7"/>
      <c r="I130" s="7" t="s">
        <v>572</v>
      </c>
      <c r="J130" s="7" t="s">
        <v>275</v>
      </c>
      <c r="K130" s="7">
        <v>254.4</v>
      </c>
      <c r="L130" s="7">
        <v>531.6</v>
      </c>
      <c r="M130" s="7">
        <v>600</v>
      </c>
      <c r="N130" s="7" t="s">
        <v>573</v>
      </c>
      <c r="O130" s="7" t="s">
        <v>574</v>
      </c>
      <c r="P130" s="7">
        <v>12</v>
      </c>
      <c r="Q130" s="7"/>
      <c r="R130" s="7">
        <v>40</v>
      </c>
      <c r="S130" s="7">
        <v>800</v>
      </c>
      <c r="T130" s="7">
        <f t="shared" si="3"/>
        <v>20</v>
      </c>
      <c r="U130" s="7" t="s">
        <v>170</v>
      </c>
      <c r="V130" s="7">
        <v>50</v>
      </c>
      <c r="W130" s="7"/>
      <c r="X130" s="7">
        <v>708</v>
      </c>
      <c r="Y130" s="9">
        <f t="shared" si="10"/>
        <v>1.1151000000000002</v>
      </c>
      <c r="Z130" s="7"/>
      <c r="AA130" s="7"/>
      <c r="AB130" s="7"/>
      <c r="AC130" s="7"/>
      <c r="AD130" s="10"/>
      <c r="AE130" s="7"/>
      <c r="AF130" s="7"/>
      <c r="AG130" s="10"/>
      <c r="AH130" s="10">
        <v>0.7</v>
      </c>
      <c r="AI130" s="10">
        <v>1</v>
      </c>
      <c r="AJ130" s="10"/>
      <c r="AK130" s="10"/>
      <c r="AL130" s="10"/>
      <c r="AM130" s="7"/>
      <c r="AN130" s="11" t="s">
        <v>580</v>
      </c>
      <c r="AO130" s="12"/>
    </row>
    <row r="131" spans="1:41">
      <c r="A131" s="13" t="s">
        <v>581</v>
      </c>
      <c r="B131" s="14">
        <v>45637</v>
      </c>
      <c r="C131" s="15" t="s">
        <v>571</v>
      </c>
      <c r="D131" s="39"/>
      <c r="E131" s="15" t="s">
        <v>544</v>
      </c>
      <c r="F131" s="45" t="s">
        <v>93</v>
      </c>
      <c r="G131" s="15">
        <v>7356</v>
      </c>
      <c r="H131" s="15"/>
      <c r="I131" s="15" t="s">
        <v>572</v>
      </c>
      <c r="J131" s="15" t="s">
        <v>275</v>
      </c>
      <c r="K131" s="15">
        <v>254.4</v>
      </c>
      <c r="L131" s="15">
        <v>531.6</v>
      </c>
      <c r="M131" s="15">
        <v>600</v>
      </c>
      <c r="N131" s="15" t="s">
        <v>573</v>
      </c>
      <c r="O131" s="15" t="s">
        <v>574</v>
      </c>
      <c r="P131" s="15">
        <v>12</v>
      </c>
      <c r="Q131" s="15"/>
      <c r="R131" s="15">
        <v>40</v>
      </c>
      <c r="S131" s="15">
        <v>600</v>
      </c>
      <c r="T131" s="15">
        <f t="shared" si="3"/>
        <v>15</v>
      </c>
      <c r="U131" s="15" t="s">
        <v>170</v>
      </c>
      <c r="V131" s="15">
        <v>50</v>
      </c>
      <c r="W131" s="15"/>
      <c r="X131" s="15">
        <v>708</v>
      </c>
      <c r="Y131" s="16">
        <f t="shared" si="10"/>
        <v>1.1328</v>
      </c>
      <c r="Z131" s="15"/>
      <c r="AA131" s="15"/>
      <c r="AB131" s="15"/>
      <c r="AC131" s="15"/>
      <c r="AD131" s="17"/>
      <c r="AE131" s="15"/>
      <c r="AF131" s="15"/>
      <c r="AG131" s="17"/>
      <c r="AH131" s="17">
        <v>0.7</v>
      </c>
      <c r="AI131" s="17">
        <v>1</v>
      </c>
      <c r="AJ131" s="17"/>
      <c r="AK131" s="17"/>
      <c r="AL131" s="17"/>
      <c r="AM131" s="15"/>
      <c r="AN131" s="18" t="s">
        <v>582</v>
      </c>
      <c r="AO131" s="19"/>
    </row>
    <row r="132" spans="1:41">
      <c r="A132" s="5" t="s">
        <v>583</v>
      </c>
      <c r="B132" s="6">
        <v>45637</v>
      </c>
      <c r="C132" s="7" t="s">
        <v>571</v>
      </c>
      <c r="D132" s="7"/>
      <c r="E132" s="7" t="s">
        <v>544</v>
      </c>
      <c r="F132" s="45" t="s">
        <v>93</v>
      </c>
      <c r="G132" s="7">
        <v>7356</v>
      </c>
      <c r="H132" s="7"/>
      <c r="I132" s="7" t="s">
        <v>572</v>
      </c>
      <c r="J132" s="7" t="s">
        <v>275</v>
      </c>
      <c r="K132" s="7">
        <v>254.4</v>
      </c>
      <c r="L132" s="7">
        <v>531.6</v>
      </c>
      <c r="M132" s="7">
        <v>600</v>
      </c>
      <c r="N132" s="7" t="s">
        <v>573</v>
      </c>
      <c r="O132" s="7" t="s">
        <v>574</v>
      </c>
      <c r="P132" s="7">
        <v>12</v>
      </c>
      <c r="Q132" s="7"/>
      <c r="R132" s="7">
        <v>40</v>
      </c>
      <c r="S132" s="7">
        <v>600</v>
      </c>
      <c r="T132" s="7">
        <f t="shared" si="3"/>
        <v>15</v>
      </c>
      <c r="U132" s="7" t="s">
        <v>170</v>
      </c>
      <c r="V132" s="7">
        <v>50</v>
      </c>
      <c r="W132" s="7"/>
      <c r="X132" s="7">
        <v>708</v>
      </c>
      <c r="Y132" s="9">
        <f t="shared" si="10"/>
        <v>1.1328</v>
      </c>
      <c r="Z132" s="7"/>
      <c r="AA132" s="7"/>
      <c r="AB132" s="7"/>
      <c r="AC132" s="7"/>
      <c r="AD132" s="10"/>
      <c r="AE132" s="7"/>
      <c r="AF132" s="7"/>
      <c r="AG132" s="10"/>
      <c r="AH132" s="10">
        <v>0.4</v>
      </c>
      <c r="AI132" s="10">
        <v>0.4</v>
      </c>
      <c r="AJ132" s="10"/>
      <c r="AK132" s="10"/>
      <c r="AL132" s="10"/>
      <c r="AM132" s="7"/>
      <c r="AN132" s="11" t="s">
        <v>584</v>
      </c>
      <c r="AO132" s="12"/>
    </row>
    <row r="133" spans="1:41">
      <c r="A133" s="13" t="s">
        <v>585</v>
      </c>
      <c r="B133" s="14">
        <v>45637</v>
      </c>
      <c r="C133" s="15" t="s">
        <v>571</v>
      </c>
      <c r="D133" s="15" t="s">
        <v>586</v>
      </c>
      <c r="E133" s="15" t="s">
        <v>544</v>
      </c>
      <c r="F133" s="45" t="s">
        <v>93</v>
      </c>
      <c r="G133" s="15">
        <v>7356</v>
      </c>
      <c r="H133" s="15"/>
      <c r="I133" s="15" t="s">
        <v>572</v>
      </c>
      <c r="J133" s="15" t="s">
        <v>275</v>
      </c>
      <c r="K133" s="15">
        <v>254.4</v>
      </c>
      <c r="L133" s="15">
        <v>531.6</v>
      </c>
      <c r="M133" s="15">
        <v>600</v>
      </c>
      <c r="N133" s="15" t="s">
        <v>573</v>
      </c>
      <c r="O133" s="15" t="s">
        <v>574</v>
      </c>
      <c r="P133" s="15">
        <v>12</v>
      </c>
      <c r="Q133" s="15"/>
      <c r="R133" s="15">
        <v>40</v>
      </c>
      <c r="S133" s="15">
        <v>600</v>
      </c>
      <c r="T133" s="15">
        <f t="shared" si="3"/>
        <v>15</v>
      </c>
      <c r="U133" s="15" t="s">
        <v>170</v>
      </c>
      <c r="V133" s="15">
        <v>50</v>
      </c>
      <c r="W133" s="15"/>
      <c r="X133" s="15">
        <v>708</v>
      </c>
      <c r="Y133" s="16">
        <f t="shared" si="10"/>
        <v>1.1328</v>
      </c>
      <c r="Z133" s="15"/>
      <c r="AA133" s="15"/>
      <c r="AB133" s="15"/>
      <c r="AC133" s="15"/>
      <c r="AD133" s="17"/>
      <c r="AE133" s="15"/>
      <c r="AF133" s="15"/>
      <c r="AG133" s="17"/>
      <c r="AH133" s="17">
        <v>0.75</v>
      </c>
      <c r="AI133" s="17">
        <v>1</v>
      </c>
      <c r="AJ133" s="17"/>
      <c r="AK133" s="17"/>
      <c r="AL133" s="17"/>
      <c r="AM133" s="15"/>
      <c r="AN133" s="18" t="s">
        <v>587</v>
      </c>
      <c r="AO133" s="19"/>
    </row>
    <row r="134" spans="1:41">
      <c r="A134" s="5" t="s">
        <v>588</v>
      </c>
      <c r="B134" s="6">
        <v>45638</v>
      </c>
      <c r="C134" s="7" t="s">
        <v>589</v>
      </c>
      <c r="D134" s="7">
        <v>17</v>
      </c>
      <c r="E134" s="7" t="s">
        <v>530</v>
      </c>
      <c r="F134" s="45" t="s">
        <v>93</v>
      </c>
      <c r="G134" s="7">
        <v>7644</v>
      </c>
      <c r="H134" s="7"/>
      <c r="I134" s="7" t="s">
        <v>590</v>
      </c>
      <c r="J134" s="7" t="s">
        <v>591</v>
      </c>
      <c r="K134" s="7">
        <v>553.20000000000005</v>
      </c>
      <c r="L134" s="7">
        <v>913.2</v>
      </c>
      <c r="M134" s="7">
        <v>600</v>
      </c>
      <c r="N134" s="7" t="s">
        <v>430</v>
      </c>
      <c r="O134" s="7" t="s">
        <v>592</v>
      </c>
      <c r="P134" s="7">
        <v>10.8</v>
      </c>
      <c r="Q134" s="7"/>
      <c r="R134" s="7">
        <v>30</v>
      </c>
      <c r="S134" s="7">
        <v>300</v>
      </c>
      <c r="T134" s="7">
        <f t="shared" si="3"/>
        <v>10</v>
      </c>
      <c r="U134" s="7" t="s">
        <v>170</v>
      </c>
      <c r="V134" s="7">
        <v>50</v>
      </c>
      <c r="W134" s="7"/>
      <c r="X134" s="7">
        <v>708</v>
      </c>
      <c r="Y134" s="9">
        <f t="shared" si="10"/>
        <v>1.5575999999999999</v>
      </c>
      <c r="Z134" s="7"/>
      <c r="AA134" s="7"/>
      <c r="AB134" s="7"/>
      <c r="AC134" s="7"/>
      <c r="AD134" s="10"/>
      <c r="AE134" s="7"/>
      <c r="AF134" s="7"/>
      <c r="AG134" s="10"/>
      <c r="AH134" s="10">
        <v>0.7</v>
      </c>
      <c r="AI134" s="10">
        <v>1</v>
      </c>
      <c r="AJ134" s="10"/>
      <c r="AK134" s="10"/>
      <c r="AL134" s="10"/>
      <c r="AM134" s="7"/>
      <c r="AN134" s="11"/>
      <c r="AO134" s="12"/>
    </row>
    <row r="135" spans="1:41">
      <c r="A135" s="13" t="s">
        <v>593</v>
      </c>
      <c r="B135" s="14">
        <v>45643</v>
      </c>
      <c r="C135" s="15" t="s">
        <v>594</v>
      </c>
      <c r="D135" s="15">
        <v>73</v>
      </c>
      <c r="E135" s="15" t="s">
        <v>544</v>
      </c>
      <c r="F135" s="45" t="s">
        <v>93</v>
      </c>
      <c r="G135" s="15"/>
      <c r="H135" s="15"/>
      <c r="I135" s="15" t="s">
        <v>545</v>
      </c>
      <c r="J135" s="15" t="s">
        <v>198</v>
      </c>
      <c r="K135" s="15"/>
      <c r="L135" s="15">
        <v>520.79999999999995</v>
      </c>
      <c r="M135" s="15"/>
      <c r="N135" s="15" t="s">
        <v>595</v>
      </c>
      <c r="O135" s="15" t="s">
        <v>596</v>
      </c>
      <c r="P135" s="15">
        <v>10.8</v>
      </c>
      <c r="Q135" s="15"/>
      <c r="R135" s="15">
        <v>20</v>
      </c>
      <c r="S135" s="15">
        <v>100</v>
      </c>
      <c r="T135" s="15">
        <f t="shared" si="3"/>
        <v>5</v>
      </c>
      <c r="U135" s="15" t="s">
        <v>170</v>
      </c>
      <c r="V135" s="15">
        <v>50</v>
      </c>
      <c r="W135" s="15">
        <v>34.9</v>
      </c>
      <c r="X135" s="15">
        <v>708</v>
      </c>
      <c r="Y135" s="16">
        <f t="shared" si="10"/>
        <v>2.5487999999999995</v>
      </c>
      <c r="Z135" s="15">
        <v>99.8</v>
      </c>
      <c r="AA135" s="15" t="s">
        <v>597</v>
      </c>
      <c r="AB135" s="15">
        <v>33.659999999999997</v>
      </c>
      <c r="AC135" s="15">
        <v>38.200000000000003</v>
      </c>
      <c r="AD135" s="17">
        <v>0</v>
      </c>
      <c r="AE135" s="15">
        <f>(AB135/Z135)^2</f>
        <v>0.11375412146939168</v>
      </c>
      <c r="AF135" s="15">
        <v>1</v>
      </c>
      <c r="AG135" s="17"/>
      <c r="AH135" s="17">
        <v>0.15</v>
      </c>
      <c r="AI135" s="17">
        <v>0.15</v>
      </c>
      <c r="AJ135" s="17">
        <v>0.2</v>
      </c>
      <c r="AK135" s="17">
        <v>0.1</v>
      </c>
      <c r="AL135" s="17"/>
      <c r="AM135" s="15"/>
      <c r="AN135" s="18" t="s">
        <v>598</v>
      </c>
      <c r="AO135" s="19"/>
    </row>
    <row r="136" spans="1:41">
      <c r="A136" s="5" t="s">
        <v>599</v>
      </c>
      <c r="B136" s="6">
        <v>45643</v>
      </c>
      <c r="C136" s="7" t="s">
        <v>600</v>
      </c>
      <c r="D136" s="7" t="s">
        <v>601</v>
      </c>
      <c r="E136" s="7" t="s">
        <v>544</v>
      </c>
      <c r="F136" s="45" t="s">
        <v>93</v>
      </c>
      <c r="G136" s="7"/>
      <c r="H136" s="7"/>
      <c r="I136" s="7" t="s">
        <v>545</v>
      </c>
      <c r="J136" s="7" t="s">
        <v>198</v>
      </c>
      <c r="K136" s="7"/>
      <c r="L136" s="7">
        <v>520.79999999999995</v>
      </c>
      <c r="M136" s="7"/>
      <c r="N136" s="7" t="s">
        <v>595</v>
      </c>
      <c r="O136" s="7" t="s">
        <v>596</v>
      </c>
      <c r="P136" s="7">
        <v>10.8</v>
      </c>
      <c r="Q136" s="7"/>
      <c r="R136" s="7">
        <v>20</v>
      </c>
      <c r="S136" s="7">
        <v>100</v>
      </c>
      <c r="T136" s="7">
        <f t="shared" si="3"/>
        <v>5</v>
      </c>
      <c r="U136" s="7" t="s">
        <v>170</v>
      </c>
      <c r="V136" s="7">
        <v>50</v>
      </c>
      <c r="W136" s="7">
        <v>32.1</v>
      </c>
      <c r="X136" s="7">
        <v>440</v>
      </c>
      <c r="Y136" s="9">
        <f t="shared" si="10"/>
        <v>1.5840000000000001</v>
      </c>
      <c r="Z136" s="7">
        <v>117.6</v>
      </c>
      <c r="AA136" s="7" t="s">
        <v>602</v>
      </c>
      <c r="AB136" s="7"/>
      <c r="AC136" s="7"/>
      <c r="AD136" s="10"/>
      <c r="AE136" s="7"/>
      <c r="AF136" s="7"/>
      <c r="AG136" s="10"/>
      <c r="AH136" s="10">
        <v>0.1</v>
      </c>
      <c r="AI136" s="10">
        <v>0.1</v>
      </c>
      <c r="AJ136" s="10">
        <v>0.1</v>
      </c>
      <c r="AK136" s="10">
        <v>0.05</v>
      </c>
      <c r="AL136" s="10">
        <v>3.6999999999999998E-2</v>
      </c>
      <c r="AM136" s="7"/>
      <c r="AN136" s="11" t="s">
        <v>603</v>
      </c>
      <c r="AO136" s="12"/>
    </row>
    <row r="137" spans="1:41">
      <c r="A137" s="13" t="s">
        <v>604</v>
      </c>
      <c r="B137" s="14">
        <v>45643</v>
      </c>
      <c r="C137" s="15" t="s">
        <v>594</v>
      </c>
      <c r="D137" s="39"/>
      <c r="E137" s="15" t="s">
        <v>544</v>
      </c>
      <c r="F137" s="45" t="s">
        <v>93</v>
      </c>
      <c r="G137" s="15"/>
      <c r="H137" s="15"/>
      <c r="I137" s="15" t="s">
        <v>545</v>
      </c>
      <c r="J137" s="15" t="s">
        <v>198</v>
      </c>
      <c r="K137" s="15"/>
      <c r="L137" s="15">
        <v>520.79999999999995</v>
      </c>
      <c r="M137" s="15"/>
      <c r="N137" s="15" t="s">
        <v>595</v>
      </c>
      <c r="O137" s="15" t="s">
        <v>596</v>
      </c>
      <c r="P137" s="15">
        <v>10.8</v>
      </c>
      <c r="Q137" s="15"/>
      <c r="R137" s="15">
        <v>80</v>
      </c>
      <c r="S137" s="15">
        <v>800</v>
      </c>
      <c r="T137" s="15">
        <f t="shared" si="3"/>
        <v>10</v>
      </c>
      <c r="U137" s="15" t="s">
        <v>170</v>
      </c>
      <c r="V137" s="15">
        <v>50</v>
      </c>
      <c r="W137" s="15"/>
      <c r="X137" s="15">
        <v>708</v>
      </c>
      <c r="Y137" s="16">
        <f t="shared" si="10"/>
        <v>0.58410000000000006</v>
      </c>
      <c r="Z137" s="15"/>
      <c r="AA137" s="15"/>
      <c r="AB137" s="15"/>
      <c r="AC137" s="15"/>
      <c r="AD137" s="17"/>
      <c r="AE137" s="15"/>
      <c r="AF137" s="15"/>
      <c r="AG137" s="17"/>
      <c r="AH137" s="17">
        <v>0.1</v>
      </c>
      <c r="AI137" s="17">
        <v>0.1</v>
      </c>
      <c r="AJ137" s="17">
        <v>0.15</v>
      </c>
      <c r="AK137" s="17"/>
      <c r="AL137" s="17"/>
      <c r="AM137" s="15"/>
      <c r="AN137" s="18" t="s">
        <v>605</v>
      </c>
      <c r="AO137" s="19"/>
    </row>
    <row r="138" spans="1:41">
      <c r="A138" s="5" t="s">
        <v>606</v>
      </c>
      <c r="B138" s="6">
        <v>45644</v>
      </c>
      <c r="C138" s="7" t="s">
        <v>607</v>
      </c>
      <c r="D138" s="37"/>
      <c r="E138" s="7" t="s">
        <v>352</v>
      </c>
      <c r="F138" s="45" t="s">
        <v>93</v>
      </c>
      <c r="G138" s="7">
        <v>12260</v>
      </c>
      <c r="H138" s="7"/>
      <c r="I138" s="7" t="s">
        <v>608</v>
      </c>
      <c r="J138" s="7" t="s">
        <v>609</v>
      </c>
      <c r="K138" s="7">
        <v>258</v>
      </c>
      <c r="L138" s="7">
        <v>558</v>
      </c>
      <c r="M138" s="7">
        <v>600</v>
      </c>
      <c r="N138" s="7" t="s">
        <v>430</v>
      </c>
      <c r="O138" s="7" t="s">
        <v>610</v>
      </c>
      <c r="P138" s="7">
        <v>13.2</v>
      </c>
      <c r="Q138" s="7"/>
      <c r="R138" s="7">
        <v>30</v>
      </c>
      <c r="S138" s="7">
        <v>300</v>
      </c>
      <c r="T138" s="7">
        <f t="shared" si="3"/>
        <v>10</v>
      </c>
      <c r="U138" s="7" t="s">
        <v>170</v>
      </c>
      <c r="V138" s="7">
        <v>50</v>
      </c>
      <c r="W138" s="7"/>
      <c r="X138" s="7">
        <v>708</v>
      </c>
      <c r="Y138" s="9">
        <f t="shared" si="10"/>
        <v>1.5575999999999999</v>
      </c>
      <c r="Z138" s="7"/>
      <c r="AA138" s="7"/>
      <c r="AB138" s="7"/>
      <c r="AC138" s="7"/>
      <c r="AD138" s="10"/>
      <c r="AE138" s="7"/>
      <c r="AF138" s="7"/>
      <c r="AG138" s="10"/>
      <c r="AH138" s="10"/>
      <c r="AI138" s="10"/>
      <c r="AJ138" s="10"/>
      <c r="AK138" s="10"/>
      <c r="AL138" s="10"/>
      <c r="AM138" s="7"/>
      <c r="AN138" s="11" t="s">
        <v>611</v>
      </c>
      <c r="AO138" s="12"/>
    </row>
    <row r="139" spans="1:41">
      <c r="A139" s="13" t="s">
        <v>612</v>
      </c>
      <c r="B139" s="14">
        <v>45644</v>
      </c>
      <c r="C139" s="15" t="s">
        <v>613</v>
      </c>
      <c r="D139" s="15">
        <v>18</v>
      </c>
      <c r="E139" s="15" t="s">
        <v>352</v>
      </c>
      <c r="F139" s="45" t="s">
        <v>93</v>
      </c>
      <c r="G139" s="15">
        <v>12260</v>
      </c>
      <c r="H139" s="15"/>
      <c r="I139" s="15" t="s">
        <v>614</v>
      </c>
      <c r="J139" s="15" t="s">
        <v>615</v>
      </c>
      <c r="K139" s="15">
        <v>376.8</v>
      </c>
      <c r="L139" s="15">
        <v>912</v>
      </c>
      <c r="M139" s="15">
        <v>600</v>
      </c>
      <c r="N139" s="15" t="s">
        <v>430</v>
      </c>
      <c r="O139" s="15" t="s">
        <v>610</v>
      </c>
      <c r="P139" s="15">
        <v>13.2</v>
      </c>
      <c r="Q139" s="15"/>
      <c r="R139" s="15">
        <v>30</v>
      </c>
      <c r="S139" s="15">
        <v>300</v>
      </c>
      <c r="T139" s="15">
        <f t="shared" si="3"/>
        <v>10</v>
      </c>
      <c r="U139" s="15" t="s">
        <v>170</v>
      </c>
      <c r="V139" s="15">
        <v>50</v>
      </c>
      <c r="W139" s="15">
        <v>28.6</v>
      </c>
      <c r="X139" s="15">
        <v>708</v>
      </c>
      <c r="Y139" s="16">
        <f t="shared" si="10"/>
        <v>1.5575999999999999</v>
      </c>
      <c r="Z139" s="15"/>
      <c r="AA139" s="15"/>
      <c r="AB139" s="15"/>
      <c r="AC139" s="15"/>
      <c r="AD139" s="17"/>
      <c r="AE139" s="15"/>
      <c r="AF139" s="15"/>
      <c r="AG139" s="17"/>
      <c r="AH139" s="17">
        <v>0.6</v>
      </c>
      <c r="AI139" s="17">
        <v>0.8</v>
      </c>
      <c r="AJ139" s="17"/>
      <c r="AK139" s="17"/>
      <c r="AL139" s="17"/>
      <c r="AM139" s="15"/>
      <c r="AN139" s="18"/>
      <c r="AO139" s="19"/>
    </row>
    <row r="140" spans="1:41">
      <c r="A140" s="5" t="s">
        <v>616</v>
      </c>
      <c r="B140" s="6">
        <v>45645</v>
      </c>
      <c r="C140" s="7" t="s">
        <v>617</v>
      </c>
      <c r="D140" s="37"/>
      <c r="E140" s="7" t="s">
        <v>544</v>
      </c>
      <c r="F140" s="45" t="s">
        <v>93</v>
      </c>
      <c r="G140" s="7">
        <v>10200</v>
      </c>
      <c r="H140" s="7"/>
      <c r="I140" s="7" t="s">
        <v>618</v>
      </c>
      <c r="J140" s="7" t="s">
        <v>619</v>
      </c>
      <c r="K140" s="7">
        <v>230</v>
      </c>
      <c r="L140" s="7">
        <v>550.79999999999995</v>
      </c>
      <c r="M140" s="7">
        <v>600</v>
      </c>
      <c r="N140" s="7" t="s">
        <v>430</v>
      </c>
      <c r="O140" s="7" t="s">
        <v>620</v>
      </c>
      <c r="P140" s="7">
        <v>13.2</v>
      </c>
      <c r="Q140" s="7"/>
      <c r="R140" s="7">
        <v>30</v>
      </c>
      <c r="S140" s="7">
        <v>300</v>
      </c>
      <c r="T140" s="7">
        <f t="shared" si="3"/>
        <v>10</v>
      </c>
      <c r="U140" s="7" t="s">
        <v>170</v>
      </c>
      <c r="V140" s="7">
        <v>50</v>
      </c>
      <c r="W140" s="7"/>
      <c r="X140" s="7">
        <v>708</v>
      </c>
      <c r="Y140" s="9">
        <f t="shared" si="10"/>
        <v>1.5575999999999999</v>
      </c>
      <c r="Z140" s="7"/>
      <c r="AA140" s="7"/>
      <c r="AB140" s="7"/>
      <c r="AC140" s="7"/>
      <c r="AD140" s="10"/>
      <c r="AE140" s="7"/>
      <c r="AF140" s="7"/>
      <c r="AG140" s="10"/>
      <c r="AH140" s="10"/>
      <c r="AI140" s="10"/>
      <c r="AJ140" s="10"/>
      <c r="AK140" s="10"/>
      <c r="AL140" s="10"/>
      <c r="AM140" s="7"/>
      <c r="AN140" s="11" t="s">
        <v>621</v>
      </c>
      <c r="AO140" s="12"/>
    </row>
    <row r="141" spans="1:41">
      <c r="A141" s="13" t="s">
        <v>622</v>
      </c>
      <c r="B141" s="14">
        <v>45663</v>
      </c>
      <c r="C141" s="15" t="s">
        <v>623</v>
      </c>
      <c r="D141" s="15">
        <v>18</v>
      </c>
      <c r="E141" s="15" t="s">
        <v>544</v>
      </c>
      <c r="F141" s="45" t="s">
        <v>93</v>
      </c>
      <c r="G141" s="15">
        <v>11820</v>
      </c>
      <c r="H141" s="15"/>
      <c r="I141" s="15" t="s">
        <v>624</v>
      </c>
      <c r="J141" s="15" t="s">
        <v>625</v>
      </c>
      <c r="K141" s="15">
        <v>568.79999999999995</v>
      </c>
      <c r="L141" s="15">
        <v>1093</v>
      </c>
      <c r="M141" s="15">
        <v>600</v>
      </c>
      <c r="N141" s="15" t="s">
        <v>430</v>
      </c>
      <c r="O141" s="15" t="s">
        <v>620</v>
      </c>
      <c r="P141" s="15">
        <v>12</v>
      </c>
      <c r="Q141" s="15"/>
      <c r="R141" s="15">
        <v>30</v>
      </c>
      <c r="S141" s="15">
        <v>300</v>
      </c>
      <c r="T141" s="15">
        <f t="shared" si="3"/>
        <v>10</v>
      </c>
      <c r="U141" s="15" t="s">
        <v>170</v>
      </c>
      <c r="V141" s="15">
        <v>50</v>
      </c>
      <c r="W141" s="15">
        <v>28</v>
      </c>
      <c r="X141" s="15">
        <v>708</v>
      </c>
      <c r="Y141" s="16">
        <f t="shared" si="10"/>
        <v>1.5575999999999999</v>
      </c>
      <c r="Z141" s="15"/>
      <c r="AA141" s="15"/>
      <c r="AB141" s="15"/>
      <c r="AC141" s="15"/>
      <c r="AD141" s="17"/>
      <c r="AE141" s="15"/>
      <c r="AF141" s="15"/>
      <c r="AG141" s="17"/>
      <c r="AH141" s="17"/>
      <c r="AI141" s="17"/>
      <c r="AJ141" s="17"/>
      <c r="AK141" s="17"/>
      <c r="AL141" s="17"/>
      <c r="AM141" s="15"/>
      <c r="AN141" s="18"/>
      <c r="AO141" s="19"/>
    </row>
    <row r="142" spans="1:41">
      <c r="A142" s="5" t="s">
        <v>626</v>
      </c>
      <c r="B142" s="6">
        <v>45670</v>
      </c>
      <c r="C142" s="7" t="s">
        <v>627</v>
      </c>
      <c r="D142" s="7"/>
      <c r="E142" s="7" t="s">
        <v>544</v>
      </c>
      <c r="F142" s="7" t="s">
        <v>93</v>
      </c>
      <c r="G142" s="7">
        <v>14400</v>
      </c>
      <c r="H142" s="7"/>
      <c r="I142" s="7" t="s">
        <v>545</v>
      </c>
      <c r="J142" s="7" t="s">
        <v>198</v>
      </c>
      <c r="K142" s="7">
        <v>288</v>
      </c>
      <c r="L142" s="7">
        <v>550.79999999999995</v>
      </c>
      <c r="M142" s="7">
        <v>600</v>
      </c>
      <c r="N142" s="7" t="s">
        <v>430</v>
      </c>
      <c r="O142" s="7" t="s">
        <v>620</v>
      </c>
      <c r="P142" s="7">
        <v>13.2</v>
      </c>
      <c r="Q142" s="7"/>
      <c r="R142" s="7">
        <v>30</v>
      </c>
      <c r="S142" s="7">
        <v>300</v>
      </c>
      <c r="T142" s="7">
        <f t="shared" si="3"/>
        <v>10</v>
      </c>
      <c r="U142" s="7" t="s">
        <v>170</v>
      </c>
      <c r="V142" s="7">
        <v>50</v>
      </c>
      <c r="W142" s="7"/>
      <c r="X142" s="7">
        <v>708</v>
      </c>
      <c r="Y142" s="9">
        <f t="shared" si="10"/>
        <v>1.5575999999999999</v>
      </c>
      <c r="Z142" s="7"/>
      <c r="AA142" s="7"/>
      <c r="AB142" s="7"/>
      <c r="AC142" s="7"/>
      <c r="AD142" s="10"/>
      <c r="AE142" s="7"/>
      <c r="AF142" s="7"/>
      <c r="AG142" s="10">
        <v>0.25</v>
      </c>
      <c r="AH142" s="10">
        <v>0.2</v>
      </c>
      <c r="AI142" s="10">
        <v>0.4</v>
      </c>
      <c r="AJ142" s="10"/>
      <c r="AK142" s="10"/>
      <c r="AL142" s="10"/>
      <c r="AM142" s="7"/>
      <c r="AN142" s="11" t="s">
        <v>628</v>
      </c>
      <c r="AO142" s="12"/>
    </row>
    <row r="143" spans="1:41">
      <c r="A143" s="13" t="s">
        <v>629</v>
      </c>
      <c r="B143" s="14">
        <v>45673</v>
      </c>
      <c r="C143" s="15" t="s">
        <v>630</v>
      </c>
      <c r="D143" s="15">
        <v>18</v>
      </c>
      <c r="E143" s="15" t="s">
        <v>631</v>
      </c>
      <c r="F143" s="15" t="s">
        <v>632</v>
      </c>
      <c r="G143" s="15">
        <v>20610</v>
      </c>
      <c r="H143" s="15"/>
      <c r="I143" s="15" t="s">
        <v>633</v>
      </c>
      <c r="J143" s="15" t="s">
        <v>265</v>
      </c>
      <c r="K143" s="15">
        <v>702</v>
      </c>
      <c r="L143" s="15">
        <v>1476</v>
      </c>
      <c r="M143" s="15">
        <v>600</v>
      </c>
      <c r="N143" s="15" t="s">
        <v>430</v>
      </c>
      <c r="O143" s="15" t="s">
        <v>634</v>
      </c>
      <c r="P143" s="15">
        <v>13.2</v>
      </c>
      <c r="Q143" s="15"/>
      <c r="R143" s="15">
        <v>30</v>
      </c>
      <c r="S143" s="15">
        <v>300</v>
      </c>
      <c r="T143" s="15">
        <f t="shared" si="3"/>
        <v>10</v>
      </c>
      <c r="U143" s="15" t="s">
        <v>170</v>
      </c>
      <c r="V143" s="15">
        <v>50</v>
      </c>
      <c r="W143" s="15">
        <v>27.6</v>
      </c>
      <c r="X143" s="15">
        <v>708</v>
      </c>
      <c r="Y143" s="16">
        <f t="shared" si="10"/>
        <v>1.5575999999999999</v>
      </c>
      <c r="Z143" s="15"/>
      <c r="AA143" s="15"/>
      <c r="AB143" s="15"/>
      <c r="AC143" s="15"/>
      <c r="AD143" s="17"/>
      <c r="AE143" s="15"/>
      <c r="AF143" s="15"/>
      <c r="AG143" s="17">
        <v>0.15</v>
      </c>
      <c r="AH143" s="17">
        <v>0.15</v>
      </c>
      <c r="AI143" s="17">
        <v>0.3</v>
      </c>
      <c r="AJ143" s="17"/>
      <c r="AK143" s="17"/>
      <c r="AL143" s="17">
        <v>3.9E-2</v>
      </c>
      <c r="AM143" s="15"/>
      <c r="AN143" s="18"/>
      <c r="AO143" s="19"/>
    </row>
    <row r="144" spans="1:41">
      <c r="A144" s="5" t="s">
        <v>635</v>
      </c>
      <c r="B144" s="6">
        <v>45678</v>
      </c>
      <c r="C144" s="7" t="s">
        <v>636</v>
      </c>
      <c r="D144" s="7"/>
      <c r="E144" s="7" t="s">
        <v>637</v>
      </c>
      <c r="F144" s="7" t="s">
        <v>93</v>
      </c>
      <c r="G144" s="7">
        <v>9036</v>
      </c>
      <c r="H144" s="7"/>
      <c r="I144" s="7" t="s">
        <v>638</v>
      </c>
      <c r="J144" s="7" t="s">
        <v>319</v>
      </c>
      <c r="K144" s="7">
        <v>375.6</v>
      </c>
      <c r="L144" s="7">
        <v>697.2</v>
      </c>
      <c r="M144" s="7">
        <v>5000</v>
      </c>
      <c r="N144" s="7" t="s">
        <v>639</v>
      </c>
      <c r="O144" s="7" t="s">
        <v>640</v>
      </c>
      <c r="P144" s="7">
        <v>13.2</v>
      </c>
      <c r="Q144" s="7"/>
      <c r="R144" s="7">
        <v>30</v>
      </c>
      <c r="S144" s="7">
        <v>150</v>
      </c>
      <c r="T144" s="7">
        <f t="shared" si="3"/>
        <v>5</v>
      </c>
      <c r="U144" s="7" t="s">
        <v>170</v>
      </c>
      <c r="V144" s="7">
        <v>50</v>
      </c>
      <c r="W144" s="7">
        <v>28.5</v>
      </c>
      <c r="X144" s="7">
        <v>708</v>
      </c>
      <c r="Y144" s="9">
        <f t="shared" si="10"/>
        <v>1.6992</v>
      </c>
      <c r="Z144" s="7"/>
      <c r="AA144" s="7"/>
      <c r="AB144" s="7"/>
      <c r="AC144" s="7"/>
      <c r="AD144" s="10"/>
      <c r="AE144" s="7"/>
      <c r="AF144" s="7"/>
      <c r="AG144" s="10">
        <v>0.95</v>
      </c>
      <c r="AH144" s="10"/>
      <c r="AI144" s="10"/>
      <c r="AJ144" s="10"/>
      <c r="AK144" s="10"/>
      <c r="AL144" s="10"/>
      <c r="AM144" s="7"/>
      <c r="AN144" s="11"/>
      <c r="AO144" s="12"/>
    </row>
    <row r="145" spans="1:41">
      <c r="A145" s="13" t="s">
        <v>641</v>
      </c>
      <c r="B145" s="14">
        <v>45678</v>
      </c>
      <c r="C145" s="15" t="s">
        <v>642</v>
      </c>
      <c r="D145" s="15"/>
      <c r="E145" s="15" t="s">
        <v>637</v>
      </c>
      <c r="F145" s="15" t="s">
        <v>93</v>
      </c>
      <c r="G145" s="15">
        <v>9036</v>
      </c>
      <c r="H145" s="15"/>
      <c r="I145" s="15" t="s">
        <v>638</v>
      </c>
      <c r="J145" s="15" t="s">
        <v>319</v>
      </c>
      <c r="K145" s="15">
        <v>375.6</v>
      </c>
      <c r="L145" s="15">
        <v>697.2</v>
      </c>
      <c r="M145" s="15">
        <v>5000</v>
      </c>
      <c r="N145" s="15" t="s">
        <v>639</v>
      </c>
      <c r="O145" s="15" t="s">
        <v>640</v>
      </c>
      <c r="P145" s="15">
        <v>13.2</v>
      </c>
      <c r="Q145" s="15"/>
      <c r="R145" s="15">
        <v>30</v>
      </c>
      <c r="S145" s="15">
        <v>150</v>
      </c>
      <c r="T145" s="15">
        <f t="shared" si="3"/>
        <v>5</v>
      </c>
      <c r="U145" s="15" t="s">
        <v>170</v>
      </c>
      <c r="V145" s="15">
        <v>50</v>
      </c>
      <c r="W145" s="15">
        <v>28.7</v>
      </c>
      <c r="X145" s="15">
        <v>488</v>
      </c>
      <c r="Y145" s="16">
        <f t="shared" si="10"/>
        <v>1.1712</v>
      </c>
      <c r="Z145" s="15"/>
      <c r="AA145" s="15"/>
      <c r="AB145" s="15"/>
      <c r="AC145" s="15"/>
      <c r="AD145" s="17"/>
      <c r="AE145" s="15"/>
      <c r="AF145" s="15"/>
      <c r="AG145" s="17">
        <v>0.95</v>
      </c>
      <c r="AH145" s="17"/>
      <c r="AI145" s="17"/>
      <c r="AJ145" s="17"/>
      <c r="AK145" s="17"/>
      <c r="AL145" s="17"/>
      <c r="AM145" s="15"/>
      <c r="AN145" s="18"/>
      <c r="AO145" s="19"/>
    </row>
    <row r="146" spans="1:41">
      <c r="A146" s="5" t="s">
        <v>643</v>
      </c>
      <c r="B146" s="6">
        <v>45678</v>
      </c>
      <c r="C146" s="7" t="s">
        <v>644</v>
      </c>
      <c r="D146" s="7"/>
      <c r="E146" s="7" t="s">
        <v>637</v>
      </c>
      <c r="F146" s="7" t="s">
        <v>93</v>
      </c>
      <c r="G146" s="7">
        <v>9036</v>
      </c>
      <c r="H146" s="7"/>
      <c r="I146" s="7" t="s">
        <v>638</v>
      </c>
      <c r="J146" s="7" t="s">
        <v>319</v>
      </c>
      <c r="K146" s="7">
        <v>375.6</v>
      </c>
      <c r="L146" s="7">
        <v>697.2</v>
      </c>
      <c r="M146" s="7">
        <v>5000</v>
      </c>
      <c r="N146" s="7" t="s">
        <v>639</v>
      </c>
      <c r="O146" s="7" t="s">
        <v>640</v>
      </c>
      <c r="P146" s="7">
        <v>13.2</v>
      </c>
      <c r="Q146" s="7"/>
      <c r="R146" s="7">
        <v>40</v>
      </c>
      <c r="S146" s="7">
        <v>150</v>
      </c>
      <c r="T146" s="7">
        <f t="shared" si="3"/>
        <v>3.75</v>
      </c>
      <c r="U146" s="7" t="s">
        <v>170</v>
      </c>
      <c r="V146" s="7">
        <v>50</v>
      </c>
      <c r="W146" s="7">
        <v>29.5</v>
      </c>
      <c r="X146" s="7">
        <v>488</v>
      </c>
      <c r="Y146" s="9">
        <f t="shared" si="10"/>
        <v>0.92720000000000002</v>
      </c>
      <c r="Z146" s="7"/>
      <c r="AA146" s="7"/>
      <c r="AB146" s="7"/>
      <c r="AC146" s="7"/>
      <c r="AD146" s="10"/>
      <c r="AE146" s="7"/>
      <c r="AF146" s="7"/>
      <c r="AG146" s="10">
        <v>0.5</v>
      </c>
      <c r="AH146" s="10">
        <v>0.02</v>
      </c>
      <c r="AI146" s="10">
        <v>0.05</v>
      </c>
      <c r="AJ146" s="10"/>
      <c r="AK146" s="10"/>
      <c r="AL146" s="10"/>
      <c r="AM146" s="7"/>
      <c r="AN146" s="11"/>
      <c r="AO146" s="12"/>
    </row>
    <row r="147" spans="1:41">
      <c r="A147" s="13" t="s">
        <v>645</v>
      </c>
      <c r="B147" s="14">
        <v>45678</v>
      </c>
      <c r="C147" s="15" t="s">
        <v>646</v>
      </c>
      <c r="D147" s="15"/>
      <c r="E147" s="15" t="s">
        <v>637</v>
      </c>
      <c r="F147" s="15" t="s">
        <v>93</v>
      </c>
      <c r="G147" s="15">
        <v>9036</v>
      </c>
      <c r="H147" s="15"/>
      <c r="I147" s="15" t="s">
        <v>638</v>
      </c>
      <c r="J147" s="15" t="s">
        <v>319</v>
      </c>
      <c r="K147" s="15">
        <v>375.6</v>
      </c>
      <c r="L147" s="15">
        <v>697.2</v>
      </c>
      <c r="M147" s="15">
        <v>5000</v>
      </c>
      <c r="N147" s="15" t="s">
        <v>639</v>
      </c>
      <c r="O147" s="15" t="s">
        <v>640</v>
      </c>
      <c r="P147" s="15">
        <v>13.2</v>
      </c>
      <c r="Q147" s="15"/>
      <c r="R147" s="15">
        <v>30</v>
      </c>
      <c r="S147" s="15">
        <v>150</v>
      </c>
      <c r="T147" s="15">
        <f t="shared" si="3"/>
        <v>5</v>
      </c>
      <c r="U147" s="15" t="s">
        <v>647</v>
      </c>
      <c r="V147" s="15">
        <v>50</v>
      </c>
      <c r="W147" s="15">
        <v>26.6</v>
      </c>
      <c r="X147" s="15">
        <f>108+108</f>
        <v>216</v>
      </c>
      <c r="Y147" s="16">
        <f t="shared" si="10"/>
        <v>0.51840000000000008</v>
      </c>
      <c r="Z147" s="15"/>
      <c r="AA147" s="15"/>
      <c r="AB147" s="15"/>
      <c r="AC147" s="15"/>
      <c r="AD147" s="17"/>
      <c r="AE147" s="15"/>
      <c r="AF147" s="15"/>
      <c r="AG147" s="17">
        <v>0.9</v>
      </c>
      <c r="AH147" s="17"/>
      <c r="AI147" s="17"/>
      <c r="AJ147" s="17"/>
      <c r="AK147" s="17"/>
      <c r="AL147" s="17"/>
      <c r="AM147" s="15"/>
      <c r="AN147" s="18"/>
      <c r="AO147" s="19"/>
    </row>
    <row r="148" spans="1:41">
      <c r="A148" s="5" t="s">
        <v>648</v>
      </c>
      <c r="B148" s="6">
        <v>45678</v>
      </c>
      <c r="C148" s="7" t="s">
        <v>646</v>
      </c>
      <c r="D148" s="7"/>
      <c r="E148" s="7" t="s">
        <v>637</v>
      </c>
      <c r="F148" s="7" t="s">
        <v>93</v>
      </c>
      <c r="G148" s="7">
        <v>9036</v>
      </c>
      <c r="H148" s="7"/>
      <c r="I148" s="7" t="s">
        <v>638</v>
      </c>
      <c r="J148" s="7" t="s">
        <v>319</v>
      </c>
      <c r="K148" s="7">
        <v>375.6</v>
      </c>
      <c r="L148" s="7">
        <v>697.2</v>
      </c>
      <c r="M148" s="7">
        <v>5000</v>
      </c>
      <c r="N148" s="7" t="s">
        <v>639</v>
      </c>
      <c r="O148" s="7" t="s">
        <v>640</v>
      </c>
      <c r="P148" s="7">
        <v>13.2</v>
      </c>
      <c r="Q148" s="7"/>
      <c r="R148" s="7">
        <v>30</v>
      </c>
      <c r="S148" s="7">
        <v>150</v>
      </c>
      <c r="T148" s="7">
        <f t="shared" si="3"/>
        <v>5</v>
      </c>
      <c r="U148" s="7" t="s">
        <v>647</v>
      </c>
      <c r="V148" s="7">
        <v>50</v>
      </c>
      <c r="W148" s="7">
        <v>27.9</v>
      </c>
      <c r="X148" s="7">
        <f>108+48+220</f>
        <v>376</v>
      </c>
      <c r="Y148" s="9">
        <f t="shared" si="10"/>
        <v>0.90240000000000009</v>
      </c>
      <c r="Z148" s="7"/>
      <c r="AA148" s="7"/>
      <c r="AB148" s="7"/>
      <c r="AC148" s="7"/>
      <c r="AD148" s="10"/>
      <c r="AE148" s="7"/>
      <c r="AF148" s="7"/>
      <c r="AG148" s="10">
        <v>0.1</v>
      </c>
      <c r="AH148" s="10">
        <v>0.15</v>
      </c>
      <c r="AI148" s="10">
        <v>0.15</v>
      </c>
      <c r="AJ148" s="10"/>
      <c r="AK148" s="10"/>
      <c r="AL148" s="10"/>
      <c r="AM148" s="7"/>
      <c r="AN148" s="11"/>
      <c r="AO148" s="12"/>
    </row>
    <row r="149" spans="1:41">
      <c r="A149" s="13" t="s">
        <v>649</v>
      </c>
      <c r="B149" s="14">
        <v>45678</v>
      </c>
      <c r="C149" s="15" t="s">
        <v>646</v>
      </c>
      <c r="D149" s="15"/>
      <c r="E149" s="15" t="s">
        <v>637</v>
      </c>
      <c r="F149" s="15" t="s">
        <v>93</v>
      </c>
      <c r="G149" s="15">
        <v>9036</v>
      </c>
      <c r="H149" s="15"/>
      <c r="I149" s="15" t="s">
        <v>638</v>
      </c>
      <c r="J149" s="15" t="s">
        <v>319</v>
      </c>
      <c r="K149" s="15">
        <v>375.6</v>
      </c>
      <c r="L149" s="15">
        <v>697.2</v>
      </c>
      <c r="M149" s="15">
        <v>5000</v>
      </c>
      <c r="N149" s="15" t="s">
        <v>639</v>
      </c>
      <c r="O149" s="15" t="s">
        <v>640</v>
      </c>
      <c r="P149" s="15">
        <v>13.2</v>
      </c>
      <c r="Q149" s="15"/>
      <c r="R149" s="15">
        <v>30</v>
      </c>
      <c r="S149" s="15">
        <v>150</v>
      </c>
      <c r="T149" s="15">
        <f t="shared" si="3"/>
        <v>5</v>
      </c>
      <c r="U149" s="15" t="s">
        <v>647</v>
      </c>
      <c r="V149" s="15">
        <v>50</v>
      </c>
      <c r="W149" s="15">
        <v>30</v>
      </c>
      <c r="X149" s="15">
        <f>220+220</f>
        <v>440</v>
      </c>
      <c r="Y149" s="16">
        <f t="shared" si="10"/>
        <v>1.056</v>
      </c>
      <c r="Z149" s="15"/>
      <c r="AA149" s="15"/>
      <c r="AB149" s="15"/>
      <c r="AC149" s="15"/>
      <c r="AD149" s="17"/>
      <c r="AE149" s="15"/>
      <c r="AF149" s="15"/>
      <c r="AG149" s="17">
        <v>0.05</v>
      </c>
      <c r="AH149" s="17">
        <v>0.2</v>
      </c>
      <c r="AI149" s="17">
        <v>0.3</v>
      </c>
      <c r="AJ149" s="17"/>
      <c r="AK149" s="17"/>
      <c r="AL149" s="17"/>
      <c r="AM149" s="15"/>
      <c r="AN149" s="18"/>
      <c r="AO149" s="19"/>
    </row>
    <row r="150" spans="1:41">
      <c r="A150" s="5" t="s">
        <v>650</v>
      </c>
      <c r="B150" s="6">
        <v>45678</v>
      </c>
      <c r="C150" s="7" t="s">
        <v>646</v>
      </c>
      <c r="D150" s="7"/>
      <c r="E150" s="7" t="s">
        <v>637</v>
      </c>
      <c r="F150" s="7" t="s">
        <v>93</v>
      </c>
      <c r="G150" s="7">
        <v>9036</v>
      </c>
      <c r="H150" s="7"/>
      <c r="I150" s="7" t="s">
        <v>638</v>
      </c>
      <c r="J150" s="7" t="s">
        <v>319</v>
      </c>
      <c r="K150" s="7">
        <v>375.6</v>
      </c>
      <c r="L150" s="7">
        <v>697.2</v>
      </c>
      <c r="M150" s="7">
        <v>5000</v>
      </c>
      <c r="N150" s="7" t="s">
        <v>639</v>
      </c>
      <c r="O150" s="7" t="s">
        <v>640</v>
      </c>
      <c r="P150" s="7">
        <v>13.2</v>
      </c>
      <c r="Q150" s="7"/>
      <c r="R150" s="7">
        <v>30</v>
      </c>
      <c r="S150" s="7">
        <v>150</v>
      </c>
      <c r="T150" s="7">
        <f t="shared" si="3"/>
        <v>5</v>
      </c>
      <c r="U150" s="7" t="s">
        <v>647</v>
      </c>
      <c r="V150" s="7">
        <v>50</v>
      </c>
      <c r="W150" s="7">
        <v>31.1</v>
      </c>
      <c r="X150" s="7">
        <f>220+220+108+108</f>
        <v>656</v>
      </c>
      <c r="Y150" s="9">
        <f t="shared" si="10"/>
        <v>1.5744</v>
      </c>
      <c r="Z150" s="7"/>
      <c r="AA150" s="7"/>
      <c r="AB150" s="7"/>
      <c r="AC150" s="7"/>
      <c r="AD150" s="10"/>
      <c r="AE150" s="7"/>
      <c r="AF150" s="7"/>
      <c r="AG150" s="10">
        <v>0.15</v>
      </c>
      <c r="AH150" s="10">
        <v>0.05</v>
      </c>
      <c r="AI150" s="10">
        <v>0.15</v>
      </c>
      <c r="AJ150" s="10"/>
      <c r="AK150" s="10"/>
      <c r="AL150" s="10"/>
      <c r="AM150" s="7"/>
      <c r="AN150" s="11"/>
      <c r="AO150" s="12"/>
    </row>
    <row r="151" spans="1:41">
      <c r="A151" s="13" t="s">
        <v>651</v>
      </c>
      <c r="B151" s="14">
        <v>45678</v>
      </c>
      <c r="C151" s="15" t="s">
        <v>646</v>
      </c>
      <c r="D151" s="15"/>
      <c r="E151" s="15" t="s">
        <v>637</v>
      </c>
      <c r="F151" s="15" t="s">
        <v>93</v>
      </c>
      <c r="G151" s="15">
        <v>9036</v>
      </c>
      <c r="H151" s="15"/>
      <c r="I151" s="15" t="s">
        <v>638</v>
      </c>
      <c r="J151" s="15" t="s">
        <v>319</v>
      </c>
      <c r="K151" s="15">
        <v>375.6</v>
      </c>
      <c r="L151" s="15">
        <v>697.2</v>
      </c>
      <c r="M151" s="15">
        <v>5000</v>
      </c>
      <c r="N151" s="15" t="s">
        <v>639</v>
      </c>
      <c r="O151" s="15" t="s">
        <v>640</v>
      </c>
      <c r="P151" s="15">
        <v>13.2</v>
      </c>
      <c r="Q151" s="15"/>
      <c r="R151" s="15">
        <v>30</v>
      </c>
      <c r="S151" s="15">
        <v>150</v>
      </c>
      <c r="T151" s="15">
        <f t="shared" si="3"/>
        <v>5</v>
      </c>
      <c r="U151" s="15" t="s">
        <v>647</v>
      </c>
      <c r="V151" s="15">
        <v>50</v>
      </c>
      <c r="W151" s="15">
        <v>32.1</v>
      </c>
      <c r="X151" s="15">
        <f>220+220+108+108+48+48</f>
        <v>752</v>
      </c>
      <c r="Y151" s="16">
        <f t="shared" si="10"/>
        <v>1.8048000000000002</v>
      </c>
      <c r="Z151" s="15"/>
      <c r="AA151" s="15"/>
      <c r="AB151" s="15"/>
      <c r="AC151" s="15"/>
      <c r="AD151" s="17"/>
      <c r="AE151" s="15"/>
      <c r="AF151" s="15"/>
      <c r="AG151" s="17">
        <v>0.95</v>
      </c>
      <c r="AH151" s="17"/>
      <c r="AI151" s="17"/>
      <c r="AJ151" s="17"/>
      <c r="AK151" s="17"/>
      <c r="AL151" s="17"/>
      <c r="AM151" s="15"/>
      <c r="AN151" s="18"/>
      <c r="AO151" s="19"/>
    </row>
    <row r="152" spans="1:41">
      <c r="A152" s="5" t="s">
        <v>652</v>
      </c>
      <c r="B152" s="6">
        <v>45678</v>
      </c>
      <c r="C152" s="7" t="s">
        <v>646</v>
      </c>
      <c r="D152" s="7"/>
      <c r="E152" s="7" t="s">
        <v>637</v>
      </c>
      <c r="F152" s="7" t="s">
        <v>93</v>
      </c>
      <c r="G152" s="7">
        <v>9036</v>
      </c>
      <c r="H152" s="7"/>
      <c r="I152" s="7" t="s">
        <v>638</v>
      </c>
      <c r="J152" s="7" t="s">
        <v>319</v>
      </c>
      <c r="K152" s="7">
        <v>375.6</v>
      </c>
      <c r="L152" s="7">
        <v>697.2</v>
      </c>
      <c r="M152" s="7">
        <v>5000</v>
      </c>
      <c r="N152" s="7" t="s">
        <v>639</v>
      </c>
      <c r="O152" s="7" t="s">
        <v>640</v>
      </c>
      <c r="P152" s="7">
        <v>13.2</v>
      </c>
      <c r="Q152" s="7"/>
      <c r="R152" s="7">
        <v>30</v>
      </c>
      <c r="S152" s="7">
        <v>150</v>
      </c>
      <c r="T152" s="7">
        <f t="shared" si="3"/>
        <v>5</v>
      </c>
      <c r="U152" s="7" t="s">
        <v>647</v>
      </c>
      <c r="V152" s="7">
        <v>50</v>
      </c>
      <c r="W152" s="7">
        <v>32.6</v>
      </c>
      <c r="X152" s="7">
        <f t="shared" ref="X152:X153" si="14">220+220+108+108+280</f>
        <v>936</v>
      </c>
      <c r="Y152" s="9">
        <f t="shared" si="10"/>
        <v>2.2464</v>
      </c>
      <c r="Z152" s="7"/>
      <c r="AA152" s="7"/>
      <c r="AB152" s="7"/>
      <c r="AC152" s="7"/>
      <c r="AD152" s="10"/>
      <c r="AE152" s="7"/>
      <c r="AF152" s="7"/>
      <c r="AG152" s="10">
        <v>0.05</v>
      </c>
      <c r="AH152" s="10">
        <v>0.1</v>
      </c>
      <c r="AI152" s="10">
        <v>0.1</v>
      </c>
      <c r="AJ152" s="10"/>
      <c r="AK152" s="10"/>
      <c r="AL152" s="10"/>
      <c r="AM152" s="7"/>
      <c r="AN152" s="11"/>
      <c r="AO152" s="12"/>
    </row>
    <row r="153" spans="1:41">
      <c r="A153" s="13" t="s">
        <v>653</v>
      </c>
      <c r="B153" s="14">
        <v>45678</v>
      </c>
      <c r="C153" s="15" t="s">
        <v>654</v>
      </c>
      <c r="D153" s="15"/>
      <c r="E153" s="15" t="s">
        <v>637</v>
      </c>
      <c r="F153" s="15" t="s">
        <v>93</v>
      </c>
      <c r="G153" s="15">
        <v>9036</v>
      </c>
      <c r="H153" s="15"/>
      <c r="I153" s="15" t="s">
        <v>638</v>
      </c>
      <c r="J153" s="15" t="s">
        <v>319</v>
      </c>
      <c r="K153" s="15">
        <v>375.6</v>
      </c>
      <c r="L153" s="15">
        <v>697.2</v>
      </c>
      <c r="M153" s="15">
        <v>5000</v>
      </c>
      <c r="N153" s="15" t="s">
        <v>639</v>
      </c>
      <c r="O153" s="15" t="s">
        <v>640</v>
      </c>
      <c r="P153" s="15">
        <v>13.2</v>
      </c>
      <c r="Q153" s="15"/>
      <c r="R153" s="15">
        <v>30</v>
      </c>
      <c r="S153" s="15">
        <v>150</v>
      </c>
      <c r="T153" s="15">
        <f t="shared" si="3"/>
        <v>5</v>
      </c>
      <c r="U153" s="15" t="s">
        <v>647</v>
      </c>
      <c r="V153" s="15">
        <v>50</v>
      </c>
      <c r="W153" s="15">
        <v>29.9</v>
      </c>
      <c r="X153" s="15">
        <f t="shared" si="14"/>
        <v>936</v>
      </c>
      <c r="Y153" s="16">
        <f t="shared" si="10"/>
        <v>2.2464</v>
      </c>
      <c r="Z153" s="15"/>
      <c r="AA153" s="15"/>
      <c r="AB153" s="15"/>
      <c r="AC153" s="15"/>
      <c r="AD153" s="17"/>
      <c r="AE153" s="15"/>
      <c r="AF153" s="15"/>
      <c r="AG153" s="17">
        <v>0.05</v>
      </c>
      <c r="AH153" s="17">
        <v>0.1</v>
      </c>
      <c r="AI153" s="17">
        <v>0.3</v>
      </c>
      <c r="AJ153" s="17"/>
      <c r="AK153" s="17"/>
      <c r="AL153" s="17"/>
      <c r="AM153" s="15"/>
      <c r="AN153" s="18"/>
      <c r="AO153" s="19"/>
    </row>
    <row r="154" spans="1:41">
      <c r="A154" s="5" t="s">
        <v>655</v>
      </c>
      <c r="B154" s="6">
        <v>45679</v>
      </c>
      <c r="C154" s="7" t="s">
        <v>656</v>
      </c>
      <c r="D154" s="7"/>
      <c r="E154" s="7" t="s">
        <v>637</v>
      </c>
      <c r="F154" s="7" t="s">
        <v>93</v>
      </c>
      <c r="G154" s="7">
        <v>9036</v>
      </c>
      <c r="H154" s="7"/>
      <c r="I154" s="7" t="s">
        <v>638</v>
      </c>
      <c r="J154" s="7" t="s">
        <v>319</v>
      </c>
      <c r="K154" s="7">
        <v>375.6</v>
      </c>
      <c r="L154" s="7">
        <v>722.4</v>
      </c>
      <c r="M154" s="7">
        <v>5000</v>
      </c>
      <c r="N154" s="7" t="s">
        <v>639</v>
      </c>
      <c r="O154" s="7" t="s">
        <v>657</v>
      </c>
      <c r="P154" s="7">
        <v>13.2</v>
      </c>
      <c r="Q154" s="7"/>
      <c r="R154" s="7">
        <v>30</v>
      </c>
      <c r="S154" s="7">
        <v>150</v>
      </c>
      <c r="T154" s="7">
        <f t="shared" si="3"/>
        <v>5</v>
      </c>
      <c r="U154" s="7" t="s">
        <v>647</v>
      </c>
      <c r="V154" s="7">
        <v>50</v>
      </c>
      <c r="W154" s="7">
        <v>25.4</v>
      </c>
      <c r="X154" s="7">
        <f>108+48+220</f>
        <v>376</v>
      </c>
      <c r="Y154" s="9">
        <f t="shared" si="10"/>
        <v>0.90240000000000009</v>
      </c>
      <c r="Z154" s="7"/>
      <c r="AA154" s="7"/>
      <c r="AB154" s="7"/>
      <c r="AC154" s="7"/>
      <c r="AD154" s="10"/>
      <c r="AE154" s="7"/>
      <c r="AF154" s="7"/>
      <c r="AG154" s="10">
        <v>0.1</v>
      </c>
      <c r="AH154" s="10">
        <v>0.15</v>
      </c>
      <c r="AI154" s="10">
        <v>0.85</v>
      </c>
      <c r="AJ154" s="10"/>
      <c r="AK154" s="10"/>
      <c r="AL154" s="10"/>
      <c r="AM154" s="7"/>
      <c r="AN154" s="11"/>
      <c r="AO154" s="12"/>
    </row>
    <row r="155" spans="1:41">
      <c r="A155" s="13" t="s">
        <v>658</v>
      </c>
      <c r="B155" s="14">
        <v>45679</v>
      </c>
      <c r="C155" s="15" t="s">
        <v>659</v>
      </c>
      <c r="D155" s="15"/>
      <c r="E155" s="15" t="s">
        <v>637</v>
      </c>
      <c r="F155" s="15" t="s">
        <v>93</v>
      </c>
      <c r="G155" s="15">
        <v>9036</v>
      </c>
      <c r="H155" s="15"/>
      <c r="I155" s="15" t="s">
        <v>638</v>
      </c>
      <c r="J155" s="15" t="s">
        <v>319</v>
      </c>
      <c r="K155" s="15">
        <v>375.6</v>
      </c>
      <c r="L155" s="15">
        <v>722.4</v>
      </c>
      <c r="M155" s="15">
        <v>5000</v>
      </c>
      <c r="N155" s="15" t="s">
        <v>639</v>
      </c>
      <c r="O155" s="15" t="s">
        <v>657</v>
      </c>
      <c r="P155" s="15">
        <v>13.2</v>
      </c>
      <c r="Q155" s="15"/>
      <c r="R155" s="15">
        <v>45</v>
      </c>
      <c r="S155" s="15">
        <v>200</v>
      </c>
      <c r="T155" s="15">
        <f t="shared" si="3"/>
        <v>4.4444444444444446</v>
      </c>
      <c r="U155" s="15" t="s">
        <v>647</v>
      </c>
      <c r="V155" s="15">
        <v>50</v>
      </c>
      <c r="W155" s="15">
        <v>26</v>
      </c>
      <c r="X155" s="15">
        <f>108+220+220</f>
        <v>548</v>
      </c>
      <c r="Y155" s="16">
        <f t="shared" si="10"/>
        <v>0.89506666666666657</v>
      </c>
      <c r="Z155" s="15"/>
      <c r="AA155" s="15"/>
      <c r="AB155" s="15"/>
      <c r="AC155" s="15"/>
      <c r="AD155" s="17"/>
      <c r="AE155" s="15"/>
      <c r="AF155" s="15"/>
      <c r="AG155" s="17">
        <v>0.05</v>
      </c>
      <c r="AH155" s="17">
        <v>0.2</v>
      </c>
      <c r="AI155" s="17">
        <v>0.95</v>
      </c>
      <c r="AJ155" s="17"/>
      <c r="AK155" s="17"/>
      <c r="AL155" s="17"/>
      <c r="AM155" s="15"/>
      <c r="AN155" s="18"/>
      <c r="AO155" s="19"/>
    </row>
    <row r="156" spans="1:41">
      <c r="A156" s="5" t="s">
        <v>660</v>
      </c>
      <c r="B156" s="6">
        <v>45679</v>
      </c>
      <c r="C156" s="7" t="s">
        <v>659</v>
      </c>
      <c r="D156" s="7"/>
      <c r="E156" s="7" t="s">
        <v>637</v>
      </c>
      <c r="F156" s="7" t="s">
        <v>93</v>
      </c>
      <c r="G156" s="7">
        <v>9036</v>
      </c>
      <c r="H156" s="7"/>
      <c r="I156" s="7" t="s">
        <v>638</v>
      </c>
      <c r="J156" s="7" t="s">
        <v>319</v>
      </c>
      <c r="K156" s="7">
        <v>375.6</v>
      </c>
      <c r="L156" s="7">
        <v>722.4</v>
      </c>
      <c r="M156" s="7">
        <v>5000</v>
      </c>
      <c r="N156" s="7" t="s">
        <v>639</v>
      </c>
      <c r="O156" s="7" t="s">
        <v>657</v>
      </c>
      <c r="P156" s="7">
        <v>13.2</v>
      </c>
      <c r="Q156" s="7"/>
      <c r="R156" s="7">
        <v>25</v>
      </c>
      <c r="S156" s="7">
        <v>125</v>
      </c>
      <c r="T156" s="7">
        <f t="shared" si="3"/>
        <v>5</v>
      </c>
      <c r="U156" s="7" t="s">
        <v>647</v>
      </c>
      <c r="V156" s="7">
        <v>50</v>
      </c>
      <c r="W156" s="7">
        <v>24.7</v>
      </c>
      <c r="X156" s="7">
        <f>48+220+48</f>
        <v>316</v>
      </c>
      <c r="Y156" s="9">
        <f t="shared" si="10"/>
        <v>0.91008</v>
      </c>
      <c r="Z156" s="7"/>
      <c r="AA156" s="7"/>
      <c r="AB156" s="7"/>
      <c r="AC156" s="7"/>
      <c r="AD156" s="10"/>
      <c r="AE156" s="7"/>
      <c r="AF156" s="7"/>
      <c r="AG156" s="10">
        <v>0.15</v>
      </c>
      <c r="AH156" s="10">
        <v>0.1</v>
      </c>
      <c r="AI156" s="10">
        <v>0.95</v>
      </c>
      <c r="AJ156" s="10"/>
      <c r="AK156" s="10"/>
      <c r="AL156" s="10"/>
      <c r="AM156" s="7"/>
      <c r="AN156" s="11"/>
      <c r="AO156" s="12"/>
    </row>
    <row r="157" spans="1:41">
      <c r="A157" s="13" t="s">
        <v>661</v>
      </c>
      <c r="B157" s="14">
        <v>45679</v>
      </c>
      <c r="C157" s="15" t="s">
        <v>659</v>
      </c>
      <c r="D157" s="15"/>
      <c r="E157" s="15" t="s">
        <v>637</v>
      </c>
      <c r="F157" s="15" t="s">
        <v>93</v>
      </c>
      <c r="G157" s="15">
        <v>9036</v>
      </c>
      <c r="H157" s="15"/>
      <c r="I157" s="15" t="s">
        <v>638</v>
      </c>
      <c r="J157" s="15" t="s">
        <v>319</v>
      </c>
      <c r="K157" s="15">
        <v>375.6</v>
      </c>
      <c r="L157" s="15">
        <v>722.4</v>
      </c>
      <c r="M157" s="15">
        <v>5000</v>
      </c>
      <c r="N157" s="15" t="s">
        <v>639</v>
      </c>
      <c r="O157" s="15" t="s">
        <v>657</v>
      </c>
      <c r="P157" s="15">
        <v>13.2</v>
      </c>
      <c r="Q157" s="15"/>
      <c r="R157" s="15">
        <v>50</v>
      </c>
      <c r="S157" s="15">
        <v>200</v>
      </c>
      <c r="T157" s="15">
        <f t="shared" si="3"/>
        <v>4</v>
      </c>
      <c r="U157" s="15" t="s">
        <v>647</v>
      </c>
      <c r="V157" s="15">
        <v>50</v>
      </c>
      <c r="W157" s="15">
        <v>25.8</v>
      </c>
      <c r="X157" s="15">
        <f>220+220+108+48</f>
        <v>596</v>
      </c>
      <c r="Y157" s="16">
        <f t="shared" si="10"/>
        <v>0.89399999999999991</v>
      </c>
      <c r="Z157" s="15"/>
      <c r="AA157" s="15"/>
      <c r="AB157" s="15"/>
      <c r="AC157" s="15"/>
      <c r="AD157" s="17"/>
      <c r="AE157" s="15"/>
      <c r="AF157" s="15"/>
      <c r="AG157" s="17">
        <v>0.8</v>
      </c>
      <c r="AH157" s="17"/>
      <c r="AI157" s="17"/>
      <c r="AJ157" s="17"/>
      <c r="AK157" s="17"/>
      <c r="AL157" s="17"/>
      <c r="AM157" s="15"/>
      <c r="AN157" s="18"/>
      <c r="AO157" s="19"/>
    </row>
    <row r="158" spans="1:41">
      <c r="A158" s="5" t="s">
        <v>662</v>
      </c>
      <c r="B158" s="6">
        <v>45680</v>
      </c>
      <c r="C158" s="7" t="s">
        <v>663</v>
      </c>
      <c r="D158" s="7"/>
      <c r="E158" s="7" t="s">
        <v>637</v>
      </c>
      <c r="F158" s="7" t="s">
        <v>93</v>
      </c>
      <c r="G158" s="7">
        <v>9912</v>
      </c>
      <c r="H158" s="7"/>
      <c r="I158" s="7" t="s">
        <v>664</v>
      </c>
      <c r="J158" s="7" t="s">
        <v>464</v>
      </c>
      <c r="K158" s="7">
        <v>858</v>
      </c>
      <c r="L158" s="7">
        <v>1396</v>
      </c>
      <c r="M158" s="7">
        <v>5000</v>
      </c>
      <c r="N158" s="7" t="s">
        <v>665</v>
      </c>
      <c r="O158" s="7" t="s">
        <v>666</v>
      </c>
      <c r="P158" s="7">
        <v>15.6</v>
      </c>
      <c r="Q158" s="7"/>
      <c r="R158" s="7">
        <v>30</v>
      </c>
      <c r="S158" s="7">
        <v>150</v>
      </c>
      <c r="T158" s="7">
        <f t="shared" si="3"/>
        <v>5</v>
      </c>
      <c r="U158" s="7" t="s">
        <v>647</v>
      </c>
      <c r="V158" s="7">
        <v>50</v>
      </c>
      <c r="W158" s="7">
        <v>24</v>
      </c>
      <c r="X158" s="7">
        <f t="shared" ref="X158:X160" si="15">108+108</f>
        <v>216</v>
      </c>
      <c r="Y158" s="9">
        <f t="shared" si="10"/>
        <v>0.51840000000000008</v>
      </c>
      <c r="Z158" s="7"/>
      <c r="AA158" s="7"/>
      <c r="AB158" s="7"/>
      <c r="AC158" s="7"/>
      <c r="AD158" s="10"/>
      <c r="AE158" s="7"/>
      <c r="AF158" s="7"/>
      <c r="AG158" s="51">
        <v>0.2</v>
      </c>
      <c r="AH158" s="10">
        <v>0.5</v>
      </c>
      <c r="AI158" s="10">
        <v>0.95</v>
      </c>
      <c r="AJ158" s="10"/>
      <c r="AK158" s="10"/>
      <c r="AL158" s="10"/>
      <c r="AM158" s="7"/>
      <c r="AN158" s="11"/>
      <c r="AO158" s="12"/>
    </row>
    <row r="159" spans="1:41">
      <c r="A159" s="13" t="s">
        <v>667</v>
      </c>
      <c r="B159" s="14">
        <v>45680</v>
      </c>
      <c r="C159" s="15" t="s">
        <v>668</v>
      </c>
      <c r="D159" s="15"/>
      <c r="E159" s="15" t="s">
        <v>637</v>
      </c>
      <c r="F159" s="15" t="s">
        <v>93</v>
      </c>
      <c r="G159" s="15">
        <v>9912</v>
      </c>
      <c r="H159" s="15"/>
      <c r="I159" s="15" t="s">
        <v>664</v>
      </c>
      <c r="J159" s="15" t="s">
        <v>464</v>
      </c>
      <c r="K159" s="15">
        <v>858</v>
      </c>
      <c r="L159" s="15">
        <v>1396</v>
      </c>
      <c r="M159" s="15">
        <v>5000</v>
      </c>
      <c r="N159" s="15" t="s">
        <v>665</v>
      </c>
      <c r="O159" s="15" t="s">
        <v>666</v>
      </c>
      <c r="P159" s="15">
        <v>15.6</v>
      </c>
      <c r="Q159" s="15"/>
      <c r="R159" s="15">
        <v>25</v>
      </c>
      <c r="S159" s="15">
        <v>150</v>
      </c>
      <c r="T159" s="15">
        <f t="shared" si="3"/>
        <v>6</v>
      </c>
      <c r="U159" s="15" t="s">
        <v>647</v>
      </c>
      <c r="V159" s="15">
        <v>50</v>
      </c>
      <c r="W159" s="15">
        <v>24.7</v>
      </c>
      <c r="X159" s="15">
        <f t="shared" si="15"/>
        <v>216</v>
      </c>
      <c r="Y159" s="16">
        <f t="shared" si="10"/>
        <v>0.60480000000000012</v>
      </c>
      <c r="Z159" s="15"/>
      <c r="AA159" s="15"/>
      <c r="AB159" s="15"/>
      <c r="AC159" s="15"/>
      <c r="AD159" s="17"/>
      <c r="AE159" s="15"/>
      <c r="AF159" s="15"/>
      <c r="AG159" s="52"/>
      <c r="AH159" s="17">
        <v>0.9</v>
      </c>
      <c r="AI159" s="17">
        <v>1</v>
      </c>
      <c r="AJ159" s="17"/>
      <c r="AK159" s="17"/>
      <c r="AL159" s="17"/>
      <c r="AM159" s="15"/>
      <c r="AN159" s="18"/>
      <c r="AO159" s="19"/>
    </row>
    <row r="160" spans="1:41">
      <c r="A160" s="5" t="s">
        <v>669</v>
      </c>
      <c r="B160" s="6">
        <v>45680</v>
      </c>
      <c r="C160" s="7" t="s">
        <v>663</v>
      </c>
      <c r="D160" s="7"/>
      <c r="E160" s="7" t="s">
        <v>637</v>
      </c>
      <c r="F160" s="7" t="s">
        <v>93</v>
      </c>
      <c r="G160" s="7">
        <v>9912</v>
      </c>
      <c r="H160" s="7"/>
      <c r="I160" s="7" t="s">
        <v>664</v>
      </c>
      <c r="J160" s="7" t="s">
        <v>464</v>
      </c>
      <c r="K160" s="7">
        <v>858</v>
      </c>
      <c r="L160" s="7">
        <v>1396</v>
      </c>
      <c r="M160" s="7">
        <v>5000</v>
      </c>
      <c r="N160" s="7" t="s">
        <v>665</v>
      </c>
      <c r="O160" s="7" t="s">
        <v>666</v>
      </c>
      <c r="P160" s="7">
        <v>15.6</v>
      </c>
      <c r="Q160" s="7"/>
      <c r="R160" s="7">
        <v>25</v>
      </c>
      <c r="S160" s="7">
        <v>200</v>
      </c>
      <c r="T160" s="7">
        <f t="shared" si="3"/>
        <v>8</v>
      </c>
      <c r="U160" s="7" t="s">
        <v>647</v>
      </c>
      <c r="V160" s="7">
        <v>50</v>
      </c>
      <c r="W160" s="7">
        <v>23.8</v>
      </c>
      <c r="X160" s="7">
        <f t="shared" si="15"/>
        <v>216</v>
      </c>
      <c r="Y160" s="9">
        <f t="shared" si="10"/>
        <v>0.58320000000000005</v>
      </c>
      <c r="Z160" s="7"/>
      <c r="AA160" s="7"/>
      <c r="AB160" s="7"/>
      <c r="AC160" s="7"/>
      <c r="AD160" s="10"/>
      <c r="AE160" s="7"/>
      <c r="AF160" s="7"/>
      <c r="AG160" s="51">
        <v>0.1</v>
      </c>
      <c r="AH160" s="10">
        <v>1</v>
      </c>
      <c r="AI160" s="10">
        <v>1</v>
      </c>
      <c r="AJ160" s="10"/>
      <c r="AK160" s="10"/>
      <c r="AL160" s="10"/>
      <c r="AM160" s="7"/>
      <c r="AN160" s="11"/>
      <c r="AO160" s="12"/>
    </row>
    <row r="161" spans="1:41">
      <c r="A161" s="13" t="s">
        <v>670</v>
      </c>
      <c r="B161" s="14">
        <v>45680</v>
      </c>
      <c r="C161" s="15" t="s">
        <v>663</v>
      </c>
      <c r="D161" s="15"/>
      <c r="E161" s="15" t="s">
        <v>637</v>
      </c>
      <c r="F161" s="15" t="s">
        <v>93</v>
      </c>
      <c r="G161" s="15">
        <v>9912</v>
      </c>
      <c r="H161" s="15"/>
      <c r="I161" s="15" t="s">
        <v>664</v>
      </c>
      <c r="J161" s="15" t="s">
        <v>464</v>
      </c>
      <c r="K161" s="15">
        <v>858</v>
      </c>
      <c r="L161" s="15">
        <v>1396</v>
      </c>
      <c r="M161" s="15">
        <v>5000</v>
      </c>
      <c r="N161" s="15" t="s">
        <v>665</v>
      </c>
      <c r="O161" s="15" t="s">
        <v>666</v>
      </c>
      <c r="P161" s="15">
        <v>15.6</v>
      </c>
      <c r="Q161" s="15"/>
      <c r="R161" s="15">
        <v>30</v>
      </c>
      <c r="S161" s="15">
        <v>200</v>
      </c>
      <c r="T161" s="15">
        <f t="shared" si="3"/>
        <v>6.666666666666667</v>
      </c>
      <c r="U161" s="15" t="s">
        <v>647</v>
      </c>
      <c r="V161" s="15">
        <v>50</v>
      </c>
      <c r="W161" s="15">
        <v>24.1</v>
      </c>
      <c r="X161" s="15">
        <f>108+108+48</f>
        <v>264</v>
      </c>
      <c r="Y161" s="16">
        <f t="shared" si="10"/>
        <v>0.60720000000000007</v>
      </c>
      <c r="Z161" s="15"/>
      <c r="AA161" s="15"/>
      <c r="AB161" s="15"/>
      <c r="AC161" s="15"/>
      <c r="AD161" s="17"/>
      <c r="AE161" s="15"/>
      <c r="AF161" s="15"/>
      <c r="AG161" s="26">
        <v>0.1</v>
      </c>
      <c r="AH161" s="17">
        <v>0.9</v>
      </c>
      <c r="AI161" s="17">
        <v>1</v>
      </c>
      <c r="AJ161" s="17"/>
      <c r="AK161" s="17"/>
      <c r="AL161" s="17"/>
      <c r="AM161" s="15"/>
      <c r="AN161" s="18"/>
      <c r="AO161" s="19"/>
    </row>
    <row r="162" spans="1:41">
      <c r="A162" s="5" t="s">
        <v>671</v>
      </c>
      <c r="B162" s="6">
        <v>45680</v>
      </c>
      <c r="C162" s="7" t="s">
        <v>663</v>
      </c>
      <c r="D162" s="7"/>
      <c r="E162" s="7" t="s">
        <v>637</v>
      </c>
      <c r="F162" s="7" t="s">
        <v>93</v>
      </c>
      <c r="G162" s="7">
        <v>9912</v>
      </c>
      <c r="H162" s="7"/>
      <c r="I162" s="7" t="s">
        <v>664</v>
      </c>
      <c r="J162" s="7" t="s">
        <v>464</v>
      </c>
      <c r="K162" s="7">
        <v>858</v>
      </c>
      <c r="L162" s="7">
        <v>1396</v>
      </c>
      <c r="M162" s="7">
        <v>5000</v>
      </c>
      <c r="N162" s="7" t="s">
        <v>665</v>
      </c>
      <c r="O162" s="7" t="s">
        <v>666</v>
      </c>
      <c r="P162" s="7">
        <v>15.6</v>
      </c>
      <c r="Q162" s="7"/>
      <c r="R162" s="7">
        <v>30</v>
      </c>
      <c r="S162" s="7">
        <v>200</v>
      </c>
      <c r="T162" s="7">
        <f t="shared" si="3"/>
        <v>6.666666666666667</v>
      </c>
      <c r="U162" s="7" t="s">
        <v>647</v>
      </c>
      <c r="V162" s="7">
        <v>50</v>
      </c>
      <c r="W162" s="7">
        <v>23.9</v>
      </c>
      <c r="X162" s="7">
        <f>108+108</f>
        <v>216</v>
      </c>
      <c r="Y162" s="9">
        <f t="shared" si="10"/>
        <v>0.49680000000000002</v>
      </c>
      <c r="Z162" s="7"/>
      <c r="AA162" s="7"/>
      <c r="AB162" s="7"/>
      <c r="AC162" s="7"/>
      <c r="AD162" s="10"/>
      <c r="AE162" s="7"/>
      <c r="AF162" s="7"/>
      <c r="AG162" s="51">
        <v>0.4</v>
      </c>
      <c r="AH162" s="10">
        <v>0.9</v>
      </c>
      <c r="AI162" s="10">
        <v>1</v>
      </c>
      <c r="AJ162" s="10"/>
      <c r="AK162" s="10"/>
      <c r="AL162" s="10"/>
      <c r="AM162" s="7"/>
      <c r="AN162" s="11"/>
      <c r="AO162" s="12"/>
    </row>
    <row r="163" spans="1:41">
      <c r="A163" s="13" t="s">
        <v>672</v>
      </c>
      <c r="B163" s="14">
        <v>45680</v>
      </c>
      <c r="C163" s="15" t="s">
        <v>663</v>
      </c>
      <c r="D163" s="15"/>
      <c r="E163" s="15" t="s">
        <v>637</v>
      </c>
      <c r="F163" s="15" t="s">
        <v>93</v>
      </c>
      <c r="G163" s="15">
        <v>9912</v>
      </c>
      <c r="H163" s="15"/>
      <c r="I163" s="15" t="s">
        <v>664</v>
      </c>
      <c r="J163" s="15" t="s">
        <v>464</v>
      </c>
      <c r="K163" s="15">
        <v>858</v>
      </c>
      <c r="L163" s="15">
        <v>1396</v>
      </c>
      <c r="M163" s="15">
        <v>5000</v>
      </c>
      <c r="N163" s="15" t="s">
        <v>665</v>
      </c>
      <c r="O163" s="15" t="s">
        <v>666</v>
      </c>
      <c r="P163" s="15">
        <v>15.6</v>
      </c>
      <c r="Q163" s="15"/>
      <c r="R163" s="15">
        <v>30</v>
      </c>
      <c r="S163" s="15">
        <v>200</v>
      </c>
      <c r="T163" s="15">
        <f t="shared" si="3"/>
        <v>6.666666666666667</v>
      </c>
      <c r="U163" s="15" t="s">
        <v>647</v>
      </c>
      <c r="V163" s="15">
        <v>50</v>
      </c>
      <c r="W163" s="15">
        <v>24.4</v>
      </c>
      <c r="X163" s="15">
        <f>108+48+220</f>
        <v>376</v>
      </c>
      <c r="Y163" s="16">
        <f t="shared" si="10"/>
        <v>0.86480000000000001</v>
      </c>
      <c r="Z163" s="15"/>
      <c r="AA163" s="15"/>
      <c r="AB163" s="15"/>
      <c r="AC163" s="15"/>
      <c r="AD163" s="17"/>
      <c r="AE163" s="15"/>
      <c r="AF163" s="15"/>
      <c r="AG163" s="26">
        <v>0.15</v>
      </c>
      <c r="AH163" s="17">
        <v>1</v>
      </c>
      <c r="AI163" s="17">
        <v>1</v>
      </c>
      <c r="AJ163" s="17"/>
      <c r="AK163" s="17"/>
      <c r="AL163" s="17"/>
      <c r="AM163" s="15"/>
      <c r="AN163" s="18"/>
      <c r="AO163" s="19"/>
    </row>
    <row r="164" spans="1:41">
      <c r="A164" s="5" t="s">
        <v>673</v>
      </c>
      <c r="B164" s="6">
        <v>45680</v>
      </c>
      <c r="C164" s="7" t="s">
        <v>663</v>
      </c>
      <c r="D164" s="7"/>
      <c r="E164" s="7" t="s">
        <v>637</v>
      </c>
      <c r="F164" s="7" t="s">
        <v>93</v>
      </c>
      <c r="G164" s="7">
        <v>9912</v>
      </c>
      <c r="H164" s="7"/>
      <c r="I164" s="7" t="s">
        <v>664</v>
      </c>
      <c r="J164" s="7" t="s">
        <v>464</v>
      </c>
      <c r="K164" s="7">
        <v>858</v>
      </c>
      <c r="L164" s="7">
        <v>1396</v>
      </c>
      <c r="M164" s="7">
        <v>5000</v>
      </c>
      <c r="N164" s="7" t="s">
        <v>665</v>
      </c>
      <c r="O164" s="7" t="s">
        <v>666</v>
      </c>
      <c r="P164" s="7">
        <v>15.6</v>
      </c>
      <c r="Q164" s="7"/>
      <c r="R164" s="7">
        <v>30</v>
      </c>
      <c r="S164" s="7">
        <v>200</v>
      </c>
      <c r="T164" s="7">
        <f t="shared" si="3"/>
        <v>6.666666666666667</v>
      </c>
      <c r="U164" s="7" t="s">
        <v>647</v>
      </c>
      <c r="V164" s="7">
        <v>50</v>
      </c>
      <c r="W164" s="7">
        <v>24.6</v>
      </c>
      <c r="X164" s="7">
        <f>220+220</f>
        <v>440</v>
      </c>
      <c r="Y164" s="9">
        <f t="shared" si="10"/>
        <v>1.012</v>
      </c>
      <c r="Z164" s="7"/>
      <c r="AA164" s="7"/>
      <c r="AB164" s="7"/>
      <c r="AC164" s="7"/>
      <c r="AD164" s="10"/>
      <c r="AE164" s="7"/>
      <c r="AF164" s="7"/>
      <c r="AG164" s="51">
        <v>0.05</v>
      </c>
      <c r="AH164" s="10">
        <v>1</v>
      </c>
      <c r="AI164" s="10">
        <v>1</v>
      </c>
      <c r="AJ164" s="10"/>
      <c r="AK164" s="10"/>
      <c r="AL164" s="10"/>
      <c r="AM164" s="7"/>
      <c r="AN164" s="11"/>
      <c r="AO164" s="12"/>
    </row>
    <row r="165" spans="1:41">
      <c r="A165" s="13" t="s">
        <v>674</v>
      </c>
      <c r="B165" s="14">
        <v>45680</v>
      </c>
      <c r="C165" s="15" t="s">
        <v>663</v>
      </c>
      <c r="D165" s="15"/>
      <c r="E165" s="15" t="s">
        <v>637</v>
      </c>
      <c r="F165" s="15" t="s">
        <v>93</v>
      </c>
      <c r="G165" s="15">
        <v>9912</v>
      </c>
      <c r="H165" s="15"/>
      <c r="I165" s="15" t="s">
        <v>664</v>
      </c>
      <c r="J165" s="15" t="s">
        <v>464</v>
      </c>
      <c r="K165" s="15">
        <v>858</v>
      </c>
      <c r="L165" s="15">
        <v>1396</v>
      </c>
      <c r="M165" s="15">
        <v>5000</v>
      </c>
      <c r="N165" s="15" t="s">
        <v>665</v>
      </c>
      <c r="O165" s="15" t="s">
        <v>666</v>
      </c>
      <c r="P165" s="15">
        <v>15.6</v>
      </c>
      <c r="Q165" s="15"/>
      <c r="R165" s="15">
        <v>30</v>
      </c>
      <c r="S165" s="15">
        <v>200</v>
      </c>
      <c r="T165" s="15">
        <f t="shared" si="3"/>
        <v>6.666666666666667</v>
      </c>
      <c r="U165" s="15" t="s">
        <v>647</v>
      </c>
      <c r="V165" s="15">
        <v>50</v>
      </c>
      <c r="W165" s="15">
        <v>25.7</v>
      </c>
      <c r="X165" s="15">
        <f>220+220+108+108</f>
        <v>656</v>
      </c>
      <c r="Y165" s="16">
        <f t="shared" si="10"/>
        <v>1.5087999999999999</v>
      </c>
      <c r="Z165" s="15"/>
      <c r="AA165" s="15"/>
      <c r="AB165" s="15"/>
      <c r="AC165" s="15"/>
      <c r="AD165" s="17"/>
      <c r="AE165" s="15"/>
      <c r="AF165" s="15"/>
      <c r="AG165" s="26">
        <v>0.1</v>
      </c>
      <c r="AH165" s="17">
        <v>1</v>
      </c>
      <c r="AI165" s="17">
        <v>1</v>
      </c>
      <c r="AJ165" s="17"/>
      <c r="AK165" s="17"/>
      <c r="AL165" s="17"/>
      <c r="AM165" s="15"/>
      <c r="AN165" s="18"/>
      <c r="AO165" s="19"/>
    </row>
    <row r="166" spans="1:41">
      <c r="A166" s="5" t="s">
        <v>675</v>
      </c>
      <c r="B166" s="6">
        <v>45680</v>
      </c>
      <c r="C166" s="7" t="s">
        <v>663</v>
      </c>
      <c r="D166" s="7"/>
      <c r="E166" s="7" t="s">
        <v>637</v>
      </c>
      <c r="F166" s="7" t="s">
        <v>93</v>
      </c>
      <c r="G166" s="7">
        <v>9912</v>
      </c>
      <c r="H166" s="7"/>
      <c r="I166" s="7" t="s">
        <v>664</v>
      </c>
      <c r="J166" s="7" t="s">
        <v>464</v>
      </c>
      <c r="K166" s="7">
        <v>858</v>
      </c>
      <c r="L166" s="7">
        <v>1396</v>
      </c>
      <c r="M166" s="7">
        <v>5000</v>
      </c>
      <c r="N166" s="7" t="s">
        <v>665</v>
      </c>
      <c r="O166" s="7" t="s">
        <v>666</v>
      </c>
      <c r="P166" s="7">
        <v>15.6</v>
      </c>
      <c r="Q166" s="7"/>
      <c r="R166" s="7">
        <v>30</v>
      </c>
      <c r="S166" s="7">
        <v>200</v>
      </c>
      <c r="T166" s="7">
        <f t="shared" si="3"/>
        <v>6.666666666666667</v>
      </c>
      <c r="U166" s="7" t="s">
        <v>647</v>
      </c>
      <c r="V166" s="7">
        <v>50</v>
      </c>
      <c r="W166" s="7">
        <v>26.6</v>
      </c>
      <c r="X166" s="7">
        <f>220+220+108+108+48+48</f>
        <v>752</v>
      </c>
      <c r="Y166" s="9">
        <f t="shared" si="10"/>
        <v>1.7296</v>
      </c>
      <c r="Z166" s="7"/>
      <c r="AA166" s="7"/>
      <c r="AB166" s="7"/>
      <c r="AC166" s="7"/>
      <c r="AD166" s="10"/>
      <c r="AE166" s="7"/>
      <c r="AF166" s="7"/>
      <c r="AG166" s="51">
        <v>0.4</v>
      </c>
      <c r="AH166" s="10">
        <v>1</v>
      </c>
      <c r="AI166" s="10">
        <v>1</v>
      </c>
      <c r="AJ166" s="10"/>
      <c r="AK166" s="10"/>
      <c r="AL166" s="10"/>
      <c r="AM166" s="7"/>
      <c r="AN166" s="11"/>
      <c r="AO166" s="12"/>
    </row>
    <row r="167" spans="1:41">
      <c r="A167" s="13" t="s">
        <v>676</v>
      </c>
      <c r="B167" s="14">
        <v>45680</v>
      </c>
      <c r="C167" s="15" t="s">
        <v>663</v>
      </c>
      <c r="D167" s="15"/>
      <c r="E167" s="15" t="s">
        <v>637</v>
      </c>
      <c r="F167" s="15" t="s">
        <v>93</v>
      </c>
      <c r="G167" s="15">
        <v>9912</v>
      </c>
      <c r="H167" s="15"/>
      <c r="I167" s="15" t="s">
        <v>664</v>
      </c>
      <c r="J167" s="15" t="s">
        <v>464</v>
      </c>
      <c r="K167" s="15">
        <v>858</v>
      </c>
      <c r="L167" s="15">
        <v>1396</v>
      </c>
      <c r="M167" s="15">
        <v>5000</v>
      </c>
      <c r="N167" s="15" t="s">
        <v>665</v>
      </c>
      <c r="O167" s="15" t="s">
        <v>666</v>
      </c>
      <c r="P167" s="15">
        <v>15.6</v>
      </c>
      <c r="Q167" s="15"/>
      <c r="R167" s="15">
        <v>30</v>
      </c>
      <c r="S167" s="15">
        <v>200</v>
      </c>
      <c r="T167" s="15">
        <f t="shared" si="3"/>
        <v>6.666666666666667</v>
      </c>
      <c r="U167" s="15" t="s">
        <v>647</v>
      </c>
      <c r="V167" s="15">
        <v>50</v>
      </c>
      <c r="W167" s="15">
        <v>27</v>
      </c>
      <c r="X167" s="15">
        <f>220+220+108+108+280</f>
        <v>936</v>
      </c>
      <c r="Y167" s="16">
        <f t="shared" si="10"/>
        <v>2.1528</v>
      </c>
      <c r="Z167" s="15"/>
      <c r="AA167" s="15"/>
      <c r="AB167" s="15"/>
      <c r="AC167" s="15"/>
      <c r="AD167" s="17"/>
      <c r="AE167" s="15"/>
      <c r="AF167" s="15"/>
      <c r="AG167" s="26">
        <v>0.5</v>
      </c>
      <c r="AH167" s="17">
        <v>1</v>
      </c>
      <c r="AI167" s="17">
        <v>1</v>
      </c>
      <c r="AJ167" s="17"/>
      <c r="AK167" s="17"/>
      <c r="AL167" s="17"/>
      <c r="AM167" s="15"/>
      <c r="AN167" s="18"/>
      <c r="AO167" s="19"/>
    </row>
    <row r="168" spans="1:41">
      <c r="A168" s="5" t="s">
        <v>677</v>
      </c>
      <c r="B168" s="6">
        <v>45681</v>
      </c>
      <c r="C168" s="7" t="s">
        <v>663</v>
      </c>
      <c r="D168" s="7"/>
      <c r="E168" s="7" t="s">
        <v>637</v>
      </c>
      <c r="F168" s="7" t="s">
        <v>93</v>
      </c>
      <c r="G168" s="7">
        <v>9912</v>
      </c>
      <c r="H168" s="7"/>
      <c r="I168" s="7" t="s">
        <v>664</v>
      </c>
      <c r="J168" s="7" t="s">
        <v>464</v>
      </c>
      <c r="K168" s="7">
        <v>858</v>
      </c>
      <c r="L168" s="7">
        <v>1396</v>
      </c>
      <c r="M168" s="7">
        <v>5000</v>
      </c>
      <c r="N168" s="7" t="s">
        <v>665</v>
      </c>
      <c r="O168" s="7" t="s">
        <v>678</v>
      </c>
      <c r="P168" s="7">
        <v>13.2</v>
      </c>
      <c r="Q168" s="7"/>
      <c r="R168" s="7">
        <v>25</v>
      </c>
      <c r="S168" s="7">
        <v>200</v>
      </c>
      <c r="T168" s="7">
        <f t="shared" si="3"/>
        <v>8</v>
      </c>
      <c r="U168" s="7" t="s">
        <v>647</v>
      </c>
      <c r="V168" s="7">
        <v>50</v>
      </c>
      <c r="W168" s="7">
        <v>25.9</v>
      </c>
      <c r="X168" s="7">
        <f>220+108+48</f>
        <v>376</v>
      </c>
      <c r="Y168" s="9">
        <f t="shared" si="10"/>
        <v>1.0152000000000001</v>
      </c>
      <c r="Z168" s="7"/>
      <c r="AA168" s="7"/>
      <c r="AB168" s="7"/>
      <c r="AC168" s="7"/>
      <c r="AD168" s="10"/>
      <c r="AE168" s="7"/>
      <c r="AF168" s="7"/>
      <c r="AG168" s="10">
        <v>0.7</v>
      </c>
      <c r="AH168" s="10"/>
      <c r="AI168" s="10"/>
      <c r="AJ168" s="10"/>
      <c r="AK168" s="10"/>
      <c r="AL168" s="10"/>
      <c r="AM168" s="7"/>
      <c r="AN168" s="11" t="s">
        <v>679</v>
      </c>
      <c r="AO168" s="12"/>
    </row>
    <row r="169" spans="1:41">
      <c r="A169" s="13" t="s">
        <v>680</v>
      </c>
      <c r="B169" s="14">
        <v>45685</v>
      </c>
      <c r="C169" s="15" t="s">
        <v>681</v>
      </c>
      <c r="D169" s="15"/>
      <c r="E169" s="15" t="s">
        <v>637</v>
      </c>
      <c r="F169" s="15" t="s">
        <v>93</v>
      </c>
      <c r="G169" s="15">
        <v>13750</v>
      </c>
      <c r="H169" s="15"/>
      <c r="I169" s="15" t="s">
        <v>682</v>
      </c>
      <c r="J169" s="15" t="s">
        <v>305</v>
      </c>
      <c r="K169" s="15">
        <v>151.19999999999999</v>
      </c>
      <c r="L169" s="15">
        <v>312</v>
      </c>
      <c r="M169" s="15">
        <v>5000</v>
      </c>
      <c r="N169" s="15" t="s">
        <v>683</v>
      </c>
      <c r="O169" s="15" t="s">
        <v>684</v>
      </c>
      <c r="P169" s="15">
        <v>9.6</v>
      </c>
      <c r="Q169" s="15"/>
      <c r="R169" s="15">
        <v>50</v>
      </c>
      <c r="S169" s="15">
        <v>150</v>
      </c>
      <c r="T169" s="15">
        <f t="shared" si="3"/>
        <v>3</v>
      </c>
      <c r="U169" s="15" t="s">
        <v>647</v>
      </c>
      <c r="V169" s="15">
        <v>50</v>
      </c>
      <c r="W169" s="15">
        <v>27.3</v>
      </c>
      <c r="X169" s="15">
        <f>108+48+48+108</f>
        <v>312</v>
      </c>
      <c r="Y169" s="16">
        <f t="shared" si="10"/>
        <v>0.49919999999999998</v>
      </c>
      <c r="Z169" s="15"/>
      <c r="AA169" s="15"/>
      <c r="AB169" s="15"/>
      <c r="AC169" s="15"/>
      <c r="AD169" s="17"/>
      <c r="AE169" s="15"/>
      <c r="AF169" s="15"/>
      <c r="AG169" s="17">
        <v>0.05</v>
      </c>
      <c r="AH169" s="17">
        <v>0.75</v>
      </c>
      <c r="AI169" s="17"/>
      <c r="AJ169" s="17"/>
      <c r="AK169" s="17"/>
      <c r="AL169" s="17"/>
      <c r="AM169" s="15"/>
      <c r="AN169" s="18" t="s">
        <v>685</v>
      </c>
      <c r="AO169" s="19"/>
    </row>
    <row r="170" spans="1:41">
      <c r="A170" s="5" t="s">
        <v>686</v>
      </c>
      <c r="B170" s="6">
        <v>45685</v>
      </c>
      <c r="C170" s="7" t="s">
        <v>681</v>
      </c>
      <c r="D170" s="7"/>
      <c r="E170" s="7" t="s">
        <v>637</v>
      </c>
      <c r="F170" s="7" t="s">
        <v>93</v>
      </c>
      <c r="G170" s="7">
        <v>13750</v>
      </c>
      <c r="H170" s="7"/>
      <c r="I170" s="7" t="s">
        <v>682</v>
      </c>
      <c r="J170" s="7" t="s">
        <v>305</v>
      </c>
      <c r="K170" s="7">
        <v>151.19999999999999</v>
      </c>
      <c r="L170" s="7">
        <v>312</v>
      </c>
      <c r="M170" s="7">
        <v>5000</v>
      </c>
      <c r="N170" s="7" t="s">
        <v>683</v>
      </c>
      <c r="O170" s="7" t="s">
        <v>684</v>
      </c>
      <c r="P170" s="7">
        <v>9.6</v>
      </c>
      <c r="Q170" s="7"/>
      <c r="R170" s="7">
        <v>60</v>
      </c>
      <c r="S170" s="7">
        <v>150</v>
      </c>
      <c r="T170" s="7">
        <f t="shared" si="3"/>
        <v>2.5</v>
      </c>
      <c r="U170" s="7" t="s">
        <v>647</v>
      </c>
      <c r="V170" s="7">
        <v>50</v>
      </c>
      <c r="W170" s="7"/>
      <c r="X170" s="7">
        <f t="shared" ref="X170:X171" si="16">220+108+48</f>
        <v>376</v>
      </c>
      <c r="Y170" s="9">
        <f t="shared" si="10"/>
        <v>0.52640000000000009</v>
      </c>
      <c r="Z170" s="7"/>
      <c r="AA170" s="7"/>
      <c r="AB170" s="7"/>
      <c r="AC170" s="7"/>
      <c r="AD170" s="10"/>
      <c r="AE170" s="7"/>
      <c r="AF170" s="7"/>
      <c r="AG170" s="10">
        <v>0.05</v>
      </c>
      <c r="AH170" s="10">
        <v>0.65</v>
      </c>
      <c r="AI170" s="10"/>
      <c r="AJ170" s="10"/>
      <c r="AK170" s="10"/>
      <c r="AL170" s="10"/>
      <c r="AM170" s="7"/>
      <c r="AN170" s="11" t="s">
        <v>687</v>
      </c>
      <c r="AO170" s="12"/>
    </row>
    <row r="171" spans="1:41">
      <c r="A171" s="13" t="s">
        <v>688</v>
      </c>
      <c r="B171" s="14">
        <v>45687</v>
      </c>
      <c r="C171" s="15" t="s">
        <v>681</v>
      </c>
      <c r="D171" s="15"/>
      <c r="E171" s="15" t="s">
        <v>637</v>
      </c>
      <c r="F171" s="15" t="s">
        <v>93</v>
      </c>
      <c r="G171" s="15">
        <v>13750</v>
      </c>
      <c r="H171" s="15"/>
      <c r="I171" s="15" t="s">
        <v>682</v>
      </c>
      <c r="J171" s="15" t="s">
        <v>305</v>
      </c>
      <c r="K171" s="15">
        <v>151.19999999999999</v>
      </c>
      <c r="L171" s="15">
        <v>345</v>
      </c>
      <c r="M171" s="15">
        <v>5000</v>
      </c>
      <c r="N171" s="15" t="s">
        <v>683</v>
      </c>
      <c r="O171" s="15" t="s">
        <v>684</v>
      </c>
      <c r="P171" s="15">
        <v>9.6</v>
      </c>
      <c r="Q171" s="15"/>
      <c r="R171" s="15">
        <v>60</v>
      </c>
      <c r="S171" s="15">
        <v>150</v>
      </c>
      <c r="T171" s="15">
        <f t="shared" si="3"/>
        <v>2.5</v>
      </c>
      <c r="U171" s="15" t="s">
        <v>647</v>
      </c>
      <c r="V171" s="15">
        <v>50</v>
      </c>
      <c r="W171" s="15">
        <v>24</v>
      </c>
      <c r="X171" s="15">
        <f t="shared" si="16"/>
        <v>376</v>
      </c>
      <c r="Y171" s="16">
        <f t="shared" si="10"/>
        <v>0.52640000000000009</v>
      </c>
      <c r="Z171" s="15"/>
      <c r="AA171" s="15"/>
      <c r="AB171" s="15"/>
      <c r="AC171" s="15"/>
      <c r="AD171" s="17"/>
      <c r="AE171" s="15"/>
      <c r="AF171" s="15"/>
      <c r="AG171" s="17">
        <v>0.2</v>
      </c>
      <c r="AH171" s="17">
        <v>0.9</v>
      </c>
      <c r="AI171" s="17"/>
      <c r="AJ171" s="17"/>
      <c r="AK171" s="17"/>
      <c r="AL171" s="17"/>
      <c r="AM171" s="15"/>
      <c r="AN171" s="18"/>
      <c r="AO171" s="19"/>
    </row>
    <row r="172" spans="1:41">
      <c r="A172" s="5" t="s">
        <v>689</v>
      </c>
      <c r="B172" s="6">
        <v>45687</v>
      </c>
      <c r="C172" s="7" t="s">
        <v>681</v>
      </c>
      <c r="D172" s="7"/>
      <c r="E172" s="7" t="s">
        <v>637</v>
      </c>
      <c r="F172" s="7" t="s">
        <v>93</v>
      </c>
      <c r="G172" s="7">
        <v>13750</v>
      </c>
      <c r="H172" s="7"/>
      <c r="I172" s="7" t="s">
        <v>682</v>
      </c>
      <c r="J172" s="7" t="s">
        <v>305</v>
      </c>
      <c r="K172" s="7">
        <v>151.19999999999999</v>
      </c>
      <c r="L172" s="7">
        <v>345</v>
      </c>
      <c r="M172" s="7">
        <v>5000</v>
      </c>
      <c r="N172" s="7" t="s">
        <v>683</v>
      </c>
      <c r="O172" s="7" t="s">
        <v>684</v>
      </c>
      <c r="P172" s="7">
        <v>9.6</v>
      </c>
      <c r="Q172" s="7"/>
      <c r="R172" s="7">
        <v>60</v>
      </c>
      <c r="S172" s="7">
        <v>150</v>
      </c>
      <c r="T172" s="7">
        <f t="shared" si="3"/>
        <v>2.5</v>
      </c>
      <c r="U172" s="7" t="s">
        <v>647</v>
      </c>
      <c r="V172" s="7">
        <v>50</v>
      </c>
      <c r="W172" s="7">
        <v>24.5</v>
      </c>
      <c r="X172" s="7">
        <f>220+220</f>
        <v>440</v>
      </c>
      <c r="Y172" s="9">
        <f t="shared" si="10"/>
        <v>0.6160000000000001</v>
      </c>
      <c r="Z172" s="7"/>
      <c r="AA172" s="7"/>
      <c r="AB172" s="7"/>
      <c r="AC172" s="7"/>
      <c r="AD172" s="10"/>
      <c r="AE172" s="7"/>
      <c r="AF172" s="7"/>
      <c r="AG172" s="10">
        <v>0.2</v>
      </c>
      <c r="AH172" s="10">
        <v>0.9</v>
      </c>
      <c r="AI172" s="10"/>
      <c r="AJ172" s="10"/>
      <c r="AK172" s="10"/>
      <c r="AL172" s="10"/>
      <c r="AM172" s="7"/>
      <c r="AN172" s="11"/>
      <c r="AO172" s="12"/>
    </row>
    <row r="173" spans="1:41">
      <c r="A173" s="13" t="s">
        <v>690</v>
      </c>
      <c r="B173" s="14">
        <v>45687</v>
      </c>
      <c r="C173" s="53" t="s">
        <v>681</v>
      </c>
      <c r="D173" s="33"/>
      <c r="E173" s="53" t="s">
        <v>637</v>
      </c>
      <c r="F173" s="53" t="s">
        <v>93</v>
      </c>
      <c r="G173" s="34">
        <v>13750</v>
      </c>
      <c r="H173" s="33"/>
      <c r="I173" s="53" t="s">
        <v>682</v>
      </c>
      <c r="J173" s="53" t="s">
        <v>305</v>
      </c>
      <c r="K173" s="34">
        <v>151.19999999999999</v>
      </c>
      <c r="L173" s="34">
        <v>345</v>
      </c>
      <c r="M173" s="34">
        <v>5000</v>
      </c>
      <c r="N173" s="53" t="s">
        <v>683</v>
      </c>
      <c r="O173" s="53" t="s">
        <v>684</v>
      </c>
      <c r="P173" s="34">
        <v>9.6</v>
      </c>
      <c r="Q173" s="33"/>
      <c r="R173" s="15">
        <v>60</v>
      </c>
      <c r="S173" s="15">
        <v>150</v>
      </c>
      <c r="T173" s="15">
        <f t="shared" si="3"/>
        <v>2.5</v>
      </c>
      <c r="U173" s="15" t="s">
        <v>647</v>
      </c>
      <c r="V173" s="15">
        <v>50</v>
      </c>
      <c r="W173" s="15">
        <v>25.9</v>
      </c>
      <c r="X173" s="15">
        <f>220+220+108+48</f>
        <v>596</v>
      </c>
      <c r="Y173" s="16">
        <f t="shared" si="10"/>
        <v>0.83440000000000014</v>
      </c>
      <c r="Z173" s="15"/>
      <c r="AA173" s="15"/>
      <c r="AB173" s="15"/>
      <c r="AC173" s="15"/>
      <c r="AD173" s="17"/>
      <c r="AE173" s="15"/>
      <c r="AF173" s="15"/>
      <c r="AG173" s="17">
        <v>0.2</v>
      </c>
      <c r="AH173" s="17">
        <v>0.95</v>
      </c>
      <c r="AI173" s="17"/>
      <c r="AJ173" s="17"/>
      <c r="AK173" s="17"/>
      <c r="AL173" s="17"/>
      <c r="AM173" s="15"/>
      <c r="AN173" s="18"/>
      <c r="AO173" s="19"/>
    </row>
    <row r="174" spans="1:41">
      <c r="A174" s="5" t="s">
        <v>691</v>
      </c>
      <c r="B174" s="6">
        <v>45687</v>
      </c>
      <c r="C174" s="53" t="s">
        <v>681</v>
      </c>
      <c r="D174" s="33"/>
      <c r="E174" s="53" t="s">
        <v>637</v>
      </c>
      <c r="F174" s="53" t="s">
        <v>93</v>
      </c>
      <c r="G174" s="34">
        <v>13750</v>
      </c>
      <c r="H174" s="33"/>
      <c r="I174" s="53" t="s">
        <v>682</v>
      </c>
      <c r="J174" s="53" t="s">
        <v>305</v>
      </c>
      <c r="K174" s="34">
        <v>151.19999999999999</v>
      </c>
      <c r="L174" s="34">
        <v>345</v>
      </c>
      <c r="M174" s="34">
        <v>5000</v>
      </c>
      <c r="N174" s="53" t="s">
        <v>683</v>
      </c>
      <c r="O174" s="53" t="s">
        <v>684</v>
      </c>
      <c r="P174" s="34">
        <v>9.6</v>
      </c>
      <c r="Q174" s="33"/>
      <c r="R174" s="7">
        <v>60</v>
      </c>
      <c r="S174" s="7">
        <v>150</v>
      </c>
      <c r="T174" s="7">
        <f t="shared" si="3"/>
        <v>2.5</v>
      </c>
      <c r="U174" s="7" t="s">
        <v>647</v>
      </c>
      <c r="V174" s="7">
        <v>50</v>
      </c>
      <c r="W174" s="7">
        <v>26.2</v>
      </c>
      <c r="X174" s="7">
        <f>220+280+108+48</f>
        <v>656</v>
      </c>
      <c r="Y174" s="9">
        <f t="shared" si="10"/>
        <v>0.91840000000000011</v>
      </c>
      <c r="Z174" s="7"/>
      <c r="AA174" s="7"/>
      <c r="AB174" s="7"/>
      <c r="AC174" s="7"/>
      <c r="AD174" s="10"/>
      <c r="AE174" s="7"/>
      <c r="AF174" s="7"/>
      <c r="AG174" s="10">
        <v>0.3</v>
      </c>
      <c r="AH174" s="10">
        <v>0.9</v>
      </c>
      <c r="AI174" s="10"/>
      <c r="AJ174" s="10"/>
      <c r="AK174" s="10"/>
      <c r="AL174" s="10"/>
      <c r="AM174" s="7"/>
      <c r="AN174" s="11"/>
      <c r="AO174" s="12"/>
    </row>
    <row r="175" spans="1:41">
      <c r="A175" s="13" t="s">
        <v>692</v>
      </c>
      <c r="B175" s="14">
        <v>45687</v>
      </c>
      <c r="C175" s="53" t="s">
        <v>681</v>
      </c>
      <c r="D175" s="33"/>
      <c r="E175" s="53" t="s">
        <v>637</v>
      </c>
      <c r="F175" s="53" t="s">
        <v>93</v>
      </c>
      <c r="G175" s="34">
        <v>13750</v>
      </c>
      <c r="H175" s="33"/>
      <c r="I175" s="53" t="s">
        <v>682</v>
      </c>
      <c r="J175" s="53" t="s">
        <v>305</v>
      </c>
      <c r="K175" s="34">
        <v>151.19999999999999</v>
      </c>
      <c r="L175" s="34">
        <v>345</v>
      </c>
      <c r="M175" s="34">
        <v>5000</v>
      </c>
      <c r="N175" s="53" t="s">
        <v>683</v>
      </c>
      <c r="O175" s="53" t="s">
        <v>684</v>
      </c>
      <c r="P175" s="34">
        <v>9.6</v>
      </c>
      <c r="Q175" s="33"/>
      <c r="R175" s="15">
        <v>60</v>
      </c>
      <c r="S175" s="15">
        <v>150</v>
      </c>
      <c r="T175" s="15">
        <f t="shared" si="3"/>
        <v>2.5</v>
      </c>
      <c r="U175" s="15" t="s">
        <v>647</v>
      </c>
      <c r="V175" s="15">
        <v>50</v>
      </c>
      <c r="W175" s="15">
        <v>26.9</v>
      </c>
      <c r="X175" s="15">
        <f>220+220+280+108</f>
        <v>828</v>
      </c>
      <c r="Y175" s="16">
        <f t="shared" si="10"/>
        <v>1.1592</v>
      </c>
      <c r="Z175" s="15"/>
      <c r="AA175" s="15"/>
      <c r="AB175" s="15"/>
      <c r="AC175" s="15"/>
      <c r="AD175" s="17"/>
      <c r="AE175" s="15"/>
      <c r="AF175" s="15"/>
      <c r="AG175" s="17"/>
      <c r="AH175" s="17">
        <v>0.95</v>
      </c>
      <c r="AI175" s="17"/>
      <c r="AJ175" s="17"/>
      <c r="AK175" s="17"/>
      <c r="AL175" s="17"/>
      <c r="AM175" s="15"/>
      <c r="AN175" s="18"/>
      <c r="AO175" s="19"/>
    </row>
    <row r="176" spans="1:41">
      <c r="A176" s="5" t="s">
        <v>693</v>
      </c>
      <c r="B176" s="6">
        <v>45687</v>
      </c>
      <c r="C176" s="53" t="s">
        <v>681</v>
      </c>
      <c r="D176" s="33"/>
      <c r="E176" s="53" t="s">
        <v>637</v>
      </c>
      <c r="F176" s="53" t="s">
        <v>93</v>
      </c>
      <c r="G176" s="34">
        <v>13750</v>
      </c>
      <c r="H176" s="33"/>
      <c r="I176" s="53" t="s">
        <v>682</v>
      </c>
      <c r="J176" s="53" t="s">
        <v>305</v>
      </c>
      <c r="K176" s="34">
        <v>151.19999999999999</v>
      </c>
      <c r="L176" s="34">
        <v>345</v>
      </c>
      <c r="M176" s="34">
        <v>5000</v>
      </c>
      <c r="N176" s="53" t="s">
        <v>683</v>
      </c>
      <c r="O176" s="53" t="s">
        <v>684</v>
      </c>
      <c r="P176" s="34">
        <v>9.6</v>
      </c>
      <c r="Q176" s="33"/>
      <c r="R176" s="7">
        <v>60</v>
      </c>
      <c r="S176" s="7">
        <v>150</v>
      </c>
      <c r="T176" s="7">
        <f t="shared" si="3"/>
        <v>2.5</v>
      </c>
      <c r="U176" s="7" t="s">
        <v>647</v>
      </c>
      <c r="V176" s="7">
        <v>50</v>
      </c>
      <c r="W176" s="7">
        <v>28.3</v>
      </c>
      <c r="X176" s="7">
        <f>220+220+280+108+108</f>
        <v>936</v>
      </c>
      <c r="Y176" s="9">
        <f t="shared" si="10"/>
        <v>1.3104</v>
      </c>
      <c r="Z176" s="7"/>
      <c r="AA176" s="7"/>
      <c r="AB176" s="7"/>
      <c r="AC176" s="7"/>
      <c r="AD176" s="10"/>
      <c r="AE176" s="7"/>
      <c r="AF176" s="7"/>
      <c r="AG176" s="10">
        <v>0.1</v>
      </c>
      <c r="AH176" s="10">
        <v>0.95</v>
      </c>
      <c r="AI176" s="10"/>
      <c r="AJ176" s="10"/>
      <c r="AK176" s="10"/>
      <c r="AL176" s="10"/>
      <c r="AM176" s="7"/>
      <c r="AN176" s="11"/>
      <c r="AO176" s="12"/>
    </row>
    <row r="177" spans="1:41">
      <c r="A177" s="13" t="s">
        <v>694</v>
      </c>
      <c r="B177" s="14">
        <v>45687</v>
      </c>
      <c r="C177" s="53" t="s">
        <v>681</v>
      </c>
      <c r="D177" s="33"/>
      <c r="E177" s="53" t="s">
        <v>637</v>
      </c>
      <c r="F177" s="53" t="s">
        <v>93</v>
      </c>
      <c r="G177" s="34">
        <v>13750</v>
      </c>
      <c r="H177" s="33"/>
      <c r="I177" s="53" t="s">
        <v>682</v>
      </c>
      <c r="J177" s="53" t="s">
        <v>305</v>
      </c>
      <c r="K177" s="34">
        <v>151.19999999999999</v>
      </c>
      <c r="L177" s="34">
        <v>345</v>
      </c>
      <c r="M177" s="34">
        <v>5000</v>
      </c>
      <c r="N177" s="53" t="s">
        <v>683</v>
      </c>
      <c r="O177" s="53" t="s">
        <v>684</v>
      </c>
      <c r="P177" s="34">
        <v>9.6</v>
      </c>
      <c r="Q177" s="33"/>
      <c r="R177" s="15">
        <v>60</v>
      </c>
      <c r="S177" s="15">
        <v>150</v>
      </c>
      <c r="T177" s="15">
        <f t="shared" si="3"/>
        <v>2.5</v>
      </c>
      <c r="U177" s="15" t="s">
        <v>647</v>
      </c>
      <c r="V177" s="15">
        <v>50</v>
      </c>
      <c r="W177" s="15">
        <v>29.2</v>
      </c>
      <c r="X177" s="15">
        <f>220+220+280+108+108+48+48</f>
        <v>1032</v>
      </c>
      <c r="Y177" s="16">
        <f t="shared" si="10"/>
        <v>1.4448000000000001</v>
      </c>
      <c r="Z177" s="15"/>
      <c r="AA177" s="15"/>
      <c r="AB177" s="15"/>
      <c r="AC177" s="15"/>
      <c r="AD177" s="17"/>
      <c r="AE177" s="15"/>
      <c r="AF177" s="15"/>
      <c r="AG177" s="17">
        <v>0.15</v>
      </c>
      <c r="AH177" s="17">
        <v>0.95</v>
      </c>
      <c r="AI177" s="17"/>
      <c r="AJ177" s="17"/>
      <c r="AK177" s="17"/>
      <c r="AL177" s="17"/>
      <c r="AM177" s="15"/>
      <c r="AN177" s="18"/>
      <c r="AO177" s="19"/>
    </row>
    <row r="178" spans="1:41">
      <c r="A178" s="5" t="s">
        <v>695</v>
      </c>
      <c r="B178" s="54">
        <v>45688</v>
      </c>
      <c r="C178" s="53" t="s">
        <v>681</v>
      </c>
      <c r="D178" s="33">
        <v>45</v>
      </c>
      <c r="E178" s="53" t="s">
        <v>637</v>
      </c>
      <c r="F178" s="53" t="s">
        <v>93</v>
      </c>
      <c r="G178" s="34">
        <v>13750</v>
      </c>
      <c r="H178" s="33"/>
      <c r="I178" s="53" t="s">
        <v>682</v>
      </c>
      <c r="J178" s="53" t="s">
        <v>305</v>
      </c>
      <c r="K178" s="34">
        <v>151.19999999999999</v>
      </c>
      <c r="L178" s="34">
        <v>337</v>
      </c>
      <c r="M178" s="34">
        <v>5000</v>
      </c>
      <c r="N178" s="53" t="s">
        <v>683</v>
      </c>
      <c r="O178" s="53" t="s">
        <v>684</v>
      </c>
      <c r="P178" s="34">
        <v>9.6</v>
      </c>
      <c r="Q178" s="33"/>
      <c r="R178" s="7">
        <v>60</v>
      </c>
      <c r="S178" s="7">
        <v>150</v>
      </c>
      <c r="T178" s="7">
        <f t="shared" si="3"/>
        <v>2.5</v>
      </c>
      <c r="U178" s="7" t="s">
        <v>647</v>
      </c>
      <c r="V178" s="7">
        <v>50</v>
      </c>
      <c r="W178" s="7">
        <v>26.3</v>
      </c>
      <c r="X178" s="7">
        <f>220+108+48</f>
        <v>376</v>
      </c>
      <c r="Y178" s="9">
        <f t="shared" si="10"/>
        <v>0.52640000000000009</v>
      </c>
      <c r="Z178" s="7"/>
      <c r="AA178" s="7"/>
      <c r="AB178" s="7"/>
      <c r="AC178" s="7"/>
      <c r="AD178" s="10"/>
      <c r="AE178" s="7"/>
      <c r="AF178" s="7"/>
      <c r="AG178" s="10"/>
      <c r="AH178" s="10">
        <v>0.7</v>
      </c>
      <c r="AI178" s="10"/>
      <c r="AJ178" s="10"/>
      <c r="AK178" s="10"/>
      <c r="AL178" s="10"/>
      <c r="AM178" s="7"/>
      <c r="AN178" s="11" t="s">
        <v>696</v>
      </c>
      <c r="AO178" s="12"/>
    </row>
    <row r="179" spans="1:41">
      <c r="A179" s="13" t="s">
        <v>697</v>
      </c>
      <c r="B179" s="54">
        <v>45688</v>
      </c>
      <c r="C179" s="53" t="s">
        <v>681</v>
      </c>
      <c r="D179" s="33">
        <v>30</v>
      </c>
      <c r="E179" s="53" t="s">
        <v>637</v>
      </c>
      <c r="F179" s="53" t="s">
        <v>93</v>
      </c>
      <c r="G179" s="34">
        <v>13750</v>
      </c>
      <c r="H179" s="33"/>
      <c r="I179" s="53" t="s">
        <v>682</v>
      </c>
      <c r="J179" s="53" t="s">
        <v>305</v>
      </c>
      <c r="K179" s="34">
        <v>151.19999999999999</v>
      </c>
      <c r="L179" s="34">
        <v>337</v>
      </c>
      <c r="M179" s="34">
        <v>5000</v>
      </c>
      <c r="N179" s="53" t="s">
        <v>683</v>
      </c>
      <c r="O179" s="53" t="s">
        <v>684</v>
      </c>
      <c r="P179" s="34">
        <v>9.6</v>
      </c>
      <c r="Q179" s="33"/>
      <c r="R179" s="15">
        <v>60</v>
      </c>
      <c r="S179" s="15">
        <v>150</v>
      </c>
      <c r="T179" s="15">
        <f t="shared" si="3"/>
        <v>2.5</v>
      </c>
      <c r="U179" s="15" t="s">
        <v>647</v>
      </c>
      <c r="V179" s="15">
        <v>50</v>
      </c>
      <c r="W179" s="15">
        <v>29.9</v>
      </c>
      <c r="X179" s="15">
        <f>220+220+280+108+108+48+48</f>
        <v>1032</v>
      </c>
      <c r="Y179" s="16">
        <f t="shared" si="10"/>
        <v>1.4448000000000001</v>
      </c>
      <c r="Z179" s="15"/>
      <c r="AA179" s="15"/>
      <c r="AB179" s="15"/>
      <c r="AC179" s="15"/>
      <c r="AD179" s="17"/>
      <c r="AE179" s="15"/>
      <c r="AF179" s="15"/>
      <c r="AG179" s="17"/>
      <c r="AH179" s="17">
        <v>0.7</v>
      </c>
      <c r="AI179" s="17"/>
      <c r="AJ179" s="17"/>
      <c r="AK179" s="17"/>
      <c r="AL179" s="17"/>
      <c r="AM179" s="15"/>
      <c r="AN179" s="18" t="s">
        <v>698</v>
      </c>
      <c r="AO179" s="19"/>
    </row>
    <row r="180" spans="1:41">
      <c r="A180" s="5" t="s">
        <v>699</v>
      </c>
      <c r="B180" s="6">
        <v>45692</v>
      </c>
      <c r="C180" s="7" t="s">
        <v>700</v>
      </c>
      <c r="D180" s="7"/>
      <c r="E180" s="53" t="s">
        <v>701</v>
      </c>
      <c r="F180" s="53" t="s">
        <v>93</v>
      </c>
      <c r="G180" s="7">
        <v>11000</v>
      </c>
      <c r="H180" s="7"/>
      <c r="I180" s="7" t="s">
        <v>702</v>
      </c>
      <c r="J180" s="7" t="s">
        <v>198</v>
      </c>
      <c r="K180" s="7">
        <v>298.8</v>
      </c>
      <c r="L180" s="7">
        <v>580</v>
      </c>
      <c r="M180" s="7">
        <v>5000</v>
      </c>
      <c r="N180" s="7" t="s">
        <v>703</v>
      </c>
      <c r="O180" s="53" t="s">
        <v>704</v>
      </c>
      <c r="P180" s="7">
        <v>13.2</v>
      </c>
      <c r="Q180" s="7"/>
      <c r="R180" s="7">
        <v>40</v>
      </c>
      <c r="S180" s="7">
        <v>200</v>
      </c>
      <c r="T180" s="7">
        <f t="shared" si="3"/>
        <v>5</v>
      </c>
      <c r="U180" s="7" t="s">
        <v>647</v>
      </c>
      <c r="V180" s="7">
        <v>50</v>
      </c>
      <c r="W180" s="7"/>
      <c r="X180" s="7">
        <f t="shared" ref="X180:X181" si="17">220+220+108+108+48</f>
        <v>704</v>
      </c>
      <c r="Y180" s="9">
        <f t="shared" si="10"/>
        <v>1.2672000000000001</v>
      </c>
      <c r="Z180" s="7"/>
      <c r="AA180" s="7"/>
      <c r="AB180" s="7"/>
      <c r="AC180" s="7"/>
      <c r="AD180" s="10"/>
      <c r="AE180" s="7"/>
      <c r="AF180" s="7"/>
      <c r="AG180" s="10"/>
      <c r="AH180" s="10"/>
      <c r="AI180" s="10"/>
      <c r="AJ180" s="10"/>
      <c r="AK180" s="10"/>
      <c r="AL180" s="10"/>
      <c r="AM180" s="7"/>
      <c r="AN180" s="11"/>
      <c r="AO180" s="12"/>
    </row>
    <row r="181" spans="1:41">
      <c r="A181" s="13" t="s">
        <v>705</v>
      </c>
      <c r="B181" s="14">
        <v>45692</v>
      </c>
      <c r="C181" s="15" t="s">
        <v>700</v>
      </c>
      <c r="D181" s="15"/>
      <c r="E181" s="53" t="s">
        <v>701</v>
      </c>
      <c r="F181" s="53" t="s">
        <v>93</v>
      </c>
      <c r="G181" s="15">
        <v>11000</v>
      </c>
      <c r="H181" s="15"/>
      <c r="I181" s="15" t="s">
        <v>702</v>
      </c>
      <c r="J181" s="15" t="s">
        <v>198</v>
      </c>
      <c r="K181" s="15">
        <v>298.8</v>
      </c>
      <c r="L181" s="15">
        <v>580</v>
      </c>
      <c r="M181" s="15">
        <v>5000</v>
      </c>
      <c r="N181" s="15" t="s">
        <v>703</v>
      </c>
      <c r="O181" s="53" t="s">
        <v>704</v>
      </c>
      <c r="P181" s="15">
        <v>13.2</v>
      </c>
      <c r="Q181" s="15"/>
      <c r="R181" s="15">
        <v>28</v>
      </c>
      <c r="S181" s="15">
        <v>200</v>
      </c>
      <c r="T181" s="15">
        <f t="shared" si="3"/>
        <v>7.1428571428571432</v>
      </c>
      <c r="U181" s="15" t="s">
        <v>647</v>
      </c>
      <c r="V181" s="15">
        <v>50</v>
      </c>
      <c r="W181" s="15"/>
      <c r="X181" s="15">
        <f t="shared" si="17"/>
        <v>704</v>
      </c>
      <c r="Y181" s="16">
        <f t="shared" si="10"/>
        <v>1.7197714285714287</v>
      </c>
      <c r="Z181" s="15"/>
      <c r="AA181" s="15"/>
      <c r="AB181" s="15"/>
      <c r="AC181" s="15"/>
      <c r="AD181" s="17"/>
      <c r="AE181" s="15"/>
      <c r="AF181" s="15"/>
      <c r="AG181" s="17"/>
      <c r="AH181" s="17"/>
      <c r="AI181" s="17"/>
      <c r="AJ181" s="17"/>
      <c r="AK181" s="17"/>
      <c r="AL181" s="17"/>
      <c r="AM181" s="15"/>
      <c r="AN181" s="18"/>
      <c r="AO181" s="19"/>
    </row>
    <row r="182" spans="1:41">
      <c r="A182" s="5" t="s">
        <v>706</v>
      </c>
      <c r="B182" s="6">
        <v>45692</v>
      </c>
      <c r="C182" s="7" t="s">
        <v>700</v>
      </c>
      <c r="D182" s="7"/>
      <c r="E182" s="53" t="s">
        <v>701</v>
      </c>
      <c r="F182" s="53" t="s">
        <v>93</v>
      </c>
      <c r="G182" s="7">
        <v>11000</v>
      </c>
      <c r="H182" s="7"/>
      <c r="I182" s="7" t="s">
        <v>702</v>
      </c>
      <c r="J182" s="7" t="s">
        <v>198</v>
      </c>
      <c r="K182" s="7">
        <v>298.8</v>
      </c>
      <c r="L182" s="7">
        <v>580</v>
      </c>
      <c r="M182" s="7">
        <v>5000</v>
      </c>
      <c r="N182" s="7" t="s">
        <v>703</v>
      </c>
      <c r="O182" s="53" t="s">
        <v>704</v>
      </c>
      <c r="P182" s="7">
        <v>13.2</v>
      </c>
      <c r="Q182" s="7"/>
      <c r="R182" s="7">
        <v>28</v>
      </c>
      <c r="S182" s="7">
        <v>200</v>
      </c>
      <c r="T182" s="7">
        <f t="shared" si="3"/>
        <v>7.1428571428571432</v>
      </c>
      <c r="U182" s="7" t="s">
        <v>647</v>
      </c>
      <c r="V182" s="7">
        <v>50</v>
      </c>
      <c r="W182" s="7">
        <v>27.9</v>
      </c>
      <c r="X182" s="7">
        <f>220+108+48</f>
        <v>376</v>
      </c>
      <c r="Y182" s="9">
        <f t="shared" si="10"/>
        <v>0.91851428571428573</v>
      </c>
      <c r="Z182" s="7"/>
      <c r="AA182" s="7"/>
      <c r="AB182" s="7"/>
      <c r="AC182" s="7"/>
      <c r="AD182" s="10"/>
      <c r="AE182" s="7"/>
      <c r="AF182" s="7"/>
      <c r="AG182" s="10"/>
      <c r="AH182" s="10">
        <v>0.05</v>
      </c>
      <c r="AI182" s="10">
        <v>0.15</v>
      </c>
      <c r="AJ182" s="10"/>
      <c r="AK182" s="10"/>
      <c r="AL182" s="10"/>
      <c r="AM182" s="7"/>
      <c r="AN182" s="11" t="s">
        <v>707</v>
      </c>
      <c r="AO182" s="12"/>
    </row>
    <row r="183" spans="1:41">
      <c r="A183" s="13" t="s">
        <v>708</v>
      </c>
      <c r="B183" s="14">
        <v>45692</v>
      </c>
      <c r="C183" s="15" t="s">
        <v>700</v>
      </c>
      <c r="D183" s="15"/>
      <c r="E183" s="53" t="s">
        <v>701</v>
      </c>
      <c r="F183" s="53" t="s">
        <v>93</v>
      </c>
      <c r="G183" s="15">
        <v>11000</v>
      </c>
      <c r="H183" s="15"/>
      <c r="I183" s="15" t="s">
        <v>702</v>
      </c>
      <c r="J183" s="15" t="s">
        <v>198</v>
      </c>
      <c r="K183" s="15">
        <v>298.8</v>
      </c>
      <c r="L183" s="15">
        <v>580</v>
      </c>
      <c r="M183" s="15">
        <v>5000</v>
      </c>
      <c r="N183" s="15" t="s">
        <v>703</v>
      </c>
      <c r="O183" s="53" t="s">
        <v>704</v>
      </c>
      <c r="P183" s="15">
        <v>13.2</v>
      </c>
      <c r="Q183" s="15"/>
      <c r="R183" s="15">
        <v>28</v>
      </c>
      <c r="S183" s="15">
        <v>200</v>
      </c>
      <c r="T183" s="15">
        <f t="shared" si="3"/>
        <v>7.1428571428571432</v>
      </c>
      <c r="U183" s="15" t="s">
        <v>647</v>
      </c>
      <c r="V183" s="15">
        <v>50</v>
      </c>
      <c r="W183" s="15">
        <v>28.8</v>
      </c>
      <c r="X183" s="15">
        <f>220+220+48</f>
        <v>488</v>
      </c>
      <c r="Y183" s="16">
        <f t="shared" si="10"/>
        <v>1.1921142857142859</v>
      </c>
      <c r="Z183" s="15"/>
      <c r="AA183" s="15"/>
      <c r="AB183" s="15"/>
      <c r="AC183" s="15"/>
      <c r="AD183" s="17"/>
      <c r="AE183" s="15"/>
      <c r="AF183" s="15"/>
      <c r="AG183" s="17"/>
      <c r="AH183" s="17">
        <v>0.1</v>
      </c>
      <c r="AI183" s="17">
        <v>0.2</v>
      </c>
      <c r="AJ183" s="17"/>
      <c r="AK183" s="17"/>
      <c r="AL183" s="17"/>
      <c r="AM183" s="15"/>
      <c r="AN183" s="18"/>
      <c r="AO183" s="19"/>
    </row>
    <row r="184" spans="1:41">
      <c r="A184" s="5" t="s">
        <v>709</v>
      </c>
      <c r="B184" s="6">
        <v>45692</v>
      </c>
      <c r="C184" s="7" t="s">
        <v>700</v>
      </c>
      <c r="D184" s="7"/>
      <c r="E184" s="53" t="s">
        <v>701</v>
      </c>
      <c r="F184" s="53" t="s">
        <v>93</v>
      </c>
      <c r="G184" s="7">
        <v>11000</v>
      </c>
      <c r="H184" s="7"/>
      <c r="I184" s="7" t="s">
        <v>702</v>
      </c>
      <c r="J184" s="7" t="s">
        <v>198</v>
      </c>
      <c r="K184" s="7">
        <v>298.8</v>
      </c>
      <c r="L184" s="7">
        <v>580</v>
      </c>
      <c r="M184" s="7">
        <v>5000</v>
      </c>
      <c r="N184" s="7" t="s">
        <v>703</v>
      </c>
      <c r="O184" s="53" t="s">
        <v>704</v>
      </c>
      <c r="P184" s="7">
        <v>13.2</v>
      </c>
      <c r="Q184" s="7"/>
      <c r="R184" s="7">
        <v>21.8</v>
      </c>
      <c r="S184" s="7">
        <v>100</v>
      </c>
      <c r="T184" s="7">
        <f t="shared" si="3"/>
        <v>4.5871559633027523</v>
      </c>
      <c r="U184" s="7" t="s">
        <v>647</v>
      </c>
      <c r="V184" s="7">
        <v>50</v>
      </c>
      <c r="W184" s="7">
        <v>29.5</v>
      </c>
      <c r="X184" s="7">
        <f>220+108+48</f>
        <v>376</v>
      </c>
      <c r="Y184" s="9">
        <f t="shared" si="10"/>
        <v>1.2604623853211008</v>
      </c>
      <c r="Z184" s="7"/>
      <c r="AA184" s="7"/>
      <c r="AB184" s="7"/>
      <c r="AC184" s="7"/>
      <c r="AD184" s="10"/>
      <c r="AE184" s="7"/>
      <c r="AF184" s="7"/>
      <c r="AG184" s="10"/>
      <c r="AH184" s="10">
        <v>0.2</v>
      </c>
      <c r="AI184" s="10">
        <v>0.25</v>
      </c>
      <c r="AJ184" s="10"/>
      <c r="AK184" s="10"/>
      <c r="AL184" s="10"/>
      <c r="AM184" s="7"/>
      <c r="AN184" s="11"/>
      <c r="AO184" s="12"/>
    </row>
    <row r="185" spans="1:41">
      <c r="A185" s="13" t="s">
        <v>710</v>
      </c>
      <c r="B185" s="14">
        <v>45692</v>
      </c>
      <c r="C185" s="15" t="s">
        <v>700</v>
      </c>
      <c r="D185" s="15"/>
      <c r="E185" s="53" t="s">
        <v>701</v>
      </c>
      <c r="F185" s="53" t="s">
        <v>93</v>
      </c>
      <c r="G185" s="15">
        <v>11000</v>
      </c>
      <c r="H185" s="15"/>
      <c r="I185" s="15" t="s">
        <v>702</v>
      </c>
      <c r="J185" s="15" t="s">
        <v>198</v>
      </c>
      <c r="K185" s="15">
        <v>298.8</v>
      </c>
      <c r="L185" s="15">
        <v>580</v>
      </c>
      <c r="M185" s="15">
        <v>5000</v>
      </c>
      <c r="N185" s="15" t="s">
        <v>703</v>
      </c>
      <c r="O185" s="53" t="s">
        <v>704</v>
      </c>
      <c r="P185" s="15">
        <v>13.2</v>
      </c>
      <c r="Q185" s="15"/>
      <c r="R185" s="15">
        <v>21.8</v>
      </c>
      <c r="S185" s="15">
        <v>100</v>
      </c>
      <c r="T185" s="15">
        <f t="shared" si="3"/>
        <v>4.5871559633027523</v>
      </c>
      <c r="U185" s="15" t="s">
        <v>647</v>
      </c>
      <c r="V185" s="15">
        <v>50</v>
      </c>
      <c r="W185" s="15">
        <v>30.8</v>
      </c>
      <c r="X185" s="15">
        <f>220+220+48</f>
        <v>488</v>
      </c>
      <c r="Y185" s="16">
        <f t="shared" si="10"/>
        <v>1.6359192660550457</v>
      </c>
      <c r="Z185" s="15"/>
      <c r="AA185" s="15"/>
      <c r="AB185" s="15"/>
      <c r="AC185" s="15"/>
      <c r="AD185" s="17"/>
      <c r="AE185" s="15"/>
      <c r="AF185" s="15"/>
      <c r="AG185" s="17"/>
      <c r="AH185" s="17">
        <v>0.1</v>
      </c>
      <c r="AI185" s="17">
        <v>0.15</v>
      </c>
      <c r="AJ185" s="17"/>
      <c r="AK185" s="17"/>
      <c r="AL185" s="17"/>
      <c r="AM185" s="15"/>
      <c r="AN185" s="18"/>
      <c r="AO185" s="19"/>
    </row>
    <row r="186" spans="1:41">
      <c r="A186" s="5" t="s">
        <v>711</v>
      </c>
      <c r="B186" s="6">
        <v>45692</v>
      </c>
      <c r="C186" s="7" t="s">
        <v>700</v>
      </c>
      <c r="D186" s="7"/>
      <c r="E186" s="53" t="s">
        <v>701</v>
      </c>
      <c r="F186" s="53" t="s">
        <v>93</v>
      </c>
      <c r="G186" s="7">
        <v>11000</v>
      </c>
      <c r="H186" s="7"/>
      <c r="I186" s="7" t="s">
        <v>702</v>
      </c>
      <c r="J186" s="7" t="s">
        <v>198</v>
      </c>
      <c r="K186" s="7">
        <v>298.8</v>
      </c>
      <c r="L186" s="7">
        <v>580</v>
      </c>
      <c r="M186" s="7">
        <v>5000</v>
      </c>
      <c r="N186" s="7" t="s">
        <v>703</v>
      </c>
      <c r="O186" s="53" t="s">
        <v>704</v>
      </c>
      <c r="P186" s="7">
        <v>13.2</v>
      </c>
      <c r="Q186" s="7"/>
      <c r="R186" s="7">
        <v>21.8</v>
      </c>
      <c r="S186" s="7">
        <v>100</v>
      </c>
      <c r="T186" s="7">
        <f t="shared" si="3"/>
        <v>4.5871559633027523</v>
      </c>
      <c r="U186" s="7" t="s">
        <v>647</v>
      </c>
      <c r="V186" s="7">
        <v>50</v>
      </c>
      <c r="W186" s="7">
        <v>31.2</v>
      </c>
      <c r="X186" s="7">
        <f>220+220+108+48</f>
        <v>596</v>
      </c>
      <c r="Y186" s="9">
        <f t="shared" si="10"/>
        <v>1.9979669724770641</v>
      </c>
      <c r="Z186" s="7"/>
      <c r="AA186" s="7"/>
      <c r="AB186" s="7"/>
      <c r="AC186" s="7"/>
      <c r="AD186" s="10"/>
      <c r="AE186" s="7"/>
      <c r="AF186" s="7"/>
      <c r="AG186" s="10"/>
      <c r="AH186" s="10">
        <v>0.15</v>
      </c>
      <c r="AI186" s="10">
        <v>0.15</v>
      </c>
      <c r="AJ186" s="10"/>
      <c r="AK186" s="10"/>
      <c r="AL186" s="10"/>
      <c r="AM186" s="7"/>
      <c r="AN186" s="11"/>
      <c r="AO186" s="12"/>
    </row>
    <row r="187" spans="1:41">
      <c r="A187" s="13" t="s">
        <v>712</v>
      </c>
      <c r="B187" s="14">
        <v>45692</v>
      </c>
      <c r="C187" s="15" t="s">
        <v>700</v>
      </c>
      <c r="D187" s="15"/>
      <c r="E187" s="53" t="s">
        <v>701</v>
      </c>
      <c r="F187" s="53" t="s">
        <v>93</v>
      </c>
      <c r="G187" s="15">
        <v>11000</v>
      </c>
      <c r="H187" s="15"/>
      <c r="I187" s="15" t="s">
        <v>702</v>
      </c>
      <c r="J187" s="15" t="s">
        <v>198</v>
      </c>
      <c r="K187" s="15">
        <v>298.8</v>
      </c>
      <c r="L187" s="15">
        <v>580</v>
      </c>
      <c r="M187" s="15">
        <v>5000</v>
      </c>
      <c r="N187" s="15" t="s">
        <v>703</v>
      </c>
      <c r="O187" s="53" t="s">
        <v>704</v>
      </c>
      <c r="P187" s="15">
        <v>13.2</v>
      </c>
      <c r="Q187" s="15"/>
      <c r="R187" s="15">
        <v>21.8</v>
      </c>
      <c r="S187" s="15">
        <v>100</v>
      </c>
      <c r="T187" s="15">
        <f t="shared" si="3"/>
        <v>4.5871559633027523</v>
      </c>
      <c r="U187" s="15" t="s">
        <v>647</v>
      </c>
      <c r="V187" s="15">
        <v>50</v>
      </c>
      <c r="W187" s="15">
        <v>31.9</v>
      </c>
      <c r="X187" s="15">
        <f>220+220+108+108+48</f>
        <v>704</v>
      </c>
      <c r="Y187" s="16">
        <f t="shared" si="10"/>
        <v>2.3600146788990823</v>
      </c>
      <c r="Z187" s="15"/>
      <c r="AA187" s="15"/>
      <c r="AB187" s="15"/>
      <c r="AC187" s="15"/>
      <c r="AD187" s="17"/>
      <c r="AE187" s="15"/>
      <c r="AF187" s="15"/>
      <c r="AG187" s="17"/>
      <c r="AH187" s="17">
        <v>0.15</v>
      </c>
      <c r="AI187" s="17">
        <v>0.25</v>
      </c>
      <c r="AJ187" s="17"/>
      <c r="AK187" s="17"/>
      <c r="AL187" s="17"/>
      <c r="AM187" s="15"/>
      <c r="AN187" s="18"/>
      <c r="AO187" s="19"/>
    </row>
    <row r="188" spans="1:41">
      <c r="A188" s="5" t="s">
        <v>713</v>
      </c>
      <c r="B188" s="6">
        <v>45692</v>
      </c>
      <c r="C188" s="7" t="s">
        <v>700</v>
      </c>
      <c r="D188" s="7"/>
      <c r="E188" s="53" t="s">
        <v>701</v>
      </c>
      <c r="F188" s="53" t="s">
        <v>93</v>
      </c>
      <c r="G188" s="7">
        <v>11000</v>
      </c>
      <c r="H188" s="7"/>
      <c r="I188" s="7" t="s">
        <v>702</v>
      </c>
      <c r="J188" s="7" t="s">
        <v>198</v>
      </c>
      <c r="K188" s="7">
        <v>298.8</v>
      </c>
      <c r="L188" s="7">
        <v>580</v>
      </c>
      <c r="M188" s="7">
        <v>5000</v>
      </c>
      <c r="N188" s="7" t="s">
        <v>703</v>
      </c>
      <c r="O188" s="53" t="s">
        <v>704</v>
      </c>
      <c r="P188" s="7">
        <v>13.2</v>
      </c>
      <c r="Q188" s="7"/>
      <c r="R188" s="7">
        <v>21.8</v>
      </c>
      <c r="S188" s="7">
        <v>100</v>
      </c>
      <c r="T188" s="7">
        <f t="shared" si="3"/>
        <v>4.5871559633027523</v>
      </c>
      <c r="U188" s="7" t="s">
        <v>647</v>
      </c>
      <c r="V188" s="7">
        <v>50</v>
      </c>
      <c r="W188" s="7">
        <v>31.8</v>
      </c>
      <c r="X188" s="7">
        <f>220+280+220+108</f>
        <v>828</v>
      </c>
      <c r="Y188" s="9">
        <f t="shared" si="10"/>
        <v>2.7756990825688068</v>
      </c>
      <c r="Z188" s="7"/>
      <c r="AA188" s="7"/>
      <c r="AB188" s="7"/>
      <c r="AC188" s="7"/>
      <c r="AD188" s="10"/>
      <c r="AE188" s="7"/>
      <c r="AF188" s="7"/>
      <c r="AG188" s="10"/>
      <c r="AH188" s="10">
        <v>0.15</v>
      </c>
      <c r="AI188" s="10">
        <v>0.2</v>
      </c>
      <c r="AJ188" s="10"/>
      <c r="AK188" s="10"/>
      <c r="AL188" s="10"/>
      <c r="AM188" s="7"/>
      <c r="AN188" s="11"/>
      <c r="AO188" s="12"/>
    </row>
    <row r="189" spans="1:41">
      <c r="A189" s="13" t="s">
        <v>714</v>
      </c>
      <c r="B189" s="14">
        <v>45692</v>
      </c>
      <c r="C189" s="15" t="s">
        <v>700</v>
      </c>
      <c r="D189" s="15"/>
      <c r="E189" s="53" t="s">
        <v>701</v>
      </c>
      <c r="F189" s="53" t="s">
        <v>93</v>
      </c>
      <c r="G189" s="15">
        <v>11000</v>
      </c>
      <c r="H189" s="15"/>
      <c r="I189" s="15" t="s">
        <v>702</v>
      </c>
      <c r="J189" s="15" t="s">
        <v>198</v>
      </c>
      <c r="K189" s="15">
        <v>298.8</v>
      </c>
      <c r="L189" s="15">
        <v>580</v>
      </c>
      <c r="M189" s="15">
        <v>5000</v>
      </c>
      <c r="N189" s="15" t="s">
        <v>703</v>
      </c>
      <c r="O189" s="53" t="s">
        <v>704</v>
      </c>
      <c r="P189" s="15">
        <v>13.2</v>
      </c>
      <c r="Q189" s="15"/>
      <c r="R189" s="15">
        <v>21.8</v>
      </c>
      <c r="S189" s="15">
        <v>100</v>
      </c>
      <c r="T189" s="15">
        <f t="shared" si="3"/>
        <v>4.5871559633027523</v>
      </c>
      <c r="U189" s="15" t="s">
        <v>647</v>
      </c>
      <c r="V189" s="15">
        <v>50</v>
      </c>
      <c r="W189" s="15">
        <v>32.299999999999997</v>
      </c>
      <c r="X189" s="15">
        <f>220+280+220+108+108+48+48</f>
        <v>1032</v>
      </c>
      <c r="Y189" s="16">
        <f t="shared" si="10"/>
        <v>3.4595669724770639</v>
      </c>
      <c r="Z189" s="15"/>
      <c r="AA189" s="15"/>
      <c r="AB189" s="15"/>
      <c r="AC189" s="15"/>
      <c r="AD189" s="17"/>
      <c r="AE189" s="15"/>
      <c r="AF189" s="15"/>
      <c r="AG189" s="17"/>
      <c r="AH189" s="17">
        <v>0.1</v>
      </c>
      <c r="AI189" s="17">
        <v>0.15</v>
      </c>
      <c r="AJ189" s="17"/>
      <c r="AK189" s="17"/>
      <c r="AL189" s="17"/>
      <c r="AM189" s="15"/>
      <c r="AN189" s="18"/>
      <c r="AO189" s="19"/>
    </row>
    <row r="190" spans="1:41">
      <c r="A190" s="5" t="s">
        <v>715</v>
      </c>
      <c r="B190" s="6">
        <v>45693</v>
      </c>
      <c r="C190" s="7" t="s">
        <v>716</v>
      </c>
      <c r="D190" s="7"/>
      <c r="E190" s="7" t="s">
        <v>717</v>
      </c>
      <c r="F190" s="7" t="s">
        <v>718</v>
      </c>
      <c r="G190" s="7">
        <v>24420</v>
      </c>
      <c r="H190" s="7"/>
      <c r="I190" s="7" t="s">
        <v>702</v>
      </c>
      <c r="J190" s="7" t="s">
        <v>198</v>
      </c>
      <c r="K190" s="7">
        <v>298.8</v>
      </c>
      <c r="L190" s="7">
        <v>552</v>
      </c>
      <c r="M190" s="7">
        <v>5000</v>
      </c>
      <c r="N190" s="7" t="s">
        <v>719</v>
      </c>
      <c r="O190" s="53" t="s">
        <v>720</v>
      </c>
      <c r="P190" s="7">
        <v>13.2</v>
      </c>
      <c r="Q190" s="7"/>
      <c r="R190" s="7">
        <v>13.75</v>
      </c>
      <c r="S190" s="7">
        <v>175</v>
      </c>
      <c r="T190" s="7">
        <f t="shared" si="3"/>
        <v>12.727272727272727</v>
      </c>
      <c r="U190" s="7" t="s">
        <v>647</v>
      </c>
      <c r="V190" s="7">
        <v>50</v>
      </c>
      <c r="W190" s="7"/>
      <c r="X190" s="7"/>
      <c r="Y190" s="9"/>
      <c r="Z190" s="7"/>
      <c r="AA190" s="7"/>
      <c r="AB190" s="7"/>
      <c r="AC190" s="7"/>
      <c r="AD190" s="10"/>
      <c r="AE190" s="7"/>
      <c r="AF190" s="7"/>
      <c r="AG190" s="10"/>
      <c r="AH190" s="10"/>
      <c r="AI190" s="10"/>
      <c r="AJ190" s="10"/>
      <c r="AK190" s="10"/>
      <c r="AL190" s="10"/>
      <c r="AM190" s="7"/>
      <c r="AN190" s="11" t="s">
        <v>721</v>
      </c>
      <c r="AO190" s="12"/>
    </row>
    <row r="191" spans="1:41">
      <c r="A191" s="13" t="s">
        <v>722</v>
      </c>
      <c r="B191" s="14">
        <v>45694</v>
      </c>
      <c r="C191" s="15" t="s">
        <v>723</v>
      </c>
      <c r="D191" s="39">
        <v>0.60069444444444442</v>
      </c>
      <c r="E191" s="53" t="s">
        <v>701</v>
      </c>
      <c r="F191" s="53" t="s">
        <v>93</v>
      </c>
      <c r="G191" s="15">
        <v>11000</v>
      </c>
      <c r="H191" s="15"/>
      <c r="I191" s="15" t="s">
        <v>702</v>
      </c>
      <c r="J191" s="15" t="s">
        <v>198</v>
      </c>
      <c r="K191" s="15">
        <v>298.8</v>
      </c>
      <c r="L191" s="15">
        <v>624</v>
      </c>
      <c r="M191" s="15">
        <v>5000</v>
      </c>
      <c r="N191" s="15" t="s">
        <v>703</v>
      </c>
      <c r="O191" s="53" t="s">
        <v>720</v>
      </c>
      <c r="P191" s="15">
        <v>13.2</v>
      </c>
      <c r="Q191" s="15"/>
      <c r="R191" s="15">
        <v>20</v>
      </c>
      <c r="S191" s="15">
        <v>100</v>
      </c>
      <c r="T191" s="15">
        <f t="shared" si="3"/>
        <v>5</v>
      </c>
      <c r="U191" s="15" t="s">
        <v>647</v>
      </c>
      <c r="V191" s="15">
        <v>50</v>
      </c>
      <c r="W191" s="15">
        <v>24.7</v>
      </c>
      <c r="X191" s="15">
        <f>220+220+108+108+48</f>
        <v>704</v>
      </c>
      <c r="Y191" s="16">
        <f t="shared" ref="Y191:Y199" si="18">((X191)/((S191/60)*(R191/(R191+S191))))/1000</f>
        <v>2.5344000000000002</v>
      </c>
      <c r="Z191" s="15"/>
      <c r="AA191" s="15"/>
      <c r="AB191" s="15"/>
      <c r="AC191" s="15"/>
      <c r="AD191" s="17"/>
      <c r="AE191" s="15"/>
      <c r="AF191" s="15"/>
      <c r="AG191" s="17"/>
      <c r="AH191" s="17">
        <v>0.4</v>
      </c>
      <c r="AI191" s="17">
        <v>0.7</v>
      </c>
      <c r="AJ191" s="17"/>
      <c r="AK191" s="17"/>
      <c r="AL191" s="17"/>
      <c r="AM191" s="15"/>
      <c r="AN191" s="18"/>
      <c r="AO191" s="19"/>
    </row>
    <row r="192" spans="1:41">
      <c r="A192" s="5" t="s">
        <v>724</v>
      </c>
      <c r="B192" s="6">
        <v>45694</v>
      </c>
      <c r="C192" s="7" t="s">
        <v>723</v>
      </c>
      <c r="D192" s="7"/>
      <c r="E192" s="53" t="s">
        <v>701</v>
      </c>
      <c r="F192" s="53" t="s">
        <v>93</v>
      </c>
      <c r="G192" s="7">
        <v>11000</v>
      </c>
      <c r="H192" s="7"/>
      <c r="I192" s="7" t="s">
        <v>702</v>
      </c>
      <c r="J192" s="7" t="s">
        <v>198</v>
      </c>
      <c r="K192" s="7">
        <v>298.8</v>
      </c>
      <c r="L192" s="7">
        <v>624</v>
      </c>
      <c r="M192" s="7">
        <v>5000</v>
      </c>
      <c r="N192" s="7" t="s">
        <v>703</v>
      </c>
      <c r="O192" s="53" t="s">
        <v>720</v>
      </c>
      <c r="P192" s="7">
        <v>13.2</v>
      </c>
      <c r="Q192" s="7"/>
      <c r="R192" s="7">
        <v>20</v>
      </c>
      <c r="S192" s="7">
        <v>100</v>
      </c>
      <c r="T192" s="7">
        <f t="shared" si="3"/>
        <v>5</v>
      </c>
      <c r="U192" s="7" t="s">
        <v>647</v>
      </c>
      <c r="V192" s="7">
        <v>50</v>
      </c>
      <c r="W192" s="7">
        <v>24.5</v>
      </c>
      <c r="X192" s="7">
        <f>220+220+48</f>
        <v>488</v>
      </c>
      <c r="Y192" s="9">
        <f t="shared" si="18"/>
        <v>1.7567999999999999</v>
      </c>
      <c r="Z192" s="7"/>
      <c r="AA192" s="7"/>
      <c r="AB192" s="7"/>
      <c r="AC192" s="7"/>
      <c r="AD192" s="10"/>
      <c r="AE192" s="7"/>
      <c r="AF192" s="7"/>
      <c r="AG192" s="10"/>
      <c r="AH192" s="10">
        <v>0.35</v>
      </c>
      <c r="AI192" s="10">
        <v>0.45</v>
      </c>
      <c r="AJ192" s="10"/>
      <c r="AK192" s="10"/>
      <c r="AL192" s="10"/>
      <c r="AM192" s="7"/>
      <c r="AN192" s="11"/>
      <c r="AO192" s="12"/>
    </row>
    <row r="193" spans="1:41">
      <c r="A193" s="13" t="s">
        <v>725</v>
      </c>
      <c r="B193" s="14">
        <v>45694</v>
      </c>
      <c r="C193" s="15" t="s">
        <v>726</v>
      </c>
      <c r="D193" s="15"/>
      <c r="E193" s="53" t="s">
        <v>701</v>
      </c>
      <c r="F193" s="53" t="s">
        <v>93</v>
      </c>
      <c r="G193" s="15">
        <v>11000</v>
      </c>
      <c r="H193" s="15"/>
      <c r="I193" s="15" t="s">
        <v>702</v>
      </c>
      <c r="J193" s="15" t="s">
        <v>198</v>
      </c>
      <c r="K193" s="15">
        <v>298.8</v>
      </c>
      <c r="L193" s="15">
        <v>624</v>
      </c>
      <c r="M193" s="15">
        <v>5000</v>
      </c>
      <c r="N193" s="15" t="s">
        <v>703</v>
      </c>
      <c r="O193" s="53" t="s">
        <v>720</v>
      </c>
      <c r="P193" s="15">
        <v>13.2</v>
      </c>
      <c r="Q193" s="15"/>
      <c r="R193" s="15">
        <v>20</v>
      </c>
      <c r="S193" s="15">
        <v>300</v>
      </c>
      <c r="T193" s="15">
        <f t="shared" si="3"/>
        <v>15</v>
      </c>
      <c r="U193" s="15" t="s">
        <v>647</v>
      </c>
      <c r="V193" s="15">
        <v>5</v>
      </c>
      <c r="W193" s="15">
        <v>26.7</v>
      </c>
      <c r="X193" s="15">
        <f t="shared" ref="X193:X195" si="19">220+280+220+108+108+48+48</f>
        <v>1032</v>
      </c>
      <c r="Y193" s="16">
        <f t="shared" si="18"/>
        <v>3.3024</v>
      </c>
      <c r="Z193" s="15"/>
      <c r="AA193" s="15"/>
      <c r="AB193" s="15"/>
      <c r="AC193" s="15"/>
      <c r="AD193" s="17"/>
      <c r="AE193" s="15"/>
      <c r="AF193" s="15"/>
      <c r="AG193" s="17"/>
      <c r="AH193" s="17">
        <v>0.4</v>
      </c>
      <c r="AI193" s="17">
        <v>0.6</v>
      </c>
      <c r="AJ193" s="17"/>
      <c r="AK193" s="17"/>
      <c r="AL193" s="17"/>
      <c r="AM193" s="15"/>
      <c r="AN193" s="18"/>
      <c r="AO193" s="19"/>
    </row>
    <row r="194" spans="1:41">
      <c r="A194" s="5" t="s">
        <v>727</v>
      </c>
      <c r="B194" s="6">
        <v>45694</v>
      </c>
      <c r="C194" s="7" t="s">
        <v>728</v>
      </c>
      <c r="D194" s="7"/>
      <c r="E194" s="53" t="s">
        <v>701</v>
      </c>
      <c r="F194" s="53" t="s">
        <v>93</v>
      </c>
      <c r="G194" s="7">
        <v>11000</v>
      </c>
      <c r="H194" s="7"/>
      <c r="I194" s="7" t="s">
        <v>702</v>
      </c>
      <c r="J194" s="7" t="s">
        <v>198</v>
      </c>
      <c r="K194" s="7">
        <v>298.8</v>
      </c>
      <c r="L194" s="7">
        <v>624</v>
      </c>
      <c r="M194" s="7">
        <v>5000</v>
      </c>
      <c r="N194" s="7" t="s">
        <v>703</v>
      </c>
      <c r="O194" s="53" t="s">
        <v>720</v>
      </c>
      <c r="P194" s="7">
        <v>13.2</v>
      </c>
      <c r="Q194" s="7"/>
      <c r="R194" s="7">
        <v>20</v>
      </c>
      <c r="S194" s="7">
        <v>120</v>
      </c>
      <c r="T194" s="7">
        <f t="shared" si="3"/>
        <v>6</v>
      </c>
      <c r="U194" s="7" t="s">
        <v>647</v>
      </c>
      <c r="V194" s="7">
        <v>5</v>
      </c>
      <c r="W194" s="7">
        <v>27.5</v>
      </c>
      <c r="X194" s="7">
        <f t="shared" si="19"/>
        <v>1032</v>
      </c>
      <c r="Y194" s="9">
        <f t="shared" si="18"/>
        <v>3.6120000000000001</v>
      </c>
      <c r="Z194" s="7"/>
      <c r="AA194" s="7"/>
      <c r="AB194" s="7"/>
      <c r="AC194" s="7"/>
      <c r="AD194" s="10"/>
      <c r="AE194" s="7"/>
      <c r="AF194" s="7"/>
      <c r="AG194" s="10"/>
      <c r="AH194" s="10">
        <v>0.4</v>
      </c>
      <c r="AI194" s="10">
        <v>0.5</v>
      </c>
      <c r="AJ194" s="10"/>
      <c r="AK194" s="10"/>
      <c r="AL194" s="10"/>
      <c r="AM194" s="7"/>
      <c r="AN194" s="11"/>
      <c r="AO194" s="12"/>
    </row>
    <row r="195" spans="1:41">
      <c r="A195" s="13" t="s">
        <v>729</v>
      </c>
      <c r="B195" s="14">
        <v>45694</v>
      </c>
      <c r="C195" s="15" t="s">
        <v>730</v>
      </c>
      <c r="D195" s="15"/>
      <c r="E195" s="53" t="s">
        <v>701</v>
      </c>
      <c r="F195" s="53" t="s">
        <v>93</v>
      </c>
      <c r="G195" s="15">
        <v>11000</v>
      </c>
      <c r="H195" s="15"/>
      <c r="I195" s="15" t="s">
        <v>702</v>
      </c>
      <c r="J195" s="15" t="s">
        <v>198</v>
      </c>
      <c r="K195" s="15">
        <v>298.8</v>
      </c>
      <c r="L195" s="15">
        <v>624</v>
      </c>
      <c r="M195" s="15">
        <v>5000</v>
      </c>
      <c r="N195" s="15" t="s">
        <v>703</v>
      </c>
      <c r="O195" s="53" t="s">
        <v>720</v>
      </c>
      <c r="P195" s="15">
        <v>13.2</v>
      </c>
      <c r="Q195" s="15"/>
      <c r="R195" s="15">
        <v>20</v>
      </c>
      <c r="S195" s="15">
        <v>50</v>
      </c>
      <c r="T195" s="15">
        <f t="shared" si="3"/>
        <v>2.5</v>
      </c>
      <c r="U195" s="15" t="s">
        <v>647</v>
      </c>
      <c r="V195" s="15">
        <v>5</v>
      </c>
      <c r="W195" s="15">
        <v>27.6</v>
      </c>
      <c r="X195" s="15">
        <f t="shared" si="19"/>
        <v>1032</v>
      </c>
      <c r="Y195" s="16">
        <f t="shared" si="18"/>
        <v>4.3344000000000005</v>
      </c>
      <c r="Z195" s="15"/>
      <c r="AA195" s="15"/>
      <c r="AB195" s="15"/>
      <c r="AC195" s="15"/>
      <c r="AD195" s="17"/>
      <c r="AE195" s="15"/>
      <c r="AF195" s="15"/>
      <c r="AG195" s="17"/>
      <c r="AH195" s="17">
        <v>0.3</v>
      </c>
      <c r="AI195" s="17">
        <v>0.4</v>
      </c>
      <c r="AJ195" s="17"/>
      <c r="AK195" s="17"/>
      <c r="AL195" s="17"/>
      <c r="AM195" s="15"/>
      <c r="AN195" s="18"/>
      <c r="AO195" s="19"/>
    </row>
    <row r="196" spans="1:41">
      <c r="A196" s="5" t="s">
        <v>731</v>
      </c>
      <c r="B196" s="6">
        <v>45695</v>
      </c>
      <c r="C196" s="7" t="s">
        <v>732</v>
      </c>
      <c r="D196" s="7"/>
      <c r="E196" s="53" t="s">
        <v>717</v>
      </c>
      <c r="F196" s="7" t="s">
        <v>632</v>
      </c>
      <c r="G196" s="7">
        <v>24420</v>
      </c>
      <c r="H196" s="7"/>
      <c r="I196" s="7" t="s">
        <v>702</v>
      </c>
      <c r="J196" s="7" t="s">
        <v>198</v>
      </c>
      <c r="K196" s="7">
        <v>298.8</v>
      </c>
      <c r="L196" s="7">
        <v>572</v>
      </c>
      <c r="M196" s="7">
        <v>5000</v>
      </c>
      <c r="N196" s="7" t="s">
        <v>719</v>
      </c>
      <c r="O196" s="7" t="s">
        <v>733</v>
      </c>
      <c r="P196" s="7">
        <v>12</v>
      </c>
      <c r="Q196" s="7"/>
      <c r="R196" s="7">
        <v>20</v>
      </c>
      <c r="S196" s="7">
        <v>120</v>
      </c>
      <c r="T196" s="7">
        <f t="shared" si="3"/>
        <v>6</v>
      </c>
      <c r="U196" s="7" t="s">
        <v>647</v>
      </c>
      <c r="V196" s="7">
        <v>50</v>
      </c>
      <c r="W196" s="7">
        <v>26.1</v>
      </c>
      <c r="X196" s="7">
        <f>220+220+108+108+48</f>
        <v>704</v>
      </c>
      <c r="Y196" s="9">
        <f t="shared" si="18"/>
        <v>2.464</v>
      </c>
      <c r="Z196" s="7"/>
      <c r="AA196" s="7"/>
      <c r="AB196" s="7"/>
      <c r="AC196" s="7"/>
      <c r="AD196" s="10"/>
      <c r="AE196" s="7"/>
      <c r="AF196" s="7"/>
      <c r="AG196" s="10"/>
      <c r="AH196" s="10">
        <v>0.25</v>
      </c>
      <c r="AI196" s="10">
        <v>0.25</v>
      </c>
      <c r="AJ196" s="10"/>
      <c r="AK196" s="10"/>
      <c r="AL196" s="10"/>
      <c r="AM196" s="7"/>
      <c r="AN196" s="11"/>
      <c r="AO196" s="12"/>
    </row>
    <row r="197" spans="1:41">
      <c r="A197" s="13" t="s">
        <v>734</v>
      </c>
      <c r="B197" s="14">
        <v>45695</v>
      </c>
      <c r="C197" s="15" t="s">
        <v>732</v>
      </c>
      <c r="D197" s="15"/>
      <c r="E197" s="53" t="s">
        <v>717</v>
      </c>
      <c r="F197" s="15" t="s">
        <v>632</v>
      </c>
      <c r="G197" s="15">
        <v>24420</v>
      </c>
      <c r="H197" s="15"/>
      <c r="I197" s="15" t="s">
        <v>702</v>
      </c>
      <c r="J197" s="15" t="s">
        <v>198</v>
      </c>
      <c r="K197" s="15">
        <v>298.8</v>
      </c>
      <c r="L197" s="15">
        <v>572</v>
      </c>
      <c r="M197" s="15">
        <v>5000</v>
      </c>
      <c r="N197" s="15" t="s">
        <v>719</v>
      </c>
      <c r="O197" s="15" t="s">
        <v>733</v>
      </c>
      <c r="P197" s="15">
        <v>12</v>
      </c>
      <c r="Q197" s="15"/>
      <c r="R197" s="15">
        <v>20</v>
      </c>
      <c r="S197" s="15">
        <v>120</v>
      </c>
      <c r="T197" s="15">
        <f t="shared" si="3"/>
        <v>6</v>
      </c>
      <c r="U197" s="15" t="s">
        <v>647</v>
      </c>
      <c r="V197" s="15">
        <v>50</v>
      </c>
      <c r="W197" s="15">
        <v>25.8</v>
      </c>
      <c r="X197" s="15">
        <f>220+220+48</f>
        <v>488</v>
      </c>
      <c r="Y197" s="16">
        <f t="shared" si="18"/>
        <v>1.708</v>
      </c>
      <c r="Z197" s="15"/>
      <c r="AA197" s="15"/>
      <c r="AB197" s="15"/>
      <c r="AC197" s="15"/>
      <c r="AD197" s="17"/>
      <c r="AE197" s="15"/>
      <c r="AF197" s="15"/>
      <c r="AG197" s="17"/>
      <c r="AH197" s="17">
        <v>0.1</v>
      </c>
      <c r="AI197" s="17">
        <v>0.1</v>
      </c>
      <c r="AJ197" s="17"/>
      <c r="AK197" s="17"/>
      <c r="AL197" s="17">
        <v>7.9000000000000001E-2</v>
      </c>
      <c r="AM197" s="15"/>
      <c r="AN197" s="18"/>
      <c r="AO197" s="19"/>
    </row>
    <row r="198" spans="1:41">
      <c r="A198" s="5" t="s">
        <v>735</v>
      </c>
      <c r="B198" s="6">
        <v>45695</v>
      </c>
      <c r="C198" s="7" t="s">
        <v>732</v>
      </c>
      <c r="D198" s="7"/>
      <c r="E198" s="53" t="s">
        <v>717</v>
      </c>
      <c r="F198" s="7" t="s">
        <v>632</v>
      </c>
      <c r="G198" s="7">
        <v>24420</v>
      </c>
      <c r="H198" s="7"/>
      <c r="I198" s="7" t="s">
        <v>702</v>
      </c>
      <c r="J198" s="7" t="s">
        <v>198</v>
      </c>
      <c r="K198" s="7">
        <v>298.8</v>
      </c>
      <c r="L198" s="7">
        <v>572</v>
      </c>
      <c r="M198" s="7">
        <v>5000</v>
      </c>
      <c r="N198" s="7" t="s">
        <v>719</v>
      </c>
      <c r="O198" s="7" t="s">
        <v>733</v>
      </c>
      <c r="P198" s="7">
        <v>12</v>
      </c>
      <c r="Q198" s="7"/>
      <c r="R198" s="7">
        <v>20</v>
      </c>
      <c r="S198" s="7">
        <v>120</v>
      </c>
      <c r="T198" s="7">
        <f t="shared" si="3"/>
        <v>6</v>
      </c>
      <c r="U198" s="7" t="s">
        <v>647</v>
      </c>
      <c r="V198" s="7">
        <v>50</v>
      </c>
      <c r="W198" s="7">
        <v>28.9</v>
      </c>
      <c r="X198" s="7">
        <f t="shared" ref="X198:X199" si="20">220+280+220+108+108+48+48</f>
        <v>1032</v>
      </c>
      <c r="Y198" s="9">
        <f t="shared" si="18"/>
        <v>3.6120000000000001</v>
      </c>
      <c r="Z198" s="7"/>
      <c r="AA198" s="7"/>
      <c r="AB198" s="7"/>
      <c r="AC198" s="7"/>
      <c r="AD198" s="10"/>
      <c r="AE198" s="7"/>
      <c r="AF198" s="7"/>
      <c r="AG198" s="10"/>
      <c r="AH198" s="10">
        <v>0.25</v>
      </c>
      <c r="AI198" s="10">
        <v>0.35</v>
      </c>
      <c r="AJ198" s="10"/>
      <c r="AK198" s="10"/>
      <c r="AL198" s="10"/>
      <c r="AM198" s="7"/>
      <c r="AN198" s="11"/>
      <c r="AO198" s="12"/>
    </row>
    <row r="199" spans="1:41">
      <c r="A199" s="13" t="s">
        <v>736</v>
      </c>
      <c r="B199" s="14">
        <v>45695</v>
      </c>
      <c r="C199" s="15" t="s">
        <v>737</v>
      </c>
      <c r="D199" s="15"/>
      <c r="E199" s="53" t="s">
        <v>717</v>
      </c>
      <c r="F199" s="15" t="s">
        <v>632</v>
      </c>
      <c r="G199" s="15">
        <v>24420</v>
      </c>
      <c r="H199" s="15"/>
      <c r="I199" s="15" t="s">
        <v>702</v>
      </c>
      <c r="J199" s="15" t="s">
        <v>198</v>
      </c>
      <c r="K199" s="15">
        <v>298.8</v>
      </c>
      <c r="L199" s="15">
        <v>572</v>
      </c>
      <c r="M199" s="15">
        <v>5000</v>
      </c>
      <c r="N199" s="15" t="s">
        <v>719</v>
      </c>
      <c r="O199" s="15" t="s">
        <v>733</v>
      </c>
      <c r="P199" s="15">
        <v>12</v>
      </c>
      <c r="Q199" s="15"/>
      <c r="R199" s="15">
        <v>20</v>
      </c>
      <c r="S199" s="15">
        <v>100</v>
      </c>
      <c r="T199" s="15">
        <f t="shared" si="3"/>
        <v>5</v>
      </c>
      <c r="U199" s="15" t="s">
        <v>647</v>
      </c>
      <c r="V199" s="15">
        <v>5</v>
      </c>
      <c r="W199" s="15">
        <v>27.7</v>
      </c>
      <c r="X199" s="15">
        <f t="shared" si="20"/>
        <v>1032</v>
      </c>
      <c r="Y199" s="16">
        <f t="shared" si="18"/>
        <v>3.7151999999999998</v>
      </c>
      <c r="Z199" s="15"/>
      <c r="AA199" s="15"/>
      <c r="AB199" s="15"/>
      <c r="AC199" s="15"/>
      <c r="AD199" s="17"/>
      <c r="AE199" s="15"/>
      <c r="AF199" s="15"/>
      <c r="AG199" s="17"/>
      <c r="AH199" s="17">
        <v>0.2</v>
      </c>
      <c r="AI199" s="17">
        <v>0.25</v>
      </c>
      <c r="AJ199" s="17"/>
      <c r="AK199" s="17"/>
      <c r="AL199" s="17">
        <v>7.5999999999999998E-2</v>
      </c>
      <c r="AM199" s="15"/>
      <c r="AN199" s="18" t="s">
        <v>738</v>
      </c>
      <c r="AO199" s="19"/>
    </row>
    <row r="200" spans="1:41">
      <c r="A200" s="5" t="s">
        <v>739</v>
      </c>
      <c r="B200" s="6">
        <v>45698</v>
      </c>
      <c r="C200" s="7" t="s">
        <v>420</v>
      </c>
      <c r="D200" s="7"/>
      <c r="E200" s="53" t="s">
        <v>701</v>
      </c>
      <c r="F200" s="7" t="s">
        <v>93</v>
      </c>
      <c r="G200" s="7">
        <v>11000</v>
      </c>
      <c r="H200" s="7"/>
      <c r="I200" s="7" t="s">
        <v>740</v>
      </c>
      <c r="J200" s="7" t="s">
        <v>422</v>
      </c>
      <c r="K200" s="7">
        <v>1101</v>
      </c>
      <c r="L200" s="7">
        <v>2520</v>
      </c>
      <c r="M200" s="7">
        <v>5000</v>
      </c>
      <c r="N200" s="7" t="s">
        <v>741</v>
      </c>
      <c r="O200" s="7" t="s">
        <v>742</v>
      </c>
      <c r="P200" s="7">
        <v>13.2</v>
      </c>
      <c r="Q200" s="7"/>
      <c r="R200" s="7">
        <v>20</v>
      </c>
      <c r="S200" s="7">
        <v>100</v>
      </c>
      <c r="T200" s="7">
        <f t="shared" si="3"/>
        <v>5</v>
      </c>
      <c r="U200" s="7" t="s">
        <v>647</v>
      </c>
      <c r="V200" s="7">
        <v>50</v>
      </c>
      <c r="W200" s="7"/>
      <c r="X200" s="7"/>
      <c r="Y200" s="9"/>
      <c r="Z200" s="7"/>
      <c r="AA200" s="7"/>
      <c r="AB200" s="7"/>
      <c r="AC200" s="7"/>
      <c r="AD200" s="10"/>
      <c r="AE200" s="7"/>
      <c r="AF200" s="7"/>
      <c r="AG200" s="10"/>
      <c r="AH200" s="10"/>
      <c r="AI200" s="10"/>
      <c r="AJ200" s="10"/>
      <c r="AK200" s="10"/>
      <c r="AL200" s="10"/>
      <c r="AM200" s="7"/>
      <c r="AN200" s="11" t="s">
        <v>743</v>
      </c>
      <c r="AO200" s="12"/>
    </row>
    <row r="201" spans="1:41">
      <c r="A201" s="13" t="s">
        <v>744</v>
      </c>
      <c r="B201" s="14">
        <v>45699</v>
      </c>
      <c r="C201" s="15" t="s">
        <v>745</v>
      </c>
      <c r="D201" s="15"/>
      <c r="E201" s="53" t="s">
        <v>701</v>
      </c>
      <c r="F201" s="15" t="s">
        <v>93</v>
      </c>
      <c r="G201" s="15">
        <v>11000</v>
      </c>
      <c r="H201" s="15"/>
      <c r="I201" s="15" t="s">
        <v>740</v>
      </c>
      <c r="J201" s="15" t="s">
        <v>422</v>
      </c>
      <c r="K201" s="15">
        <v>1101</v>
      </c>
      <c r="L201" s="15">
        <v>2029</v>
      </c>
      <c r="M201" s="15">
        <v>5000</v>
      </c>
      <c r="N201" s="15" t="s">
        <v>741</v>
      </c>
      <c r="O201" s="15" t="s">
        <v>746</v>
      </c>
      <c r="P201" s="15">
        <v>12</v>
      </c>
      <c r="Q201" s="15"/>
      <c r="R201" s="15">
        <v>20</v>
      </c>
      <c r="S201" s="15">
        <v>300</v>
      </c>
      <c r="T201" s="15">
        <f t="shared" si="3"/>
        <v>15</v>
      </c>
      <c r="U201" s="15" t="s">
        <v>647</v>
      </c>
      <c r="V201" s="15">
        <v>5</v>
      </c>
      <c r="W201" s="15"/>
      <c r="X201" s="15">
        <f t="shared" ref="X201:X204" si="21">220+280+220+108+108+48+48</f>
        <v>1032</v>
      </c>
      <c r="Y201" s="16">
        <f t="shared" ref="Y201:Y204" si="22">((X201)/((S201/60)*(R201/(R201+S201))))/1000</f>
        <v>3.3024</v>
      </c>
      <c r="Z201" s="15"/>
      <c r="AA201" s="15"/>
      <c r="AB201" s="15"/>
      <c r="AC201" s="15"/>
      <c r="AD201" s="17"/>
      <c r="AE201" s="15"/>
      <c r="AF201" s="15"/>
      <c r="AG201" s="17"/>
      <c r="AH201" s="17">
        <v>1</v>
      </c>
      <c r="AI201" s="17"/>
      <c r="AJ201" s="17"/>
      <c r="AK201" s="17"/>
      <c r="AL201" s="17"/>
      <c r="AM201" s="15"/>
      <c r="AN201" s="18"/>
      <c r="AO201" s="19"/>
    </row>
    <row r="202" spans="1:41">
      <c r="A202" s="5" t="s">
        <v>747</v>
      </c>
      <c r="B202" s="6">
        <v>45699</v>
      </c>
      <c r="C202" s="7" t="s">
        <v>745</v>
      </c>
      <c r="D202" s="7"/>
      <c r="E202" s="53" t="s">
        <v>701</v>
      </c>
      <c r="F202" s="7" t="s">
        <v>93</v>
      </c>
      <c r="G202" s="7">
        <v>11000</v>
      </c>
      <c r="H202" s="7"/>
      <c r="I202" s="7" t="s">
        <v>740</v>
      </c>
      <c r="J202" s="7" t="s">
        <v>422</v>
      </c>
      <c r="K202" s="7">
        <v>1101</v>
      </c>
      <c r="L202" s="7">
        <v>2029</v>
      </c>
      <c r="M202" s="7">
        <v>5000</v>
      </c>
      <c r="N202" s="7" t="s">
        <v>741</v>
      </c>
      <c r="O202" s="7" t="s">
        <v>746</v>
      </c>
      <c r="P202" s="7">
        <v>12</v>
      </c>
      <c r="Q202" s="7"/>
      <c r="R202" s="7">
        <v>15</v>
      </c>
      <c r="S202" s="7">
        <v>300</v>
      </c>
      <c r="T202" s="7">
        <f t="shared" si="3"/>
        <v>20</v>
      </c>
      <c r="U202" s="7" t="s">
        <v>647</v>
      </c>
      <c r="V202" s="7">
        <v>5</v>
      </c>
      <c r="W202" s="7">
        <v>27.6</v>
      </c>
      <c r="X202" s="7">
        <f t="shared" si="21"/>
        <v>1032</v>
      </c>
      <c r="Y202" s="9">
        <f t="shared" si="22"/>
        <v>4.3344000000000005</v>
      </c>
      <c r="Z202" s="7"/>
      <c r="AA202" s="7"/>
      <c r="AB202" s="7"/>
      <c r="AC202" s="7"/>
      <c r="AD202" s="10"/>
      <c r="AE202" s="7"/>
      <c r="AF202" s="7"/>
      <c r="AG202" s="10"/>
      <c r="AH202" s="10">
        <v>1</v>
      </c>
      <c r="AI202" s="10"/>
      <c r="AJ202" s="10"/>
      <c r="AK202" s="10"/>
      <c r="AL202" s="10"/>
      <c r="AM202" s="7"/>
      <c r="AN202" s="11"/>
      <c r="AO202" s="12"/>
    </row>
    <row r="203" spans="1:41">
      <c r="A203" s="13" t="s">
        <v>748</v>
      </c>
      <c r="B203" s="14">
        <v>45699</v>
      </c>
      <c r="C203" s="15" t="s">
        <v>745</v>
      </c>
      <c r="D203" s="15"/>
      <c r="E203" s="53" t="s">
        <v>701</v>
      </c>
      <c r="F203" s="15" t="s">
        <v>93</v>
      </c>
      <c r="G203" s="15">
        <v>11000</v>
      </c>
      <c r="H203" s="15"/>
      <c r="I203" s="15" t="s">
        <v>740</v>
      </c>
      <c r="J203" s="15" t="s">
        <v>422</v>
      </c>
      <c r="K203" s="15">
        <v>1101</v>
      </c>
      <c r="L203" s="15">
        <v>2029</v>
      </c>
      <c r="M203" s="15">
        <v>5000</v>
      </c>
      <c r="N203" s="15" t="s">
        <v>741</v>
      </c>
      <c r="O203" s="15" t="s">
        <v>746</v>
      </c>
      <c r="P203" s="15">
        <v>12</v>
      </c>
      <c r="Q203" s="15"/>
      <c r="R203" s="15">
        <v>12</v>
      </c>
      <c r="S203" s="15">
        <v>300</v>
      </c>
      <c r="T203" s="15">
        <f t="shared" si="3"/>
        <v>25</v>
      </c>
      <c r="U203" s="15" t="s">
        <v>647</v>
      </c>
      <c r="V203" s="15">
        <v>5</v>
      </c>
      <c r="W203" s="15">
        <v>29</v>
      </c>
      <c r="X203" s="15">
        <f t="shared" si="21"/>
        <v>1032</v>
      </c>
      <c r="Y203" s="16">
        <f t="shared" si="22"/>
        <v>5.3663999999999996</v>
      </c>
      <c r="Z203" s="15"/>
      <c r="AA203" s="15"/>
      <c r="AB203" s="15"/>
      <c r="AC203" s="15"/>
      <c r="AD203" s="17"/>
      <c r="AE203" s="15"/>
      <c r="AF203" s="15"/>
      <c r="AG203" s="17"/>
      <c r="AH203" s="17">
        <v>0.95</v>
      </c>
      <c r="AI203" s="17"/>
      <c r="AJ203" s="17"/>
      <c r="AK203" s="17"/>
      <c r="AL203" s="17"/>
      <c r="AM203" s="15"/>
      <c r="AN203" s="18"/>
      <c r="AO203" s="19"/>
    </row>
    <row r="204" spans="1:41">
      <c r="A204" s="5" t="s">
        <v>749</v>
      </c>
      <c r="B204" s="6">
        <v>45699</v>
      </c>
      <c r="C204" s="7" t="s">
        <v>745</v>
      </c>
      <c r="D204" s="7"/>
      <c r="E204" s="53" t="s">
        <v>701</v>
      </c>
      <c r="F204" s="7" t="s">
        <v>93</v>
      </c>
      <c r="G204" s="7">
        <v>11000</v>
      </c>
      <c r="H204" s="7"/>
      <c r="I204" s="7" t="s">
        <v>740</v>
      </c>
      <c r="J204" s="7" t="s">
        <v>422</v>
      </c>
      <c r="K204" s="7">
        <v>1101</v>
      </c>
      <c r="L204" s="7">
        <v>2029</v>
      </c>
      <c r="M204" s="7">
        <v>5000</v>
      </c>
      <c r="N204" s="7" t="s">
        <v>741</v>
      </c>
      <c r="O204" s="7" t="s">
        <v>746</v>
      </c>
      <c r="P204" s="7">
        <v>12</v>
      </c>
      <c r="Q204" s="7"/>
      <c r="R204" s="7">
        <v>12</v>
      </c>
      <c r="S204" s="7">
        <v>200</v>
      </c>
      <c r="T204" s="7">
        <f t="shared" si="3"/>
        <v>16.666666666666668</v>
      </c>
      <c r="U204" s="7" t="s">
        <v>647</v>
      </c>
      <c r="V204" s="7">
        <v>5</v>
      </c>
      <c r="W204" s="7">
        <v>29</v>
      </c>
      <c r="X204" s="7">
        <f t="shared" si="21"/>
        <v>1032</v>
      </c>
      <c r="Y204" s="9">
        <f t="shared" si="22"/>
        <v>5.4695999999999998</v>
      </c>
      <c r="Z204" s="7"/>
      <c r="AA204" s="7"/>
      <c r="AB204" s="7"/>
      <c r="AC204" s="7"/>
      <c r="AD204" s="10"/>
      <c r="AE204" s="7"/>
      <c r="AF204" s="7"/>
      <c r="AG204" s="10"/>
      <c r="AH204" s="10">
        <v>1</v>
      </c>
      <c r="AI204" s="10"/>
      <c r="AJ204" s="10"/>
      <c r="AK204" s="10"/>
      <c r="AL204" s="10"/>
      <c r="AM204" s="7"/>
      <c r="AN204" s="11"/>
      <c r="AO204" s="12"/>
    </row>
    <row r="205" spans="1:41">
      <c r="A205" s="13" t="s">
        <v>750</v>
      </c>
      <c r="B205" s="14">
        <v>45699</v>
      </c>
      <c r="C205" s="15" t="s">
        <v>745</v>
      </c>
      <c r="D205" s="15"/>
      <c r="E205" s="53" t="s">
        <v>701</v>
      </c>
      <c r="F205" s="15" t="s">
        <v>93</v>
      </c>
      <c r="G205" s="15">
        <v>11000</v>
      </c>
      <c r="H205" s="15"/>
      <c r="I205" s="15" t="s">
        <v>740</v>
      </c>
      <c r="J205" s="15" t="s">
        <v>422</v>
      </c>
      <c r="K205" s="15">
        <v>1101</v>
      </c>
      <c r="L205" s="15">
        <v>2029</v>
      </c>
      <c r="M205" s="15">
        <v>5000</v>
      </c>
      <c r="N205" s="15" t="s">
        <v>741</v>
      </c>
      <c r="O205" s="15" t="s">
        <v>746</v>
      </c>
      <c r="P205" s="15">
        <v>12</v>
      </c>
      <c r="Q205" s="15"/>
      <c r="R205" s="15">
        <v>24</v>
      </c>
      <c r="S205" s="15">
        <v>400</v>
      </c>
      <c r="T205" s="15">
        <f t="shared" si="3"/>
        <v>16.666666666666668</v>
      </c>
      <c r="U205" s="15" t="s">
        <v>647</v>
      </c>
      <c r="V205" s="15">
        <v>5</v>
      </c>
      <c r="W205" s="15"/>
      <c r="X205" s="15"/>
      <c r="Y205" s="16"/>
      <c r="Z205" s="15"/>
      <c r="AA205" s="15"/>
      <c r="AB205" s="15"/>
      <c r="AC205" s="15"/>
      <c r="AD205" s="17"/>
      <c r="AE205" s="15"/>
      <c r="AF205" s="15"/>
      <c r="AG205" s="17"/>
      <c r="AH205" s="17"/>
      <c r="AI205" s="17"/>
      <c r="AJ205" s="17"/>
      <c r="AK205" s="17"/>
      <c r="AL205" s="17"/>
      <c r="AM205" s="15"/>
      <c r="AN205" s="18"/>
      <c r="AO205" s="19"/>
    </row>
    <row r="206" spans="1:41">
      <c r="A206" s="5" t="s">
        <v>751</v>
      </c>
      <c r="B206" s="6">
        <v>45699</v>
      </c>
      <c r="C206" s="7" t="s">
        <v>745</v>
      </c>
      <c r="D206" s="7"/>
      <c r="E206" s="53" t="s">
        <v>701</v>
      </c>
      <c r="F206" s="7" t="s">
        <v>93</v>
      </c>
      <c r="G206" s="7">
        <v>11000</v>
      </c>
      <c r="H206" s="7"/>
      <c r="I206" s="7" t="s">
        <v>740</v>
      </c>
      <c r="J206" s="7" t="s">
        <v>422</v>
      </c>
      <c r="K206" s="7">
        <v>1101</v>
      </c>
      <c r="L206" s="7">
        <v>2029</v>
      </c>
      <c r="M206" s="7">
        <v>5000</v>
      </c>
      <c r="N206" s="7" t="s">
        <v>741</v>
      </c>
      <c r="O206" s="7" t="s">
        <v>746</v>
      </c>
      <c r="P206" s="7">
        <v>12</v>
      </c>
      <c r="Q206" s="7"/>
      <c r="R206" s="7">
        <v>12</v>
      </c>
      <c r="S206" s="7">
        <v>200</v>
      </c>
      <c r="T206" s="7">
        <f t="shared" si="3"/>
        <v>16.666666666666668</v>
      </c>
      <c r="U206" s="7" t="s">
        <v>647</v>
      </c>
      <c r="V206" s="7">
        <v>5</v>
      </c>
      <c r="W206" s="7">
        <v>24.7</v>
      </c>
      <c r="X206" s="7">
        <f>220+220</f>
        <v>440</v>
      </c>
      <c r="Y206" s="9">
        <f t="shared" ref="Y206:Y212" si="23">((X206)/((S206/60)*(R206/(R206+S206))))/1000</f>
        <v>2.3319999999999999</v>
      </c>
      <c r="Z206" s="7"/>
      <c r="AA206" s="7"/>
      <c r="AB206" s="7"/>
      <c r="AC206" s="7"/>
      <c r="AD206" s="10"/>
      <c r="AE206" s="7"/>
      <c r="AF206" s="7"/>
      <c r="AG206" s="10"/>
      <c r="AH206" s="10"/>
      <c r="AI206" s="10"/>
      <c r="AJ206" s="10"/>
      <c r="AK206" s="10"/>
      <c r="AL206" s="10"/>
      <c r="AM206" s="7"/>
      <c r="AN206" s="11"/>
      <c r="AO206" s="12"/>
    </row>
    <row r="207" spans="1:41">
      <c r="A207" s="13" t="s">
        <v>752</v>
      </c>
      <c r="B207" s="14">
        <v>45699</v>
      </c>
      <c r="C207" s="15" t="s">
        <v>745</v>
      </c>
      <c r="D207" s="15"/>
      <c r="E207" s="53" t="s">
        <v>701</v>
      </c>
      <c r="F207" s="15" t="s">
        <v>93</v>
      </c>
      <c r="G207" s="15">
        <v>11000</v>
      </c>
      <c r="H207" s="15"/>
      <c r="I207" s="15" t="s">
        <v>740</v>
      </c>
      <c r="J207" s="15" t="s">
        <v>422</v>
      </c>
      <c r="K207" s="15">
        <v>1101</v>
      </c>
      <c r="L207" s="15">
        <v>2029</v>
      </c>
      <c r="M207" s="15">
        <v>5000</v>
      </c>
      <c r="N207" s="15" t="s">
        <v>741</v>
      </c>
      <c r="O207" s="15" t="s">
        <v>746</v>
      </c>
      <c r="P207" s="15">
        <v>12</v>
      </c>
      <c r="Q207" s="15"/>
      <c r="R207" s="15">
        <v>12</v>
      </c>
      <c r="S207" s="15">
        <v>200</v>
      </c>
      <c r="T207" s="15">
        <f t="shared" si="3"/>
        <v>16.666666666666668</v>
      </c>
      <c r="U207" s="15" t="s">
        <v>647</v>
      </c>
      <c r="V207" s="15">
        <v>5</v>
      </c>
      <c r="W207" s="15">
        <v>26.4</v>
      </c>
      <c r="X207" s="15">
        <f>220+220+108+108</f>
        <v>656</v>
      </c>
      <c r="Y207" s="16">
        <f t="shared" si="23"/>
        <v>3.4767999999999999</v>
      </c>
      <c r="Z207" s="15"/>
      <c r="AA207" s="15"/>
      <c r="AB207" s="15"/>
      <c r="AC207" s="15"/>
      <c r="AD207" s="17"/>
      <c r="AE207" s="15"/>
      <c r="AF207" s="15"/>
      <c r="AG207" s="17"/>
      <c r="AH207" s="17"/>
      <c r="AI207" s="17"/>
      <c r="AJ207" s="17"/>
      <c r="AK207" s="17"/>
      <c r="AL207" s="17"/>
      <c r="AM207" s="15"/>
      <c r="AN207" s="18"/>
      <c r="AO207" s="19"/>
    </row>
    <row r="208" spans="1:41">
      <c r="A208" s="5" t="s">
        <v>753</v>
      </c>
      <c r="B208" s="6">
        <v>45699</v>
      </c>
      <c r="C208" s="7" t="s">
        <v>745</v>
      </c>
      <c r="D208" s="7"/>
      <c r="E208" s="53" t="s">
        <v>701</v>
      </c>
      <c r="F208" s="7" t="s">
        <v>93</v>
      </c>
      <c r="G208" s="7">
        <v>11000</v>
      </c>
      <c r="H208" s="7"/>
      <c r="I208" s="7" t="s">
        <v>740</v>
      </c>
      <c r="J208" s="7" t="s">
        <v>422</v>
      </c>
      <c r="K208" s="7">
        <v>1101</v>
      </c>
      <c r="L208" s="7">
        <v>2029</v>
      </c>
      <c r="M208" s="7">
        <v>5000</v>
      </c>
      <c r="N208" s="7" t="s">
        <v>741</v>
      </c>
      <c r="O208" s="7" t="s">
        <v>746</v>
      </c>
      <c r="P208" s="7">
        <v>12</v>
      </c>
      <c r="Q208" s="7"/>
      <c r="R208" s="7">
        <v>12</v>
      </c>
      <c r="S208" s="7">
        <v>200</v>
      </c>
      <c r="T208" s="7">
        <f t="shared" si="3"/>
        <v>16.666666666666668</v>
      </c>
      <c r="U208" s="7" t="s">
        <v>647</v>
      </c>
      <c r="V208" s="7">
        <v>5</v>
      </c>
      <c r="W208" s="7">
        <v>28.2</v>
      </c>
      <c r="X208" s="7">
        <f>220+220+280+108+108</f>
        <v>936</v>
      </c>
      <c r="Y208" s="9">
        <f t="shared" si="23"/>
        <v>4.960799999999999</v>
      </c>
      <c r="Z208" s="7"/>
      <c r="AA208" s="7"/>
      <c r="AB208" s="7"/>
      <c r="AC208" s="7"/>
      <c r="AD208" s="10"/>
      <c r="AE208" s="7"/>
      <c r="AF208" s="7"/>
      <c r="AG208" s="10"/>
      <c r="AH208" s="10"/>
      <c r="AI208" s="10"/>
      <c r="AJ208" s="10"/>
      <c r="AK208" s="10"/>
      <c r="AL208" s="10"/>
      <c r="AM208" s="7"/>
      <c r="AN208" s="11"/>
      <c r="AO208" s="12"/>
    </row>
    <row r="209" spans="1:41">
      <c r="A209" s="13" t="s">
        <v>754</v>
      </c>
      <c r="B209" s="14">
        <v>45699</v>
      </c>
      <c r="C209" s="15" t="s">
        <v>745</v>
      </c>
      <c r="D209" s="15"/>
      <c r="E209" s="53" t="s">
        <v>701</v>
      </c>
      <c r="F209" s="15" t="s">
        <v>93</v>
      </c>
      <c r="G209" s="15">
        <v>11000</v>
      </c>
      <c r="H209" s="15"/>
      <c r="I209" s="15" t="s">
        <v>740</v>
      </c>
      <c r="J209" s="15" t="s">
        <v>422</v>
      </c>
      <c r="K209" s="15">
        <v>1101</v>
      </c>
      <c r="L209" s="15">
        <v>2029</v>
      </c>
      <c r="M209" s="15">
        <v>5000</v>
      </c>
      <c r="N209" s="15" t="s">
        <v>741</v>
      </c>
      <c r="O209" s="15" t="s">
        <v>746</v>
      </c>
      <c r="P209" s="15">
        <v>12</v>
      </c>
      <c r="Q209" s="15"/>
      <c r="R209" s="15">
        <v>12</v>
      </c>
      <c r="S209" s="15">
        <v>200</v>
      </c>
      <c r="T209" s="15">
        <f t="shared" si="3"/>
        <v>16.666666666666668</v>
      </c>
      <c r="U209" s="15" t="s">
        <v>647</v>
      </c>
      <c r="V209" s="15">
        <v>5</v>
      </c>
      <c r="W209" s="15"/>
      <c r="X209" s="15">
        <f t="shared" ref="X209:X210" si="24">220+220+280+108+108+48+48</f>
        <v>1032</v>
      </c>
      <c r="Y209" s="16">
        <f t="shared" si="23"/>
        <v>5.4695999999999998</v>
      </c>
      <c r="Z209" s="15"/>
      <c r="AA209" s="15"/>
      <c r="AB209" s="15"/>
      <c r="AC209" s="15"/>
      <c r="AD209" s="17"/>
      <c r="AE209" s="15"/>
      <c r="AF209" s="15"/>
      <c r="AG209" s="17"/>
      <c r="AH209" s="17"/>
      <c r="AI209" s="17"/>
      <c r="AJ209" s="17"/>
      <c r="AK209" s="17"/>
      <c r="AL209" s="17"/>
      <c r="AM209" s="15"/>
      <c r="AN209" s="18"/>
      <c r="AO209" s="19"/>
    </row>
    <row r="210" spans="1:41">
      <c r="A210" s="5" t="s">
        <v>755</v>
      </c>
      <c r="B210" s="6">
        <v>45701</v>
      </c>
      <c r="C210" s="7" t="s">
        <v>494</v>
      </c>
      <c r="D210" s="7"/>
      <c r="E210" s="53" t="s">
        <v>756</v>
      </c>
      <c r="F210" s="7" t="s">
        <v>93</v>
      </c>
      <c r="G210" s="7">
        <v>8460</v>
      </c>
      <c r="H210" s="7"/>
      <c r="I210" s="7" t="s">
        <v>757</v>
      </c>
      <c r="J210" s="7" t="s">
        <v>496</v>
      </c>
      <c r="K210" s="7">
        <v>81.599999999999994</v>
      </c>
      <c r="L210" s="7">
        <v>182.4</v>
      </c>
      <c r="M210" s="7">
        <v>5000</v>
      </c>
      <c r="N210" s="7" t="s">
        <v>758</v>
      </c>
      <c r="O210" s="7" t="s">
        <v>759</v>
      </c>
      <c r="P210" s="7">
        <v>13.2</v>
      </c>
      <c r="Q210" s="7"/>
      <c r="R210" s="7">
        <v>30</v>
      </c>
      <c r="S210" s="7">
        <v>150</v>
      </c>
      <c r="T210" s="7">
        <f t="shared" si="3"/>
        <v>5</v>
      </c>
      <c r="U210" s="7" t="s">
        <v>647</v>
      </c>
      <c r="V210" s="7">
        <v>5</v>
      </c>
      <c r="W210" s="7">
        <v>27.1</v>
      </c>
      <c r="X210" s="7">
        <f t="shared" si="24"/>
        <v>1032</v>
      </c>
      <c r="Y210" s="9">
        <f t="shared" si="23"/>
        <v>2.4768000000000003</v>
      </c>
      <c r="Z210" s="7"/>
      <c r="AA210" s="7"/>
      <c r="AB210" s="7"/>
      <c r="AC210" s="7"/>
      <c r="AD210" s="10"/>
      <c r="AE210" s="7"/>
      <c r="AF210" s="7"/>
      <c r="AG210" s="10"/>
      <c r="AH210" s="10">
        <v>0.6</v>
      </c>
      <c r="AI210" s="10">
        <v>0.65</v>
      </c>
      <c r="AJ210" s="10"/>
      <c r="AK210" s="10"/>
      <c r="AL210" s="10"/>
      <c r="AM210" s="7"/>
      <c r="AN210" s="11"/>
      <c r="AO210" s="12"/>
    </row>
    <row r="211" spans="1:41">
      <c r="A211" s="13" t="s">
        <v>760</v>
      </c>
      <c r="B211" s="14">
        <v>45701</v>
      </c>
      <c r="C211" s="15" t="s">
        <v>494</v>
      </c>
      <c r="D211" s="15"/>
      <c r="E211" s="53" t="s">
        <v>756</v>
      </c>
      <c r="F211" s="15" t="s">
        <v>93</v>
      </c>
      <c r="G211" s="15">
        <v>8460</v>
      </c>
      <c r="H211" s="15"/>
      <c r="I211" s="15" t="s">
        <v>757</v>
      </c>
      <c r="J211" s="15" t="s">
        <v>496</v>
      </c>
      <c r="K211" s="15">
        <v>81.599999999999994</v>
      </c>
      <c r="L211" s="15">
        <v>182.4</v>
      </c>
      <c r="M211" s="15">
        <v>5000</v>
      </c>
      <c r="N211" s="15" t="s">
        <v>758</v>
      </c>
      <c r="O211" s="15" t="s">
        <v>759</v>
      </c>
      <c r="P211" s="15">
        <v>13.2</v>
      </c>
      <c r="Q211" s="15"/>
      <c r="R211" s="15">
        <v>30</v>
      </c>
      <c r="S211" s="15">
        <v>150</v>
      </c>
      <c r="T211" s="15">
        <f t="shared" si="3"/>
        <v>5</v>
      </c>
      <c r="U211" s="15" t="s">
        <v>647</v>
      </c>
      <c r="V211" s="15">
        <v>5</v>
      </c>
      <c r="W211" s="15"/>
      <c r="X211" s="15">
        <f>220</f>
        <v>220</v>
      </c>
      <c r="Y211" s="16">
        <f t="shared" si="23"/>
        <v>0.52800000000000002</v>
      </c>
      <c r="Z211" s="15"/>
      <c r="AA211" s="15"/>
      <c r="AB211" s="15"/>
      <c r="AC211" s="15"/>
      <c r="AD211" s="17"/>
      <c r="AE211" s="15"/>
      <c r="AF211" s="15"/>
      <c r="AG211" s="17"/>
      <c r="AH211" s="17">
        <v>0.3</v>
      </c>
      <c r="AI211" s="17">
        <v>0.3</v>
      </c>
      <c r="AJ211" s="17"/>
      <c r="AK211" s="17"/>
      <c r="AL211" s="17"/>
      <c r="AM211" s="15"/>
      <c r="AN211" s="18" t="s">
        <v>761</v>
      </c>
      <c r="AO211" s="19"/>
    </row>
    <row r="212" spans="1:41">
      <c r="A212" s="5" t="s">
        <v>762</v>
      </c>
      <c r="B212" s="6">
        <v>45705</v>
      </c>
      <c r="C212" s="7" t="s">
        <v>494</v>
      </c>
      <c r="D212" s="7"/>
      <c r="E212" s="53" t="s">
        <v>756</v>
      </c>
      <c r="F212" s="7" t="s">
        <v>93</v>
      </c>
      <c r="G212" s="7">
        <v>8460</v>
      </c>
      <c r="H212" s="7"/>
      <c r="I212" s="7" t="s">
        <v>757</v>
      </c>
      <c r="J212" s="7" t="s">
        <v>496</v>
      </c>
      <c r="K212" s="7">
        <v>81.599999999999994</v>
      </c>
      <c r="L212" s="7">
        <v>164.4</v>
      </c>
      <c r="M212" s="7">
        <v>5000</v>
      </c>
      <c r="N212" s="7" t="s">
        <v>758</v>
      </c>
      <c r="O212" s="7" t="s">
        <v>763</v>
      </c>
      <c r="P212" s="7">
        <v>13.2</v>
      </c>
      <c r="Q212" s="7"/>
      <c r="R212" s="7">
        <v>30</v>
      </c>
      <c r="S212" s="7">
        <v>150</v>
      </c>
      <c r="T212" s="7">
        <f t="shared" si="3"/>
        <v>5</v>
      </c>
      <c r="U212" s="7" t="s">
        <v>647</v>
      </c>
      <c r="V212" s="7">
        <v>5</v>
      </c>
      <c r="W212" s="7">
        <v>20.7</v>
      </c>
      <c r="X212" s="7">
        <f>108</f>
        <v>108</v>
      </c>
      <c r="Y212" s="9">
        <f t="shared" si="23"/>
        <v>0.25920000000000004</v>
      </c>
      <c r="Z212" s="7"/>
      <c r="AA212" s="7"/>
      <c r="AB212" s="7"/>
      <c r="AC212" s="7"/>
      <c r="AD212" s="10"/>
      <c r="AE212" s="7"/>
      <c r="AF212" s="7"/>
      <c r="AG212" s="10"/>
      <c r="AH212" s="10">
        <v>0.5</v>
      </c>
      <c r="AI212" s="10"/>
      <c r="AJ212" s="10"/>
      <c r="AK212" s="10"/>
      <c r="AL212" s="10"/>
      <c r="AM212" s="7"/>
      <c r="AN212" s="11"/>
      <c r="AO212" s="12"/>
    </row>
    <row r="213" spans="1:41">
      <c r="A213" s="13" t="s">
        <v>764</v>
      </c>
      <c r="B213" s="14">
        <v>45706</v>
      </c>
      <c r="C213" s="15" t="s">
        <v>594</v>
      </c>
      <c r="D213" s="15"/>
      <c r="E213" s="53" t="s">
        <v>756</v>
      </c>
      <c r="F213" s="15" t="s">
        <v>93</v>
      </c>
      <c r="G213" s="15">
        <v>8460</v>
      </c>
      <c r="H213" s="15"/>
      <c r="I213" s="15" t="s">
        <v>765</v>
      </c>
      <c r="J213" s="15" t="s">
        <v>198</v>
      </c>
      <c r="K213" s="15">
        <v>244.8</v>
      </c>
      <c r="L213" s="15">
        <v>506.4</v>
      </c>
      <c r="M213" s="15">
        <v>5000</v>
      </c>
      <c r="N213" s="15" t="s">
        <v>766</v>
      </c>
      <c r="O213" s="15" t="s">
        <v>763</v>
      </c>
      <c r="P213" s="15">
        <v>12</v>
      </c>
      <c r="Q213" s="15"/>
      <c r="R213" s="15">
        <v>20</v>
      </c>
      <c r="S213" s="15">
        <v>200</v>
      </c>
      <c r="T213" s="15">
        <f t="shared" si="3"/>
        <v>10</v>
      </c>
      <c r="U213" s="15" t="s">
        <v>647</v>
      </c>
      <c r="V213" s="15">
        <v>5</v>
      </c>
      <c r="W213" s="15"/>
      <c r="X213" s="15">
        <f t="shared" ref="X213:X218" si="25">220+220+280+108+108+48</f>
        <v>984</v>
      </c>
      <c r="Y213" s="16">
        <f t="shared" ref="Y213:Y264" si="26">(V213/50)*(((X213)/((S213/60)*(R213/(R213+S213))))/1000)</f>
        <v>0.32472000000000001</v>
      </c>
      <c r="Z213" s="15"/>
      <c r="AA213" s="15"/>
      <c r="AB213" s="15"/>
      <c r="AC213" s="15"/>
      <c r="AD213" s="17"/>
      <c r="AE213" s="15"/>
      <c r="AF213" s="15"/>
      <c r="AG213" s="17"/>
      <c r="AH213" s="17">
        <v>0.4</v>
      </c>
      <c r="AI213" s="17">
        <v>0.45</v>
      </c>
      <c r="AJ213" s="17"/>
      <c r="AK213" s="17"/>
      <c r="AL213" s="17"/>
      <c r="AM213" s="15"/>
      <c r="AN213" s="18"/>
      <c r="AO213" s="19"/>
    </row>
    <row r="214" spans="1:41">
      <c r="A214" s="5" t="s">
        <v>767</v>
      </c>
      <c r="B214" s="6">
        <v>45706</v>
      </c>
      <c r="C214" s="7" t="s">
        <v>594</v>
      </c>
      <c r="D214" s="7"/>
      <c r="E214" s="53" t="s">
        <v>756</v>
      </c>
      <c r="F214" s="7" t="s">
        <v>93</v>
      </c>
      <c r="G214" s="7">
        <v>8460</v>
      </c>
      <c r="H214" s="7"/>
      <c r="I214" s="7" t="s">
        <v>765</v>
      </c>
      <c r="J214" s="7" t="s">
        <v>198</v>
      </c>
      <c r="K214" s="7">
        <v>244.8</v>
      </c>
      <c r="L214" s="7">
        <v>506.4</v>
      </c>
      <c r="M214" s="7">
        <v>5000</v>
      </c>
      <c r="N214" s="7" t="s">
        <v>766</v>
      </c>
      <c r="O214" s="7" t="s">
        <v>763</v>
      </c>
      <c r="P214" s="7">
        <v>12</v>
      </c>
      <c r="Q214" s="7"/>
      <c r="R214" s="7">
        <v>20</v>
      </c>
      <c r="S214" s="7">
        <v>120</v>
      </c>
      <c r="T214" s="7">
        <f t="shared" si="3"/>
        <v>6</v>
      </c>
      <c r="U214" s="7" t="s">
        <v>647</v>
      </c>
      <c r="V214" s="7">
        <v>5</v>
      </c>
      <c r="W214" s="7"/>
      <c r="X214" s="7">
        <f t="shared" si="25"/>
        <v>984</v>
      </c>
      <c r="Y214" s="9">
        <f t="shared" si="26"/>
        <v>0.34440000000000004</v>
      </c>
      <c r="Z214" s="7"/>
      <c r="AA214" s="7"/>
      <c r="AB214" s="7"/>
      <c r="AC214" s="7"/>
      <c r="AD214" s="10"/>
      <c r="AE214" s="7"/>
      <c r="AF214" s="7"/>
      <c r="AG214" s="10"/>
      <c r="AH214" s="10">
        <v>0.3</v>
      </c>
      <c r="AI214" s="10">
        <v>0.35</v>
      </c>
      <c r="AJ214" s="10"/>
      <c r="AK214" s="10"/>
      <c r="AL214" s="10"/>
      <c r="AM214" s="7"/>
      <c r="AN214" s="11"/>
      <c r="AO214" s="12"/>
    </row>
    <row r="215" spans="1:41">
      <c r="A215" s="13" t="s">
        <v>768</v>
      </c>
      <c r="B215" s="14">
        <v>45707</v>
      </c>
      <c r="C215" s="15" t="s">
        <v>594</v>
      </c>
      <c r="D215" s="15"/>
      <c r="E215" s="53" t="s">
        <v>756</v>
      </c>
      <c r="F215" s="15" t="s">
        <v>93</v>
      </c>
      <c r="G215" s="15">
        <v>8460</v>
      </c>
      <c r="H215" s="15"/>
      <c r="I215" s="15" t="s">
        <v>765</v>
      </c>
      <c r="J215" s="15" t="s">
        <v>198</v>
      </c>
      <c r="K215" s="15">
        <v>244.8</v>
      </c>
      <c r="L215" s="15">
        <v>574.79999999999995</v>
      </c>
      <c r="M215" s="15">
        <v>5000</v>
      </c>
      <c r="N215" s="15" t="s">
        <v>766</v>
      </c>
      <c r="O215" s="15" t="s">
        <v>769</v>
      </c>
      <c r="P215" s="15">
        <v>12</v>
      </c>
      <c r="Q215" s="15"/>
      <c r="R215" s="15">
        <v>20</v>
      </c>
      <c r="S215" s="15">
        <v>120</v>
      </c>
      <c r="T215" s="15">
        <f t="shared" si="3"/>
        <v>6</v>
      </c>
      <c r="U215" s="15" t="s">
        <v>647</v>
      </c>
      <c r="V215" s="15">
        <v>5</v>
      </c>
      <c r="W215" s="15">
        <v>27.9</v>
      </c>
      <c r="X215" s="15">
        <f t="shared" si="25"/>
        <v>984</v>
      </c>
      <c r="Y215" s="16">
        <f t="shared" si="26"/>
        <v>0.34440000000000004</v>
      </c>
      <c r="Z215" s="15"/>
      <c r="AA215" s="15"/>
      <c r="AB215" s="15"/>
      <c r="AC215" s="15"/>
      <c r="AD215" s="17"/>
      <c r="AE215" s="15"/>
      <c r="AF215" s="15"/>
      <c r="AG215" s="17"/>
      <c r="AH215" s="17">
        <v>0.1</v>
      </c>
      <c r="AI215" s="17">
        <v>0.1</v>
      </c>
      <c r="AJ215" s="17"/>
      <c r="AK215" s="17"/>
      <c r="AL215" s="17"/>
      <c r="AM215" s="15"/>
      <c r="AN215" s="18"/>
      <c r="AO215" s="19"/>
    </row>
    <row r="216" spans="1:41">
      <c r="A216" s="5" t="s">
        <v>770</v>
      </c>
      <c r="B216" s="6">
        <v>45707</v>
      </c>
      <c r="C216" s="7" t="s">
        <v>594</v>
      </c>
      <c r="D216" s="7"/>
      <c r="E216" s="53" t="s">
        <v>756</v>
      </c>
      <c r="F216" s="7" t="s">
        <v>93</v>
      </c>
      <c r="G216" s="7">
        <v>8460</v>
      </c>
      <c r="H216" s="7"/>
      <c r="I216" s="7" t="s">
        <v>765</v>
      </c>
      <c r="J216" s="7" t="s">
        <v>198</v>
      </c>
      <c r="K216" s="7">
        <v>244.8</v>
      </c>
      <c r="L216" s="7">
        <v>574.79999999999995</v>
      </c>
      <c r="M216" s="7">
        <v>5000</v>
      </c>
      <c r="N216" s="7" t="s">
        <v>766</v>
      </c>
      <c r="O216" s="7" t="s">
        <v>769</v>
      </c>
      <c r="P216" s="7">
        <v>12</v>
      </c>
      <c r="Q216" s="7"/>
      <c r="R216" s="7">
        <v>40</v>
      </c>
      <c r="S216" s="7">
        <v>240</v>
      </c>
      <c r="T216" s="7">
        <f t="shared" si="3"/>
        <v>6</v>
      </c>
      <c r="U216" s="7" t="s">
        <v>647</v>
      </c>
      <c r="V216" s="7">
        <v>5</v>
      </c>
      <c r="W216" s="7">
        <v>27.2</v>
      </c>
      <c r="X216" s="7">
        <f t="shared" si="25"/>
        <v>984</v>
      </c>
      <c r="Y216" s="9">
        <f t="shared" si="26"/>
        <v>0.17220000000000002</v>
      </c>
      <c r="Z216" s="7"/>
      <c r="AA216" s="7"/>
      <c r="AB216" s="7"/>
      <c r="AC216" s="7"/>
      <c r="AD216" s="10"/>
      <c r="AE216" s="7"/>
      <c r="AF216" s="7"/>
      <c r="AG216" s="10"/>
      <c r="AH216" s="10">
        <v>0.15</v>
      </c>
      <c r="AI216" s="10">
        <v>0.2</v>
      </c>
      <c r="AJ216" s="10"/>
      <c r="AK216" s="10"/>
      <c r="AL216" s="10"/>
      <c r="AM216" s="7"/>
      <c r="AN216" s="11"/>
      <c r="AO216" s="12"/>
    </row>
    <row r="217" spans="1:41">
      <c r="A217" s="13" t="s">
        <v>771</v>
      </c>
      <c r="B217" s="14">
        <v>45707</v>
      </c>
      <c r="C217" s="15" t="s">
        <v>594</v>
      </c>
      <c r="D217" s="15"/>
      <c r="E217" s="53" t="s">
        <v>756</v>
      </c>
      <c r="F217" s="15" t="s">
        <v>93</v>
      </c>
      <c r="G217" s="15">
        <v>8460</v>
      </c>
      <c r="H217" s="15"/>
      <c r="I217" s="15" t="s">
        <v>765</v>
      </c>
      <c r="J217" s="15" t="s">
        <v>198</v>
      </c>
      <c r="K217" s="15">
        <v>244.8</v>
      </c>
      <c r="L217" s="15">
        <v>574.79999999999995</v>
      </c>
      <c r="M217" s="15">
        <v>5000</v>
      </c>
      <c r="N217" s="15" t="s">
        <v>766</v>
      </c>
      <c r="O217" s="15" t="s">
        <v>769</v>
      </c>
      <c r="P217" s="15">
        <v>12</v>
      </c>
      <c r="Q217" s="15"/>
      <c r="R217" s="15">
        <v>20</v>
      </c>
      <c r="S217" s="15">
        <v>100</v>
      </c>
      <c r="T217" s="15">
        <f t="shared" si="3"/>
        <v>5</v>
      </c>
      <c r="U217" s="15" t="s">
        <v>647</v>
      </c>
      <c r="V217" s="15">
        <v>5</v>
      </c>
      <c r="W217" s="15">
        <v>28.8</v>
      </c>
      <c r="X217" s="15">
        <f t="shared" si="25"/>
        <v>984</v>
      </c>
      <c r="Y217" s="16">
        <f t="shared" si="26"/>
        <v>0.35424</v>
      </c>
      <c r="Z217" s="15"/>
      <c r="AA217" s="15"/>
      <c r="AB217" s="15"/>
      <c r="AC217" s="15"/>
      <c r="AD217" s="17"/>
      <c r="AE217" s="15"/>
      <c r="AF217" s="15"/>
      <c r="AG217" s="17"/>
      <c r="AH217" s="17">
        <v>0.2</v>
      </c>
      <c r="AI217" s="17">
        <v>0.2</v>
      </c>
      <c r="AJ217" s="17"/>
      <c r="AK217" s="17"/>
      <c r="AL217" s="17"/>
      <c r="AM217" s="15"/>
      <c r="AN217" s="18"/>
      <c r="AO217" s="19"/>
    </row>
    <row r="218" spans="1:41">
      <c r="A218" s="5" t="s">
        <v>772</v>
      </c>
      <c r="B218" s="6">
        <v>45707</v>
      </c>
      <c r="C218" s="7" t="s">
        <v>594</v>
      </c>
      <c r="D218" s="7"/>
      <c r="E218" s="53" t="s">
        <v>756</v>
      </c>
      <c r="F218" s="7" t="s">
        <v>93</v>
      </c>
      <c r="G218" s="7">
        <v>8460</v>
      </c>
      <c r="H218" s="7"/>
      <c r="I218" s="7" t="s">
        <v>765</v>
      </c>
      <c r="J218" s="7" t="s">
        <v>198</v>
      </c>
      <c r="K218" s="7">
        <v>244.8</v>
      </c>
      <c r="L218" s="7">
        <v>574.79999999999995</v>
      </c>
      <c r="M218" s="7">
        <v>5000</v>
      </c>
      <c r="N218" s="7" t="s">
        <v>766</v>
      </c>
      <c r="O218" s="7" t="s">
        <v>769</v>
      </c>
      <c r="P218" s="7">
        <v>12</v>
      </c>
      <c r="Q218" s="7"/>
      <c r="R218" s="7">
        <v>20</v>
      </c>
      <c r="S218" s="7">
        <v>50</v>
      </c>
      <c r="T218" s="7">
        <f t="shared" si="3"/>
        <v>2.5</v>
      </c>
      <c r="U218" s="7" t="s">
        <v>647</v>
      </c>
      <c r="V218" s="7">
        <v>5</v>
      </c>
      <c r="W218" s="7"/>
      <c r="X218" s="7">
        <f t="shared" si="25"/>
        <v>984</v>
      </c>
      <c r="Y218" s="9">
        <f t="shared" si="26"/>
        <v>0.41328000000000009</v>
      </c>
      <c r="Z218" s="7"/>
      <c r="AA218" s="7"/>
      <c r="AB218" s="7"/>
      <c r="AC218" s="7"/>
      <c r="AD218" s="10"/>
      <c r="AE218" s="7"/>
      <c r="AF218" s="7"/>
      <c r="AG218" s="10"/>
      <c r="AH218" s="10"/>
      <c r="AI218" s="10"/>
      <c r="AJ218" s="10"/>
      <c r="AK218" s="10"/>
      <c r="AL218" s="10"/>
      <c r="AM218" s="7"/>
      <c r="AN218" s="11"/>
      <c r="AO218" s="12"/>
    </row>
    <row r="219" spans="1:41">
      <c r="A219" s="13" t="s">
        <v>773</v>
      </c>
      <c r="B219" s="14">
        <v>45708</v>
      </c>
      <c r="C219" s="15" t="s">
        <v>774</v>
      </c>
      <c r="D219" s="15"/>
      <c r="E219" s="53" t="s">
        <v>701</v>
      </c>
      <c r="F219" s="15" t="s">
        <v>93</v>
      </c>
      <c r="G219" s="15">
        <v>9216</v>
      </c>
      <c r="H219" s="15"/>
      <c r="I219" s="15" t="s">
        <v>775</v>
      </c>
      <c r="J219" s="15" t="s">
        <v>319</v>
      </c>
      <c r="K219" s="15">
        <v>336</v>
      </c>
      <c r="L219" s="15">
        <v>518.4</v>
      </c>
      <c r="M219" s="15">
        <v>5000</v>
      </c>
      <c r="N219" s="15" t="s">
        <v>776</v>
      </c>
      <c r="O219" s="15" t="s">
        <v>777</v>
      </c>
      <c r="P219" s="15">
        <v>10.8</v>
      </c>
      <c r="Q219" s="15"/>
      <c r="R219" s="15">
        <v>30</v>
      </c>
      <c r="S219" s="15">
        <v>150</v>
      </c>
      <c r="T219" s="15">
        <f t="shared" si="3"/>
        <v>5</v>
      </c>
      <c r="U219" s="15" t="s">
        <v>647</v>
      </c>
      <c r="V219" s="15">
        <v>5</v>
      </c>
      <c r="W219" s="15">
        <v>29.6</v>
      </c>
      <c r="X219" s="15">
        <f>220+220+280+108+108+48+48</f>
        <v>1032</v>
      </c>
      <c r="Y219" s="16">
        <f t="shared" si="26"/>
        <v>0.24768000000000004</v>
      </c>
      <c r="Z219" s="15"/>
      <c r="AA219" s="15"/>
      <c r="AB219" s="15"/>
      <c r="AC219" s="15"/>
      <c r="AD219" s="17"/>
      <c r="AE219" s="15"/>
      <c r="AF219" s="15"/>
      <c r="AG219" s="17"/>
      <c r="AH219" s="17">
        <v>0.1</v>
      </c>
      <c r="AI219" s="17">
        <v>0.1</v>
      </c>
      <c r="AJ219" s="17"/>
      <c r="AK219" s="17"/>
      <c r="AL219" s="17"/>
      <c r="AM219" s="15"/>
      <c r="AN219" s="18"/>
      <c r="AO219" s="19"/>
    </row>
    <row r="220" spans="1:41">
      <c r="A220" s="5" t="s">
        <v>778</v>
      </c>
      <c r="B220" s="6">
        <v>45708</v>
      </c>
      <c r="C220" s="7" t="s">
        <v>774</v>
      </c>
      <c r="D220" s="7"/>
      <c r="E220" s="53" t="s">
        <v>701</v>
      </c>
      <c r="F220" s="7" t="s">
        <v>93</v>
      </c>
      <c r="G220" s="7">
        <v>9216</v>
      </c>
      <c r="H220" s="7"/>
      <c r="I220" s="7" t="s">
        <v>775</v>
      </c>
      <c r="J220" s="7" t="s">
        <v>319</v>
      </c>
      <c r="K220" s="7">
        <v>336</v>
      </c>
      <c r="L220" s="7">
        <v>518.4</v>
      </c>
      <c r="M220" s="7">
        <v>5000</v>
      </c>
      <c r="N220" s="7" t="s">
        <v>776</v>
      </c>
      <c r="O220" s="7" t="s">
        <v>777</v>
      </c>
      <c r="P220" s="7">
        <v>10.8</v>
      </c>
      <c r="Q220" s="7"/>
      <c r="R220" s="7">
        <v>30</v>
      </c>
      <c r="S220" s="7">
        <v>150</v>
      </c>
      <c r="T220" s="7">
        <f t="shared" si="3"/>
        <v>5</v>
      </c>
      <c r="U220" s="7" t="s">
        <v>647</v>
      </c>
      <c r="V220" s="7">
        <v>5</v>
      </c>
      <c r="W220" s="7">
        <v>28.3</v>
      </c>
      <c r="X220" s="7">
        <f>220+220+280+108</f>
        <v>828</v>
      </c>
      <c r="Y220" s="9">
        <f t="shared" si="26"/>
        <v>0.19872000000000004</v>
      </c>
      <c r="Z220" s="7"/>
      <c r="AA220" s="7"/>
      <c r="AB220" s="7"/>
      <c r="AC220" s="7"/>
      <c r="AD220" s="10"/>
      <c r="AE220" s="7"/>
      <c r="AF220" s="7"/>
      <c r="AG220" s="10"/>
      <c r="AH220" s="10">
        <v>0.1</v>
      </c>
      <c r="AI220" s="10">
        <v>0.1</v>
      </c>
      <c r="AJ220" s="10"/>
      <c r="AK220" s="10"/>
      <c r="AL220" s="10"/>
      <c r="AM220" s="7"/>
      <c r="AN220" s="11"/>
      <c r="AO220" s="12"/>
    </row>
    <row r="221" spans="1:41">
      <c r="A221" s="13" t="s">
        <v>779</v>
      </c>
      <c r="B221" s="14">
        <v>45708</v>
      </c>
      <c r="C221" s="15" t="s">
        <v>774</v>
      </c>
      <c r="D221" s="15"/>
      <c r="E221" s="53" t="s">
        <v>701</v>
      </c>
      <c r="F221" s="15" t="s">
        <v>93</v>
      </c>
      <c r="G221" s="15">
        <v>9216</v>
      </c>
      <c r="H221" s="15"/>
      <c r="I221" s="15" t="s">
        <v>775</v>
      </c>
      <c r="J221" s="15" t="s">
        <v>319</v>
      </c>
      <c r="K221" s="15">
        <v>336</v>
      </c>
      <c r="L221" s="15">
        <v>518.4</v>
      </c>
      <c r="M221" s="15">
        <v>5000</v>
      </c>
      <c r="N221" s="15" t="s">
        <v>776</v>
      </c>
      <c r="O221" s="15" t="s">
        <v>777</v>
      </c>
      <c r="P221" s="15">
        <v>10.8</v>
      </c>
      <c r="Q221" s="15"/>
      <c r="R221" s="15">
        <v>30</v>
      </c>
      <c r="S221" s="15">
        <v>150</v>
      </c>
      <c r="T221" s="15">
        <f t="shared" si="3"/>
        <v>5</v>
      </c>
      <c r="U221" s="15" t="s">
        <v>647</v>
      </c>
      <c r="V221" s="15">
        <v>5</v>
      </c>
      <c r="W221" s="15">
        <v>27</v>
      </c>
      <c r="X221" s="15">
        <f>220+220+108</f>
        <v>548</v>
      </c>
      <c r="Y221" s="16">
        <f t="shared" si="26"/>
        <v>0.13152000000000003</v>
      </c>
      <c r="Z221" s="15"/>
      <c r="AA221" s="15"/>
      <c r="AB221" s="15"/>
      <c r="AC221" s="15"/>
      <c r="AD221" s="17"/>
      <c r="AE221" s="15"/>
      <c r="AF221" s="15"/>
      <c r="AG221" s="17"/>
      <c r="AH221" s="17">
        <v>0.1</v>
      </c>
      <c r="AI221" s="17">
        <v>0.1</v>
      </c>
      <c r="AJ221" s="17"/>
      <c r="AK221" s="17"/>
      <c r="AL221" s="17"/>
      <c r="AM221" s="15"/>
      <c r="AN221" s="18"/>
      <c r="AO221" s="19"/>
    </row>
    <row r="222" spans="1:41">
      <c r="A222" s="55" t="s">
        <v>780</v>
      </c>
      <c r="B222" s="6">
        <v>45708</v>
      </c>
      <c r="C222" s="7" t="s">
        <v>774</v>
      </c>
      <c r="D222" s="7"/>
      <c r="E222" s="53" t="s">
        <v>701</v>
      </c>
      <c r="F222" s="7" t="s">
        <v>93</v>
      </c>
      <c r="G222" s="7">
        <v>9216</v>
      </c>
      <c r="H222" s="7"/>
      <c r="I222" s="7" t="s">
        <v>775</v>
      </c>
      <c r="J222" s="7" t="s">
        <v>319</v>
      </c>
      <c r="K222" s="7">
        <v>336</v>
      </c>
      <c r="L222" s="7">
        <v>518.4</v>
      </c>
      <c r="M222" s="7">
        <v>5000</v>
      </c>
      <c r="N222" s="7" t="s">
        <v>776</v>
      </c>
      <c r="O222" s="7" t="s">
        <v>777</v>
      </c>
      <c r="P222" s="7">
        <v>10.8</v>
      </c>
      <c r="Q222" s="7"/>
      <c r="R222" s="7">
        <v>30</v>
      </c>
      <c r="S222" s="7">
        <v>150</v>
      </c>
      <c r="T222" s="7">
        <f t="shared" si="3"/>
        <v>5</v>
      </c>
      <c r="U222" s="7" t="s">
        <v>647</v>
      </c>
      <c r="V222" s="7">
        <v>5</v>
      </c>
      <c r="W222" s="7">
        <v>24.4</v>
      </c>
      <c r="X222" s="7">
        <f>220</f>
        <v>220</v>
      </c>
      <c r="Y222" s="9">
        <f t="shared" si="26"/>
        <v>5.2800000000000007E-2</v>
      </c>
      <c r="Z222" s="7"/>
      <c r="AA222" s="7"/>
      <c r="AB222" s="7"/>
      <c r="AC222" s="7"/>
      <c r="AD222" s="10"/>
      <c r="AE222" s="7"/>
      <c r="AF222" s="7"/>
      <c r="AG222" s="10"/>
      <c r="AH222" s="10">
        <v>0.1</v>
      </c>
      <c r="AI222" s="10">
        <v>0.1</v>
      </c>
      <c r="AJ222" s="10"/>
      <c r="AK222" s="10"/>
      <c r="AL222" s="10"/>
      <c r="AM222" s="7"/>
      <c r="AN222" s="11"/>
      <c r="AO222" s="12"/>
    </row>
    <row r="223" spans="1:41">
      <c r="A223" s="56" t="s">
        <v>781</v>
      </c>
      <c r="B223" s="14">
        <v>45708</v>
      </c>
      <c r="C223" s="15" t="s">
        <v>774</v>
      </c>
      <c r="D223" s="15"/>
      <c r="E223" s="53" t="s">
        <v>701</v>
      </c>
      <c r="F223" s="15" t="s">
        <v>93</v>
      </c>
      <c r="G223" s="15">
        <v>9216</v>
      </c>
      <c r="H223" s="15"/>
      <c r="I223" s="15" t="s">
        <v>775</v>
      </c>
      <c r="J223" s="15" t="s">
        <v>319</v>
      </c>
      <c r="K223" s="15">
        <v>336</v>
      </c>
      <c r="L223" s="15">
        <v>518.4</v>
      </c>
      <c r="M223" s="15">
        <v>5000</v>
      </c>
      <c r="N223" s="15" t="s">
        <v>776</v>
      </c>
      <c r="O223" s="15" t="s">
        <v>777</v>
      </c>
      <c r="P223" s="15">
        <v>10.8</v>
      </c>
      <c r="Q223" s="15"/>
      <c r="R223" s="15">
        <v>30</v>
      </c>
      <c r="S223" s="15">
        <v>150</v>
      </c>
      <c r="T223" s="15">
        <f t="shared" si="3"/>
        <v>5</v>
      </c>
      <c r="U223" s="15" t="s">
        <v>647</v>
      </c>
      <c r="V223" s="15">
        <v>5</v>
      </c>
      <c r="W223" s="15">
        <v>24.6</v>
      </c>
      <c r="X223" s="15">
        <f>108</f>
        <v>108</v>
      </c>
      <c r="Y223" s="16">
        <f t="shared" si="26"/>
        <v>2.5920000000000006E-2</v>
      </c>
      <c r="Z223" s="15"/>
      <c r="AA223" s="15"/>
      <c r="AB223" s="15"/>
      <c r="AC223" s="15"/>
      <c r="AD223" s="17"/>
      <c r="AE223" s="15"/>
      <c r="AF223" s="15"/>
      <c r="AG223" s="17"/>
      <c r="AH223" s="17">
        <v>0.1</v>
      </c>
      <c r="AI223" s="17">
        <v>0.1</v>
      </c>
      <c r="AJ223" s="17"/>
      <c r="AK223" s="17"/>
      <c r="AL223" s="17"/>
      <c r="AM223" s="15"/>
      <c r="AN223" s="18"/>
      <c r="AO223" s="19"/>
    </row>
    <row r="224" spans="1:41">
      <c r="A224" s="55"/>
      <c r="B224" s="6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9"/>
      <c r="Z224" s="7"/>
      <c r="AA224" s="7"/>
      <c r="AB224" s="7"/>
      <c r="AC224" s="7"/>
      <c r="AD224" s="10"/>
      <c r="AE224" s="7"/>
      <c r="AF224" s="7"/>
      <c r="AG224" s="10"/>
      <c r="AH224" s="10"/>
      <c r="AI224" s="10"/>
      <c r="AJ224" s="10"/>
      <c r="AK224" s="10"/>
      <c r="AL224" s="10"/>
      <c r="AM224" s="7"/>
      <c r="AN224" s="11"/>
      <c r="AO224" s="12"/>
    </row>
    <row r="225" spans="1:64">
      <c r="A225" s="57"/>
      <c r="B225" s="44"/>
      <c r="C225" s="45"/>
      <c r="D225" s="58"/>
      <c r="E225" s="45"/>
      <c r="F225" s="45"/>
      <c r="G225" s="15"/>
      <c r="H225" s="46"/>
      <c r="I225" s="45"/>
      <c r="J225" s="45"/>
      <c r="K225" s="15"/>
      <c r="L225" s="32"/>
      <c r="M225" s="46"/>
      <c r="N225" s="45"/>
      <c r="O225" s="45"/>
      <c r="P225" s="32"/>
      <c r="Q225" s="46"/>
      <c r="R225" s="32"/>
      <c r="S225" s="32"/>
      <c r="T225" s="32"/>
      <c r="U225" s="45"/>
      <c r="V225" s="32"/>
      <c r="W225" s="46"/>
      <c r="X225" s="32"/>
      <c r="Y225" s="59"/>
      <c r="Z225" s="46"/>
      <c r="AA225" s="46"/>
      <c r="AB225" s="46"/>
      <c r="AC225" s="46"/>
      <c r="AD225" s="31"/>
      <c r="AE225" s="46"/>
      <c r="AF225" s="46"/>
      <c r="AG225" s="31"/>
      <c r="AH225" s="31"/>
      <c r="AI225" s="31"/>
      <c r="AJ225" s="31"/>
      <c r="AK225" s="31"/>
      <c r="AL225" s="31"/>
      <c r="AM225" s="46"/>
      <c r="AN225" s="60"/>
      <c r="AO225" s="48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</row>
    <row r="226" spans="1:64">
      <c r="A226" s="57"/>
      <c r="B226" s="44"/>
      <c r="C226" s="45"/>
      <c r="D226" s="58"/>
      <c r="E226" s="45"/>
      <c r="F226" s="45"/>
      <c r="G226" s="7"/>
      <c r="H226" s="46"/>
      <c r="I226" s="45"/>
      <c r="J226" s="45"/>
      <c r="K226" s="7"/>
      <c r="L226" s="32"/>
      <c r="M226" s="46"/>
      <c r="N226" s="45"/>
      <c r="O226" s="45"/>
      <c r="P226" s="32"/>
      <c r="Q226" s="46"/>
      <c r="R226" s="32"/>
      <c r="S226" s="32"/>
      <c r="T226" s="32"/>
      <c r="U226" s="45"/>
      <c r="V226" s="32"/>
      <c r="W226" s="46"/>
      <c r="X226" s="32"/>
      <c r="Y226" s="59"/>
      <c r="Z226" s="46"/>
      <c r="AA226" s="46"/>
      <c r="AB226" s="46"/>
      <c r="AC226" s="46"/>
      <c r="AD226" s="31"/>
      <c r="AE226" s="46"/>
      <c r="AF226" s="46"/>
      <c r="AG226" s="31"/>
      <c r="AH226" s="31"/>
      <c r="AI226" s="31"/>
      <c r="AJ226" s="31"/>
      <c r="AK226" s="31"/>
      <c r="AL226" s="31"/>
      <c r="AM226" s="46"/>
      <c r="AN226" s="60"/>
      <c r="AO226" s="48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</row>
    <row r="227" spans="1:64">
      <c r="A227" s="57"/>
      <c r="B227" s="44"/>
      <c r="C227" s="15"/>
      <c r="D227" s="15"/>
      <c r="E227" s="45"/>
      <c r="F227" s="45"/>
      <c r="G227" s="15"/>
      <c r="H227" s="15"/>
      <c r="I227" s="45"/>
      <c r="J227" s="15"/>
      <c r="K227" s="15"/>
      <c r="L227" s="15"/>
      <c r="M227" s="15"/>
      <c r="N227" s="15"/>
      <c r="O227" s="45"/>
      <c r="P227" s="15"/>
      <c r="Q227" s="15"/>
      <c r="R227" s="15"/>
      <c r="S227" s="15"/>
      <c r="T227" s="32"/>
      <c r="U227" s="45"/>
      <c r="V227" s="15"/>
      <c r="W227" s="15"/>
      <c r="X227" s="32"/>
      <c r="Y227" s="59"/>
      <c r="Z227" s="15"/>
      <c r="AA227" s="15"/>
      <c r="AB227" s="15"/>
      <c r="AC227" s="15"/>
      <c r="AD227" s="17"/>
      <c r="AE227" s="15"/>
      <c r="AF227" s="15"/>
      <c r="AG227" s="17"/>
      <c r="AH227" s="17"/>
      <c r="AI227" s="17"/>
      <c r="AJ227" s="17"/>
      <c r="AK227" s="17"/>
      <c r="AL227" s="17"/>
      <c r="AM227" s="15"/>
      <c r="AN227" s="18"/>
      <c r="AO227" s="19"/>
    </row>
    <row r="228" spans="1:64">
      <c r="A228" s="57"/>
      <c r="B228" s="44"/>
      <c r="C228" s="7"/>
      <c r="D228" s="7"/>
      <c r="E228" s="45"/>
      <c r="F228" s="45"/>
      <c r="G228" s="7"/>
      <c r="H228" s="7"/>
      <c r="I228" s="45"/>
      <c r="J228" s="7"/>
      <c r="K228" s="7"/>
      <c r="L228" s="7"/>
      <c r="M228" s="7"/>
      <c r="N228" s="7"/>
      <c r="O228" s="45"/>
      <c r="P228" s="7"/>
      <c r="Q228" s="7"/>
      <c r="R228" s="7"/>
      <c r="S228" s="7"/>
      <c r="T228" s="32"/>
      <c r="U228" s="45"/>
      <c r="V228" s="7"/>
      <c r="W228" s="7"/>
      <c r="X228" s="32"/>
      <c r="Y228" s="59"/>
      <c r="Z228" s="7"/>
      <c r="AA228" s="7"/>
      <c r="AB228" s="7"/>
      <c r="AC228" s="7"/>
      <c r="AD228" s="10"/>
      <c r="AE228" s="7"/>
      <c r="AF228" s="7"/>
      <c r="AG228" s="10"/>
      <c r="AH228" s="10"/>
      <c r="AI228" s="10"/>
      <c r="AJ228" s="10"/>
      <c r="AK228" s="10"/>
      <c r="AL228" s="10"/>
      <c r="AM228" s="7"/>
      <c r="AN228" s="11"/>
      <c r="AO228" s="12"/>
    </row>
    <row r="229" spans="1:64">
      <c r="A229" s="57"/>
      <c r="B229" s="44"/>
      <c r="C229" s="15"/>
      <c r="D229" s="15"/>
      <c r="E229" s="45"/>
      <c r="F229" s="45"/>
      <c r="G229" s="15"/>
      <c r="H229" s="15"/>
      <c r="I229" s="45"/>
      <c r="J229" s="15"/>
      <c r="K229" s="15"/>
      <c r="L229" s="15"/>
      <c r="M229" s="15"/>
      <c r="N229" s="15"/>
      <c r="O229" s="45"/>
      <c r="P229" s="15"/>
      <c r="Q229" s="15"/>
      <c r="R229" s="15"/>
      <c r="S229" s="15"/>
      <c r="T229" s="32"/>
      <c r="U229" s="45"/>
      <c r="V229" s="15"/>
      <c r="W229" s="15"/>
      <c r="X229" s="32"/>
      <c r="Y229" s="59"/>
      <c r="Z229" s="15"/>
      <c r="AA229" s="15"/>
      <c r="AB229" s="15"/>
      <c r="AC229" s="15"/>
      <c r="AD229" s="17"/>
      <c r="AE229" s="15"/>
      <c r="AF229" s="15"/>
      <c r="AG229" s="17"/>
      <c r="AH229" s="17"/>
      <c r="AI229" s="17"/>
      <c r="AJ229" s="17"/>
      <c r="AK229" s="17"/>
      <c r="AL229" s="17"/>
      <c r="AM229" s="15"/>
      <c r="AN229" s="18"/>
      <c r="AO229" s="19"/>
    </row>
    <row r="230" spans="1:64">
      <c r="A230" s="57"/>
      <c r="B230" s="6"/>
      <c r="C230" s="7"/>
      <c r="D230" s="7"/>
      <c r="E230" s="45"/>
      <c r="F230" s="45"/>
      <c r="G230" s="7"/>
      <c r="H230" s="7"/>
      <c r="I230" s="7"/>
      <c r="J230" s="7"/>
      <c r="K230" s="7"/>
      <c r="L230" s="7"/>
      <c r="M230" s="7"/>
      <c r="N230" s="7"/>
      <c r="O230" s="45"/>
      <c r="P230" s="7"/>
      <c r="Q230" s="7"/>
      <c r="R230" s="7"/>
      <c r="S230" s="7"/>
      <c r="T230" s="32"/>
      <c r="U230" s="45"/>
      <c r="V230" s="7"/>
      <c r="W230" s="7"/>
      <c r="X230" s="32"/>
      <c r="Y230" s="59"/>
      <c r="Z230" s="7"/>
      <c r="AA230" s="7"/>
      <c r="AB230" s="7"/>
      <c r="AC230" s="7"/>
      <c r="AD230" s="10"/>
      <c r="AE230" s="7"/>
      <c r="AF230" s="7"/>
      <c r="AG230" s="10"/>
      <c r="AH230" s="10"/>
      <c r="AI230" s="10"/>
      <c r="AJ230" s="10"/>
      <c r="AK230" s="10"/>
      <c r="AL230" s="10"/>
      <c r="AM230" s="7"/>
      <c r="AN230" s="11"/>
      <c r="AO230" s="12"/>
    </row>
    <row r="231" spans="1:64">
      <c r="A231" s="57"/>
      <c r="B231" s="14"/>
      <c r="C231" s="15"/>
      <c r="D231" s="15"/>
      <c r="E231" s="45"/>
      <c r="F231" s="45"/>
      <c r="G231" s="15"/>
      <c r="H231" s="15"/>
      <c r="I231" s="15"/>
      <c r="J231" s="15"/>
      <c r="K231" s="15"/>
      <c r="L231" s="15"/>
      <c r="M231" s="15"/>
      <c r="N231" s="15"/>
      <c r="O231" s="45"/>
      <c r="P231" s="15"/>
      <c r="Q231" s="15"/>
      <c r="R231" s="15"/>
      <c r="S231" s="15"/>
      <c r="T231" s="32"/>
      <c r="U231" s="45"/>
      <c r="V231" s="15"/>
      <c r="W231" s="15"/>
      <c r="X231" s="32"/>
      <c r="Y231" s="59"/>
      <c r="Z231" s="15"/>
      <c r="AA231" s="15"/>
      <c r="AB231" s="15"/>
      <c r="AC231" s="15"/>
      <c r="AD231" s="17"/>
      <c r="AE231" s="15"/>
      <c r="AF231" s="15"/>
      <c r="AG231" s="17"/>
      <c r="AH231" s="17"/>
      <c r="AI231" s="17"/>
      <c r="AJ231" s="17"/>
      <c r="AK231" s="17"/>
      <c r="AL231" s="17"/>
      <c r="AM231" s="15"/>
      <c r="AN231" s="18"/>
      <c r="AO231" s="19"/>
    </row>
    <row r="232" spans="1:64">
      <c r="A232" s="57"/>
      <c r="B232" s="6"/>
      <c r="C232" s="7"/>
      <c r="D232" s="7"/>
      <c r="E232" s="45"/>
      <c r="F232" s="45"/>
      <c r="G232" s="7"/>
      <c r="H232" s="7"/>
      <c r="I232" s="7"/>
      <c r="J232" s="7"/>
      <c r="K232" s="7"/>
      <c r="L232" s="7"/>
      <c r="M232" s="7"/>
      <c r="N232" s="7"/>
      <c r="O232" s="45"/>
      <c r="P232" s="7"/>
      <c r="Q232" s="7"/>
      <c r="R232" s="7"/>
      <c r="S232" s="7"/>
      <c r="T232" s="32"/>
      <c r="U232" s="45"/>
      <c r="V232" s="7"/>
      <c r="W232" s="7"/>
      <c r="X232" s="32"/>
      <c r="Y232" s="59"/>
      <c r="Z232" s="7"/>
      <c r="AA232" s="7"/>
      <c r="AB232" s="7"/>
      <c r="AC232" s="7"/>
      <c r="AD232" s="10"/>
      <c r="AE232" s="7"/>
      <c r="AF232" s="7"/>
      <c r="AG232" s="10"/>
      <c r="AH232" s="10"/>
      <c r="AI232" s="10"/>
      <c r="AJ232" s="10"/>
      <c r="AK232" s="10"/>
      <c r="AL232" s="10"/>
      <c r="AM232" s="7"/>
      <c r="AN232" s="11"/>
      <c r="AO232" s="12"/>
    </row>
    <row r="233" spans="1:64">
      <c r="A233" s="57"/>
      <c r="B233" s="14"/>
      <c r="C233" s="15"/>
      <c r="D233" s="15"/>
      <c r="E233" s="45"/>
      <c r="F233" s="45"/>
      <c r="G233" s="15"/>
      <c r="H233" s="15"/>
      <c r="I233" s="15"/>
      <c r="J233" s="15"/>
      <c r="K233" s="15"/>
      <c r="L233" s="15"/>
      <c r="M233" s="15"/>
      <c r="N233" s="15"/>
      <c r="O233" s="45"/>
      <c r="P233" s="15"/>
      <c r="Q233" s="15"/>
      <c r="R233" s="15"/>
      <c r="S233" s="15"/>
      <c r="T233" s="32"/>
      <c r="U233" s="45"/>
      <c r="V233" s="15"/>
      <c r="W233" s="15"/>
      <c r="X233" s="32"/>
      <c r="Y233" s="59"/>
      <c r="Z233" s="15"/>
      <c r="AA233" s="15"/>
      <c r="AB233" s="15"/>
      <c r="AC233" s="15"/>
      <c r="AD233" s="17"/>
      <c r="AE233" s="15"/>
      <c r="AF233" s="15"/>
      <c r="AG233" s="17"/>
      <c r="AH233" s="17"/>
      <c r="AI233" s="17"/>
      <c r="AJ233" s="17"/>
      <c r="AK233" s="17"/>
      <c r="AL233" s="17"/>
      <c r="AM233" s="15"/>
      <c r="AN233" s="18"/>
      <c r="AO233" s="19"/>
    </row>
    <row r="234" spans="1:64">
      <c r="A234" s="57"/>
      <c r="B234" s="6"/>
      <c r="C234" s="7"/>
      <c r="D234" s="7"/>
      <c r="E234" s="45"/>
      <c r="F234" s="45"/>
      <c r="G234" s="7"/>
      <c r="H234" s="7"/>
      <c r="I234" s="7"/>
      <c r="J234" s="7"/>
      <c r="K234" s="7"/>
      <c r="L234" s="7"/>
      <c r="M234" s="7"/>
      <c r="N234" s="7"/>
      <c r="O234" s="45"/>
      <c r="P234" s="7"/>
      <c r="Q234" s="7"/>
      <c r="R234" s="7"/>
      <c r="S234" s="7"/>
      <c r="T234" s="32"/>
      <c r="U234" s="45"/>
      <c r="V234" s="7"/>
      <c r="W234" s="7"/>
      <c r="X234" s="32"/>
      <c r="Y234" s="59"/>
      <c r="Z234" s="7"/>
      <c r="AA234" s="7"/>
      <c r="AB234" s="7"/>
      <c r="AC234" s="7"/>
      <c r="AD234" s="10"/>
      <c r="AE234" s="7"/>
      <c r="AF234" s="7"/>
      <c r="AG234" s="10"/>
      <c r="AH234" s="10"/>
      <c r="AI234" s="10"/>
      <c r="AJ234" s="10"/>
      <c r="AK234" s="10"/>
      <c r="AL234" s="10"/>
      <c r="AM234" s="7"/>
      <c r="AN234" s="11"/>
      <c r="AO234" s="12"/>
    </row>
    <row r="235" spans="1:64">
      <c r="A235" s="57"/>
      <c r="B235" s="14"/>
      <c r="C235" s="15"/>
      <c r="D235" s="15"/>
      <c r="E235" s="45"/>
      <c r="F235" s="45"/>
      <c r="G235" s="15"/>
      <c r="H235" s="15"/>
      <c r="I235" s="15"/>
      <c r="J235" s="15"/>
      <c r="K235" s="15"/>
      <c r="L235" s="15"/>
      <c r="M235" s="15"/>
      <c r="N235" s="15"/>
      <c r="O235" s="45"/>
      <c r="P235" s="15"/>
      <c r="Q235" s="15"/>
      <c r="R235" s="15"/>
      <c r="S235" s="15"/>
      <c r="T235" s="32"/>
      <c r="U235" s="45"/>
      <c r="V235" s="15"/>
      <c r="W235" s="15"/>
      <c r="X235" s="32"/>
      <c r="Y235" s="59"/>
      <c r="Z235" s="15"/>
      <c r="AA235" s="15"/>
      <c r="AB235" s="15"/>
      <c r="AC235" s="15"/>
      <c r="AD235" s="17"/>
      <c r="AE235" s="15"/>
      <c r="AF235" s="15"/>
      <c r="AG235" s="17"/>
      <c r="AH235" s="17"/>
      <c r="AI235" s="17"/>
      <c r="AJ235" s="17"/>
      <c r="AK235" s="17"/>
      <c r="AL235" s="17"/>
      <c r="AM235" s="15"/>
      <c r="AN235" s="18"/>
      <c r="AO235" s="19"/>
    </row>
    <row r="236" spans="1:64">
      <c r="A236" s="57"/>
      <c r="B236" s="6"/>
      <c r="C236" s="7"/>
      <c r="D236" s="7"/>
      <c r="E236" s="45"/>
      <c r="F236" s="45"/>
      <c r="G236" s="7"/>
      <c r="H236" s="7"/>
      <c r="I236" s="7"/>
      <c r="J236" s="7"/>
      <c r="K236" s="7"/>
      <c r="L236" s="7"/>
      <c r="M236" s="7"/>
      <c r="N236" s="7"/>
      <c r="O236" s="45"/>
      <c r="P236" s="7"/>
      <c r="Q236" s="7"/>
      <c r="R236" s="7"/>
      <c r="S236" s="7"/>
      <c r="T236" s="32"/>
      <c r="U236" s="45"/>
      <c r="V236" s="7"/>
      <c r="W236" s="7"/>
      <c r="X236" s="32"/>
      <c r="Y236" s="59"/>
      <c r="Z236" s="7"/>
      <c r="AA236" s="7"/>
      <c r="AB236" s="7"/>
      <c r="AC236" s="7"/>
      <c r="AD236" s="10"/>
      <c r="AE236" s="7"/>
      <c r="AF236" s="7"/>
      <c r="AG236" s="10"/>
      <c r="AH236" s="10"/>
      <c r="AI236" s="10"/>
      <c r="AJ236" s="10"/>
      <c r="AK236" s="10"/>
      <c r="AL236" s="10"/>
      <c r="AM236" s="7"/>
      <c r="AN236" s="11"/>
      <c r="AO236" s="12"/>
    </row>
    <row r="237" spans="1:64">
      <c r="A237" s="57"/>
      <c r="B237" s="14"/>
      <c r="C237" s="15"/>
      <c r="D237" s="15"/>
      <c r="E237" s="45"/>
      <c r="F237" s="45"/>
      <c r="G237" s="15"/>
      <c r="H237" s="15"/>
      <c r="I237" s="15"/>
      <c r="J237" s="15"/>
      <c r="K237" s="15"/>
      <c r="L237" s="15"/>
      <c r="M237" s="15"/>
      <c r="N237" s="15"/>
      <c r="O237" s="45"/>
      <c r="P237" s="15"/>
      <c r="Q237" s="15"/>
      <c r="R237" s="15"/>
      <c r="S237" s="15"/>
      <c r="T237" s="32"/>
      <c r="U237" s="45"/>
      <c r="V237" s="15"/>
      <c r="W237" s="15"/>
      <c r="X237" s="32"/>
      <c r="Y237" s="59"/>
      <c r="Z237" s="15"/>
      <c r="AA237" s="15"/>
      <c r="AB237" s="15"/>
      <c r="AC237" s="15"/>
      <c r="AD237" s="17"/>
      <c r="AE237" s="15"/>
      <c r="AF237" s="15"/>
      <c r="AG237" s="17"/>
      <c r="AH237" s="17"/>
      <c r="AI237" s="17"/>
      <c r="AJ237" s="17"/>
      <c r="AK237" s="17"/>
      <c r="AL237" s="17"/>
      <c r="AM237" s="15"/>
      <c r="AN237" s="18"/>
      <c r="AO237" s="19"/>
    </row>
    <row r="238" spans="1:64">
      <c r="A238" s="57"/>
      <c r="B238" s="6"/>
      <c r="C238" s="7"/>
      <c r="D238" s="7"/>
      <c r="E238" s="45"/>
      <c r="F238" s="45"/>
      <c r="G238" s="7"/>
      <c r="H238" s="7"/>
      <c r="I238" s="7"/>
      <c r="J238" s="7"/>
      <c r="K238" s="7"/>
      <c r="L238" s="7"/>
      <c r="M238" s="7"/>
      <c r="N238" s="7"/>
      <c r="O238" s="45"/>
      <c r="P238" s="7"/>
      <c r="Q238" s="7"/>
      <c r="R238" s="7"/>
      <c r="S238" s="7"/>
      <c r="T238" s="32"/>
      <c r="U238" s="45"/>
      <c r="V238" s="7"/>
      <c r="W238" s="7"/>
      <c r="X238" s="32"/>
      <c r="Y238" s="59"/>
      <c r="Z238" s="7"/>
      <c r="AA238" s="7"/>
      <c r="AB238" s="7"/>
      <c r="AC238" s="7"/>
      <c r="AD238" s="10"/>
      <c r="AE238" s="7"/>
      <c r="AF238" s="7"/>
      <c r="AG238" s="10"/>
      <c r="AH238" s="10"/>
      <c r="AI238" s="10"/>
      <c r="AJ238" s="10"/>
      <c r="AK238" s="10"/>
      <c r="AL238" s="10"/>
      <c r="AM238" s="7"/>
      <c r="AN238" s="11"/>
      <c r="AO238" s="12"/>
    </row>
    <row r="239" spans="1:64">
      <c r="A239" s="57"/>
      <c r="B239" s="14"/>
      <c r="C239" s="15"/>
      <c r="D239" s="15"/>
      <c r="E239" s="45"/>
      <c r="F239" s="45"/>
      <c r="G239" s="15"/>
      <c r="H239" s="15"/>
      <c r="I239" s="15"/>
      <c r="J239" s="15"/>
      <c r="K239" s="15"/>
      <c r="L239" s="15"/>
      <c r="M239" s="15"/>
      <c r="N239" s="15"/>
      <c r="O239" s="45"/>
      <c r="P239" s="15"/>
      <c r="Q239" s="15"/>
      <c r="R239" s="15"/>
      <c r="S239" s="15"/>
      <c r="T239" s="32"/>
      <c r="U239" s="45"/>
      <c r="V239" s="15"/>
      <c r="W239" s="15"/>
      <c r="X239" s="32"/>
      <c r="Y239" s="59"/>
      <c r="Z239" s="15"/>
      <c r="AA239" s="15"/>
      <c r="AB239" s="15"/>
      <c r="AC239" s="15"/>
      <c r="AD239" s="17"/>
      <c r="AE239" s="15"/>
      <c r="AF239" s="15"/>
      <c r="AG239" s="17"/>
      <c r="AH239" s="17"/>
      <c r="AI239" s="17"/>
      <c r="AJ239" s="17"/>
      <c r="AK239" s="17"/>
      <c r="AL239" s="17"/>
      <c r="AM239" s="15"/>
      <c r="AN239" s="18"/>
      <c r="AO239" s="19"/>
    </row>
    <row r="240" spans="1:64">
      <c r="A240" s="57"/>
      <c r="B240" s="6"/>
      <c r="C240" s="7"/>
      <c r="D240" s="7"/>
      <c r="E240" s="45"/>
      <c r="F240" s="45"/>
      <c r="G240" s="7"/>
      <c r="H240" s="7"/>
      <c r="I240" s="7"/>
      <c r="J240" s="7"/>
      <c r="K240" s="7"/>
      <c r="L240" s="7"/>
      <c r="M240" s="7"/>
      <c r="N240" s="7"/>
      <c r="O240" s="45"/>
      <c r="P240" s="7"/>
      <c r="Q240" s="7"/>
      <c r="R240" s="7"/>
      <c r="S240" s="7"/>
      <c r="T240" s="32"/>
      <c r="U240" s="45"/>
      <c r="V240" s="7"/>
      <c r="W240" s="7"/>
      <c r="X240" s="32"/>
      <c r="Y240" s="59"/>
      <c r="Z240" s="7"/>
      <c r="AA240" s="7"/>
      <c r="AB240" s="7"/>
      <c r="AC240" s="7"/>
      <c r="AD240" s="10"/>
      <c r="AE240" s="7"/>
      <c r="AF240" s="7"/>
      <c r="AG240" s="10"/>
      <c r="AH240" s="10"/>
      <c r="AI240" s="10"/>
      <c r="AJ240" s="10"/>
      <c r="AK240" s="10"/>
      <c r="AL240" s="10"/>
      <c r="AM240" s="7"/>
      <c r="AN240" s="11"/>
      <c r="AO240" s="12"/>
    </row>
    <row r="241" spans="1:41">
      <c r="A241" s="57"/>
      <c r="B241" s="14"/>
      <c r="C241" s="15"/>
      <c r="D241" s="15"/>
      <c r="E241" s="45"/>
      <c r="F241" s="45"/>
      <c r="G241" s="15"/>
      <c r="H241" s="15"/>
      <c r="I241" s="15"/>
      <c r="J241" s="15"/>
      <c r="K241" s="15"/>
      <c r="L241" s="15"/>
      <c r="M241" s="15"/>
      <c r="N241" s="15"/>
      <c r="O241" s="45"/>
      <c r="P241" s="15"/>
      <c r="Q241" s="15"/>
      <c r="R241" s="15"/>
      <c r="S241" s="15"/>
      <c r="T241" s="32"/>
      <c r="U241" s="45"/>
      <c r="V241" s="15"/>
      <c r="W241" s="15"/>
      <c r="X241" s="32"/>
      <c r="Y241" s="59"/>
      <c r="Z241" s="15"/>
      <c r="AA241" s="15"/>
      <c r="AB241" s="15"/>
      <c r="AC241" s="15"/>
      <c r="AD241" s="17"/>
      <c r="AE241" s="15"/>
      <c r="AF241" s="15"/>
      <c r="AG241" s="17"/>
      <c r="AH241" s="17"/>
      <c r="AI241" s="17"/>
      <c r="AJ241" s="17"/>
      <c r="AK241" s="17"/>
      <c r="AL241" s="17"/>
      <c r="AM241" s="15"/>
      <c r="AN241" s="18"/>
      <c r="AO241" s="19"/>
    </row>
    <row r="242" spans="1:41">
      <c r="A242" s="57"/>
      <c r="B242" s="6"/>
      <c r="C242" s="7"/>
      <c r="D242" s="7"/>
      <c r="E242" s="45"/>
      <c r="F242" s="45"/>
      <c r="G242" s="7"/>
      <c r="H242" s="7"/>
      <c r="I242" s="7"/>
      <c r="J242" s="7"/>
      <c r="K242" s="7"/>
      <c r="L242" s="7"/>
      <c r="M242" s="7"/>
      <c r="N242" s="7"/>
      <c r="O242" s="45"/>
      <c r="P242" s="7"/>
      <c r="Q242" s="7"/>
      <c r="R242" s="7"/>
      <c r="S242" s="7"/>
      <c r="T242" s="32"/>
      <c r="U242" s="45"/>
      <c r="V242" s="7"/>
      <c r="W242" s="7"/>
      <c r="X242" s="32"/>
      <c r="Y242" s="59"/>
      <c r="Z242" s="7"/>
      <c r="AA242" s="7"/>
      <c r="AB242" s="7"/>
      <c r="AC242" s="7"/>
      <c r="AD242" s="10"/>
      <c r="AE242" s="7"/>
      <c r="AF242" s="7"/>
      <c r="AG242" s="10"/>
      <c r="AH242" s="10"/>
      <c r="AI242" s="10"/>
      <c r="AJ242" s="10"/>
      <c r="AK242" s="10"/>
      <c r="AL242" s="10"/>
      <c r="AM242" s="7"/>
      <c r="AN242" s="11"/>
      <c r="AO242" s="12"/>
    </row>
    <row r="243" spans="1:41">
      <c r="A243" s="57"/>
      <c r="B243" s="14"/>
      <c r="C243" s="15"/>
      <c r="D243" s="15"/>
      <c r="E243" s="45"/>
      <c r="F243" s="45"/>
      <c r="G243" s="15"/>
      <c r="H243" s="15"/>
      <c r="I243" s="15"/>
      <c r="J243" s="15"/>
      <c r="K243" s="15"/>
      <c r="L243" s="15"/>
      <c r="M243" s="15"/>
      <c r="N243" s="15"/>
      <c r="O243" s="45"/>
      <c r="P243" s="15"/>
      <c r="Q243" s="15"/>
      <c r="R243" s="15"/>
      <c r="S243" s="15"/>
      <c r="T243" s="32"/>
      <c r="U243" s="45"/>
      <c r="V243" s="15"/>
      <c r="W243" s="15"/>
      <c r="X243" s="32"/>
      <c r="Y243" s="59"/>
      <c r="Z243" s="15"/>
      <c r="AA243" s="15"/>
      <c r="AB243" s="15"/>
      <c r="AC243" s="15"/>
      <c r="AD243" s="17"/>
      <c r="AE243" s="15"/>
      <c r="AF243" s="15"/>
      <c r="AG243" s="17"/>
      <c r="AH243" s="17"/>
      <c r="AI243" s="17"/>
      <c r="AJ243" s="17"/>
      <c r="AK243" s="17"/>
      <c r="AL243" s="17"/>
      <c r="AM243" s="15"/>
      <c r="AN243" s="18"/>
      <c r="AO243" s="19"/>
    </row>
    <row r="244" spans="1:41">
      <c r="A244" s="57"/>
      <c r="B244" s="6"/>
      <c r="C244" s="7"/>
      <c r="D244" s="7"/>
      <c r="E244" s="45"/>
      <c r="F244" s="45"/>
      <c r="G244" s="7"/>
      <c r="H244" s="7"/>
      <c r="I244" s="7"/>
      <c r="J244" s="7"/>
      <c r="K244" s="7"/>
      <c r="L244" s="7"/>
      <c r="M244" s="7"/>
      <c r="N244" s="7"/>
      <c r="O244" s="45"/>
      <c r="P244" s="7"/>
      <c r="Q244" s="7"/>
      <c r="R244" s="7"/>
      <c r="S244" s="7"/>
      <c r="T244" s="32"/>
      <c r="U244" s="45"/>
      <c r="V244" s="7"/>
      <c r="W244" s="7"/>
      <c r="X244" s="32"/>
      <c r="Y244" s="59"/>
      <c r="Z244" s="7"/>
      <c r="AA244" s="7"/>
      <c r="AB244" s="7"/>
      <c r="AC244" s="7"/>
      <c r="AD244" s="10"/>
      <c r="AE244" s="7"/>
      <c r="AF244" s="7"/>
      <c r="AG244" s="10"/>
      <c r="AH244" s="10"/>
      <c r="AI244" s="10"/>
      <c r="AJ244" s="10"/>
      <c r="AK244" s="10"/>
      <c r="AL244" s="10"/>
      <c r="AM244" s="7"/>
      <c r="AN244" s="11"/>
      <c r="AO244" s="12"/>
    </row>
    <row r="245" spans="1:41">
      <c r="A245" s="13"/>
      <c r="B245" s="14"/>
      <c r="C245" s="15"/>
      <c r="D245" s="15"/>
      <c r="E245" s="45"/>
      <c r="F245" s="45"/>
      <c r="G245" s="15"/>
      <c r="H245" s="15"/>
      <c r="I245" s="15"/>
      <c r="J245" s="15"/>
      <c r="K245" s="15"/>
      <c r="L245" s="15"/>
      <c r="M245" s="15"/>
      <c r="N245" s="15"/>
      <c r="O245" s="45"/>
      <c r="P245" s="15"/>
      <c r="Q245" s="15"/>
      <c r="R245" s="15"/>
      <c r="S245" s="15"/>
      <c r="T245" s="32"/>
      <c r="U245" s="45"/>
      <c r="V245" s="15"/>
      <c r="W245" s="15"/>
      <c r="X245" s="32"/>
      <c r="Y245" s="59"/>
      <c r="Z245" s="15"/>
      <c r="AA245" s="15"/>
      <c r="AB245" s="15"/>
      <c r="AC245" s="15"/>
      <c r="AD245" s="17"/>
      <c r="AE245" s="15"/>
      <c r="AF245" s="15"/>
      <c r="AG245" s="17"/>
      <c r="AH245" s="17"/>
      <c r="AI245" s="17"/>
      <c r="AJ245" s="17"/>
      <c r="AK245" s="17"/>
      <c r="AL245" s="17"/>
      <c r="AM245" s="15"/>
      <c r="AN245" s="18"/>
      <c r="AO245" s="19"/>
    </row>
    <row r="246" spans="1:41">
      <c r="A246" s="5"/>
      <c r="B246" s="6"/>
      <c r="C246" s="7"/>
      <c r="D246" s="7"/>
      <c r="E246" s="45"/>
      <c r="F246" s="45"/>
      <c r="G246" s="7"/>
      <c r="H246" s="7"/>
      <c r="I246" s="7"/>
      <c r="J246" s="7"/>
      <c r="K246" s="7"/>
      <c r="L246" s="7"/>
      <c r="M246" s="7"/>
      <c r="N246" s="7"/>
      <c r="O246" s="45"/>
      <c r="P246" s="7"/>
      <c r="Q246" s="7"/>
      <c r="R246" s="7"/>
      <c r="S246" s="7"/>
      <c r="T246" s="32"/>
      <c r="U246" s="45"/>
      <c r="V246" s="7"/>
      <c r="W246" s="7"/>
      <c r="X246" s="32"/>
      <c r="Y246" s="59"/>
      <c r="Z246" s="7"/>
      <c r="AA246" s="7"/>
      <c r="AB246" s="7"/>
      <c r="AC246" s="7"/>
      <c r="AD246" s="10"/>
      <c r="AE246" s="7"/>
      <c r="AF246" s="7"/>
      <c r="AG246" s="10"/>
      <c r="AH246" s="10"/>
      <c r="AI246" s="10"/>
      <c r="AJ246" s="10"/>
      <c r="AK246" s="10"/>
      <c r="AL246" s="10"/>
      <c r="AM246" s="7"/>
      <c r="AN246" s="11"/>
      <c r="AO246" s="12"/>
    </row>
    <row r="247" spans="1:41">
      <c r="A247" s="13"/>
      <c r="B247" s="14"/>
      <c r="C247" s="15"/>
      <c r="D247" s="15"/>
      <c r="E247" s="45"/>
      <c r="F247" s="45"/>
      <c r="G247" s="15"/>
      <c r="H247" s="15"/>
      <c r="I247" s="15"/>
      <c r="J247" s="15"/>
      <c r="K247" s="15"/>
      <c r="L247" s="15"/>
      <c r="M247" s="15"/>
      <c r="N247" s="15"/>
      <c r="O247" s="45"/>
      <c r="P247" s="15"/>
      <c r="Q247" s="15"/>
      <c r="R247" s="15"/>
      <c r="S247" s="15"/>
      <c r="T247" s="32"/>
      <c r="U247" s="45"/>
      <c r="V247" s="15"/>
      <c r="W247" s="15"/>
      <c r="X247" s="32"/>
      <c r="Y247" s="59"/>
      <c r="Z247" s="15"/>
      <c r="AA247" s="15"/>
      <c r="AB247" s="15"/>
      <c r="AC247" s="15"/>
      <c r="AD247" s="17"/>
      <c r="AE247" s="15"/>
      <c r="AF247" s="15"/>
      <c r="AG247" s="17"/>
      <c r="AH247" s="17"/>
      <c r="AI247" s="17"/>
      <c r="AJ247" s="17"/>
      <c r="AK247" s="17"/>
      <c r="AL247" s="17"/>
      <c r="AM247" s="15"/>
      <c r="AN247" s="18"/>
      <c r="AO247" s="19"/>
    </row>
    <row r="248" spans="1:41">
      <c r="A248" s="5"/>
      <c r="B248" s="6"/>
      <c r="C248" s="7"/>
      <c r="D248" s="7"/>
      <c r="E248" s="45"/>
      <c r="F248" s="45"/>
      <c r="G248" s="7"/>
      <c r="H248" s="7"/>
      <c r="I248" s="7"/>
      <c r="J248" s="7"/>
      <c r="K248" s="7"/>
      <c r="L248" s="7"/>
      <c r="M248" s="7"/>
      <c r="N248" s="7"/>
      <c r="O248" s="45"/>
      <c r="P248" s="7"/>
      <c r="Q248" s="7"/>
      <c r="R248" s="7"/>
      <c r="S248" s="7"/>
      <c r="T248" s="32"/>
      <c r="U248" s="45"/>
      <c r="V248" s="7"/>
      <c r="W248" s="7"/>
      <c r="X248" s="32"/>
      <c r="Y248" s="59"/>
      <c r="Z248" s="7"/>
      <c r="AA248" s="7"/>
      <c r="AB248" s="7"/>
      <c r="AC248" s="7"/>
      <c r="AD248" s="10"/>
      <c r="AE248" s="7"/>
      <c r="AF248" s="7"/>
      <c r="AG248" s="10"/>
      <c r="AH248" s="10"/>
      <c r="AI248" s="10"/>
      <c r="AJ248" s="10"/>
      <c r="AK248" s="10"/>
      <c r="AL248" s="10"/>
      <c r="AM248" s="7"/>
      <c r="AN248" s="11"/>
      <c r="AO248" s="12"/>
    </row>
    <row r="249" spans="1:41">
      <c r="A249" s="13"/>
      <c r="B249" s="14"/>
      <c r="C249" s="15"/>
      <c r="D249" s="15"/>
      <c r="E249" s="15"/>
      <c r="F249" s="4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32"/>
      <c r="U249" s="15"/>
      <c r="V249" s="15"/>
      <c r="W249" s="15"/>
      <c r="X249" s="32"/>
      <c r="Y249" s="59"/>
      <c r="Z249" s="15"/>
      <c r="AA249" s="15"/>
      <c r="AB249" s="15"/>
      <c r="AC249" s="15"/>
      <c r="AD249" s="17"/>
      <c r="AE249" s="15"/>
      <c r="AF249" s="15"/>
      <c r="AG249" s="17"/>
      <c r="AH249" s="17"/>
      <c r="AI249" s="17"/>
      <c r="AJ249" s="17"/>
      <c r="AK249" s="17"/>
      <c r="AL249" s="17"/>
      <c r="AM249" s="15"/>
      <c r="AN249" s="18"/>
      <c r="AO249" s="19"/>
    </row>
    <row r="250" spans="1:41">
      <c r="A250" s="5"/>
      <c r="B250" s="6"/>
      <c r="C250" s="7"/>
      <c r="D250" s="7"/>
      <c r="E250" s="7"/>
      <c r="F250" s="4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32"/>
      <c r="U250" s="7"/>
      <c r="V250" s="7"/>
      <c r="W250" s="7"/>
      <c r="X250" s="32"/>
      <c r="Y250" s="59"/>
      <c r="Z250" s="7"/>
      <c r="AA250" s="7"/>
      <c r="AB250" s="7"/>
      <c r="AC250" s="7"/>
      <c r="AD250" s="10"/>
      <c r="AE250" s="7"/>
      <c r="AF250" s="7"/>
      <c r="AG250" s="10"/>
      <c r="AH250" s="10"/>
      <c r="AI250" s="10"/>
      <c r="AJ250" s="10"/>
      <c r="AK250" s="10"/>
      <c r="AL250" s="10"/>
      <c r="AM250" s="7"/>
      <c r="AN250" s="11"/>
      <c r="AO250" s="12"/>
    </row>
    <row r="251" spans="1:41">
      <c r="A251" s="13"/>
      <c r="B251" s="14"/>
      <c r="C251" s="15"/>
      <c r="D251" s="15"/>
      <c r="E251" s="15"/>
      <c r="F251" s="4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32"/>
      <c r="U251" s="15"/>
      <c r="V251" s="15"/>
      <c r="W251" s="15"/>
      <c r="X251" s="32"/>
      <c r="Y251" s="59"/>
      <c r="Z251" s="15"/>
      <c r="AA251" s="15"/>
      <c r="AB251" s="15"/>
      <c r="AC251" s="15"/>
      <c r="AD251" s="17"/>
      <c r="AE251" s="15"/>
      <c r="AF251" s="15"/>
      <c r="AG251" s="17"/>
      <c r="AH251" s="17"/>
      <c r="AI251" s="17"/>
      <c r="AJ251" s="17"/>
      <c r="AK251" s="17"/>
      <c r="AL251" s="17"/>
      <c r="AM251" s="15"/>
      <c r="AN251" s="18"/>
      <c r="AO251" s="19"/>
    </row>
    <row r="252" spans="1:41">
      <c r="A252" s="5"/>
      <c r="B252" s="6"/>
      <c r="C252" s="7"/>
      <c r="D252" s="7"/>
      <c r="E252" s="7"/>
      <c r="F252" s="4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32"/>
      <c r="U252" s="7"/>
      <c r="V252" s="7"/>
      <c r="W252" s="7"/>
      <c r="X252" s="32"/>
      <c r="Y252" s="59"/>
      <c r="Z252" s="7"/>
      <c r="AA252" s="7"/>
      <c r="AB252" s="7"/>
      <c r="AC252" s="7"/>
      <c r="AD252" s="10"/>
      <c r="AE252" s="7"/>
      <c r="AF252" s="7"/>
      <c r="AG252" s="10"/>
      <c r="AH252" s="10"/>
      <c r="AI252" s="10"/>
      <c r="AJ252" s="10"/>
      <c r="AK252" s="10"/>
      <c r="AL252" s="10"/>
      <c r="AM252" s="7"/>
      <c r="AN252" s="11"/>
      <c r="AO252" s="12"/>
    </row>
    <row r="253" spans="1:41">
      <c r="A253" s="13"/>
      <c r="B253" s="14"/>
      <c r="C253" s="15"/>
      <c r="D253" s="15"/>
      <c r="E253" s="15"/>
      <c r="F253" s="4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32"/>
      <c r="U253" s="15"/>
      <c r="V253" s="15"/>
      <c r="W253" s="15"/>
      <c r="X253" s="32"/>
      <c r="Y253" s="59"/>
      <c r="Z253" s="15"/>
      <c r="AA253" s="15"/>
      <c r="AB253" s="15"/>
      <c r="AC253" s="15"/>
      <c r="AD253" s="17"/>
      <c r="AE253" s="15"/>
      <c r="AF253" s="15"/>
      <c r="AG253" s="17"/>
      <c r="AH253" s="17"/>
      <c r="AI253" s="17"/>
      <c r="AJ253" s="17"/>
      <c r="AK253" s="17"/>
      <c r="AL253" s="17"/>
      <c r="AM253" s="15"/>
      <c r="AN253" s="18"/>
      <c r="AO253" s="19"/>
    </row>
    <row r="254" spans="1:41">
      <c r="A254" s="5"/>
      <c r="B254" s="6"/>
      <c r="C254" s="7"/>
      <c r="D254" s="7"/>
      <c r="E254" s="7"/>
      <c r="F254" s="4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32"/>
      <c r="U254" s="7"/>
      <c r="V254" s="7"/>
      <c r="W254" s="7"/>
      <c r="X254" s="32"/>
      <c r="Y254" s="59"/>
      <c r="Z254" s="7"/>
      <c r="AA254" s="7"/>
      <c r="AB254" s="7"/>
      <c r="AC254" s="7"/>
      <c r="AD254" s="10"/>
      <c r="AE254" s="7"/>
      <c r="AF254" s="7"/>
      <c r="AG254" s="10"/>
      <c r="AH254" s="10"/>
      <c r="AI254" s="10"/>
      <c r="AJ254" s="10"/>
      <c r="AK254" s="10"/>
      <c r="AL254" s="10"/>
      <c r="AM254" s="7"/>
      <c r="AN254" s="11"/>
      <c r="AO254" s="12"/>
    </row>
    <row r="255" spans="1:41">
      <c r="A255" s="13"/>
      <c r="B255" s="14"/>
      <c r="C255" s="15"/>
      <c r="D255" s="15"/>
      <c r="E255" s="45"/>
      <c r="F255" s="4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32"/>
      <c r="U255" s="15"/>
      <c r="V255" s="15"/>
      <c r="W255" s="15"/>
      <c r="X255" s="32"/>
      <c r="Y255" s="59"/>
      <c r="Z255" s="15"/>
      <c r="AA255" s="15"/>
      <c r="AB255" s="15"/>
      <c r="AC255" s="15"/>
      <c r="AD255" s="17"/>
      <c r="AE255" s="15"/>
      <c r="AF255" s="15"/>
      <c r="AG255" s="17"/>
      <c r="AH255" s="17"/>
      <c r="AI255" s="17"/>
      <c r="AJ255" s="17"/>
      <c r="AK255" s="17"/>
      <c r="AL255" s="17"/>
      <c r="AM255" s="15"/>
      <c r="AN255" s="18"/>
      <c r="AO255" s="19"/>
    </row>
    <row r="256" spans="1:41">
      <c r="A256" s="5"/>
      <c r="B256" s="6"/>
      <c r="C256" s="7"/>
      <c r="D256" s="7"/>
      <c r="E256" s="45"/>
      <c r="F256" s="4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32"/>
      <c r="U256" s="7"/>
      <c r="V256" s="7"/>
      <c r="W256" s="7"/>
      <c r="X256" s="32"/>
      <c r="Y256" s="59"/>
      <c r="Z256" s="7"/>
      <c r="AA256" s="7"/>
      <c r="AB256" s="7"/>
      <c r="AC256" s="7"/>
      <c r="AD256" s="10"/>
      <c r="AE256" s="7"/>
      <c r="AF256" s="7"/>
      <c r="AG256" s="10"/>
      <c r="AH256" s="10"/>
      <c r="AI256" s="10"/>
      <c r="AJ256" s="10"/>
      <c r="AK256" s="10"/>
      <c r="AL256" s="10"/>
      <c r="AM256" s="7"/>
      <c r="AN256" s="11"/>
      <c r="AO256" s="12"/>
    </row>
    <row r="257" spans="1:41">
      <c r="A257" s="13"/>
      <c r="B257" s="14"/>
      <c r="C257" s="15"/>
      <c r="D257" s="15"/>
      <c r="E257" s="45"/>
      <c r="F257" s="4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32"/>
      <c r="U257" s="15"/>
      <c r="V257" s="15"/>
      <c r="W257" s="15"/>
      <c r="X257" s="32"/>
      <c r="Y257" s="59"/>
      <c r="Z257" s="15"/>
      <c r="AA257" s="15"/>
      <c r="AB257" s="15"/>
      <c r="AC257" s="15"/>
      <c r="AD257" s="17"/>
      <c r="AE257" s="15"/>
      <c r="AF257" s="15"/>
      <c r="AG257" s="17"/>
      <c r="AH257" s="17"/>
      <c r="AI257" s="17"/>
      <c r="AJ257" s="17"/>
      <c r="AK257" s="17"/>
      <c r="AL257" s="17"/>
      <c r="AM257" s="15"/>
      <c r="AN257" s="18"/>
      <c r="AO257" s="19"/>
    </row>
    <row r="258" spans="1:41">
      <c r="A258" s="5"/>
      <c r="B258" s="6"/>
      <c r="C258" s="7"/>
      <c r="D258" s="7"/>
      <c r="E258" s="45"/>
      <c r="F258" s="4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32"/>
      <c r="U258" s="7"/>
      <c r="V258" s="7"/>
      <c r="W258" s="7"/>
      <c r="X258" s="32"/>
      <c r="Y258" s="59"/>
      <c r="Z258" s="7"/>
      <c r="AA258" s="7"/>
      <c r="AB258" s="7"/>
      <c r="AC258" s="7"/>
      <c r="AD258" s="10"/>
      <c r="AE258" s="7"/>
      <c r="AF258" s="7"/>
      <c r="AG258" s="10"/>
      <c r="AH258" s="10"/>
      <c r="AI258" s="10"/>
      <c r="AJ258" s="10"/>
      <c r="AK258" s="10"/>
      <c r="AL258" s="10"/>
      <c r="AM258" s="7"/>
      <c r="AN258" s="11"/>
      <c r="AO258" s="12"/>
    </row>
    <row r="259" spans="1:41">
      <c r="A259" s="13"/>
      <c r="B259" s="14"/>
      <c r="C259" s="15"/>
      <c r="D259" s="15"/>
      <c r="E259" s="45"/>
      <c r="F259" s="4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32"/>
      <c r="U259" s="15"/>
      <c r="V259" s="15"/>
      <c r="W259" s="15"/>
      <c r="X259" s="32"/>
      <c r="Y259" s="59"/>
      <c r="Z259" s="15"/>
      <c r="AA259" s="15"/>
      <c r="AB259" s="15"/>
      <c r="AC259" s="15"/>
      <c r="AD259" s="17"/>
      <c r="AE259" s="15"/>
      <c r="AF259" s="15"/>
      <c r="AG259" s="17"/>
      <c r="AH259" s="17"/>
      <c r="AI259" s="17"/>
      <c r="AJ259" s="17"/>
      <c r="AK259" s="17"/>
      <c r="AL259" s="17"/>
      <c r="AM259" s="15"/>
      <c r="AN259" s="18"/>
      <c r="AO259" s="19"/>
    </row>
    <row r="260" spans="1:41">
      <c r="A260" s="5"/>
      <c r="B260" s="6"/>
      <c r="C260" s="7"/>
      <c r="D260" s="7"/>
      <c r="E260" s="45"/>
      <c r="F260" s="4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32"/>
      <c r="U260" s="7"/>
      <c r="V260" s="7"/>
      <c r="W260" s="7"/>
      <c r="X260" s="32"/>
      <c r="Y260" s="59"/>
      <c r="Z260" s="7"/>
      <c r="AA260" s="7"/>
      <c r="AB260" s="7"/>
      <c r="AC260" s="7"/>
      <c r="AD260" s="10"/>
      <c r="AE260" s="7"/>
      <c r="AF260" s="7"/>
      <c r="AG260" s="10"/>
      <c r="AH260" s="10"/>
      <c r="AI260" s="10"/>
      <c r="AJ260" s="10"/>
      <c r="AK260" s="10"/>
      <c r="AL260" s="10"/>
      <c r="AM260" s="7"/>
      <c r="AN260" s="11"/>
      <c r="AO260" s="12"/>
    </row>
    <row r="261" spans="1:41">
      <c r="A261" s="13"/>
      <c r="B261" s="14"/>
      <c r="C261" s="15"/>
      <c r="D261" s="15"/>
      <c r="E261" s="45"/>
      <c r="F261" s="4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32"/>
      <c r="U261" s="15"/>
      <c r="V261" s="15"/>
      <c r="W261" s="15"/>
      <c r="X261" s="32"/>
      <c r="Y261" s="59"/>
      <c r="Z261" s="15"/>
      <c r="AA261" s="15"/>
      <c r="AB261" s="15"/>
      <c r="AC261" s="15"/>
      <c r="AD261" s="17"/>
      <c r="AE261" s="15"/>
      <c r="AF261" s="15"/>
      <c r="AG261" s="17"/>
      <c r="AH261" s="17"/>
      <c r="AI261" s="17"/>
      <c r="AJ261" s="17"/>
      <c r="AK261" s="17"/>
      <c r="AL261" s="17"/>
      <c r="AM261" s="15"/>
      <c r="AN261" s="18"/>
      <c r="AO261" s="19"/>
    </row>
    <row r="262" spans="1:41">
      <c r="A262" s="5"/>
      <c r="B262" s="6"/>
      <c r="C262" s="7"/>
      <c r="D262" s="7"/>
      <c r="E262" s="45"/>
      <c r="F262" s="4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32"/>
      <c r="U262" s="7"/>
      <c r="V262" s="7"/>
      <c r="W262" s="7"/>
      <c r="X262" s="32"/>
      <c r="Y262" s="59"/>
      <c r="Z262" s="7"/>
      <c r="AA262" s="7"/>
      <c r="AB262" s="7"/>
      <c r="AC262" s="7"/>
      <c r="AD262" s="10"/>
      <c r="AE262" s="7"/>
      <c r="AF262" s="7"/>
      <c r="AG262" s="10"/>
      <c r="AH262" s="10"/>
      <c r="AI262" s="10"/>
      <c r="AJ262" s="10"/>
      <c r="AK262" s="10"/>
      <c r="AL262" s="10"/>
      <c r="AM262" s="7"/>
      <c r="AN262" s="11"/>
      <c r="AO262" s="12"/>
    </row>
    <row r="263" spans="1:41">
      <c r="A263" s="13"/>
      <c r="B263" s="14"/>
      <c r="C263" s="15"/>
      <c r="D263" s="15"/>
      <c r="E263" s="45"/>
      <c r="F263" s="4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32"/>
      <c r="U263" s="15"/>
      <c r="V263" s="15"/>
      <c r="W263" s="15"/>
      <c r="X263" s="32"/>
      <c r="Y263" s="59"/>
      <c r="Z263" s="15"/>
      <c r="AA263" s="15"/>
      <c r="AB263" s="15"/>
      <c r="AC263" s="15"/>
      <c r="AD263" s="17"/>
      <c r="AE263" s="15"/>
      <c r="AF263" s="15"/>
      <c r="AG263" s="17"/>
      <c r="AH263" s="17"/>
      <c r="AI263" s="17"/>
      <c r="AJ263" s="17"/>
      <c r="AK263" s="17"/>
      <c r="AL263" s="17"/>
      <c r="AM263" s="15"/>
      <c r="AN263" s="18"/>
      <c r="AO263" s="19"/>
    </row>
    <row r="264" spans="1:41">
      <c r="A264" s="5"/>
      <c r="B264" s="6"/>
      <c r="C264" s="7"/>
      <c r="D264" s="7"/>
      <c r="E264" s="45"/>
      <c r="F264" s="4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32"/>
      <c r="U264" s="7"/>
      <c r="V264" s="7"/>
      <c r="W264" s="7"/>
      <c r="X264" s="32"/>
      <c r="Y264" s="59"/>
      <c r="Z264" s="7"/>
      <c r="AA264" s="7"/>
      <c r="AB264" s="7"/>
      <c r="AC264" s="7"/>
      <c r="AD264" s="10"/>
      <c r="AE264" s="7"/>
      <c r="AF264" s="7"/>
      <c r="AG264" s="10"/>
      <c r="AH264" s="10"/>
      <c r="AI264" s="10"/>
      <c r="AJ264" s="10"/>
      <c r="AK264" s="10"/>
      <c r="AL264" s="10"/>
      <c r="AM264" s="7"/>
      <c r="AN264" s="11"/>
      <c r="AO264" s="12"/>
    </row>
    <row r="265" spans="1:41">
      <c r="A265" s="13"/>
      <c r="B265" s="14"/>
      <c r="C265" s="15"/>
      <c r="D265" s="15"/>
      <c r="E265" s="45"/>
      <c r="F265" s="4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32"/>
      <c r="U265" s="15"/>
      <c r="V265" s="15"/>
      <c r="W265" s="15"/>
      <c r="X265" s="15"/>
      <c r="Y265" s="16"/>
      <c r="Z265" s="15"/>
      <c r="AA265" s="15"/>
      <c r="AB265" s="15"/>
      <c r="AC265" s="15"/>
      <c r="AD265" s="17"/>
      <c r="AE265" s="15"/>
      <c r="AF265" s="15"/>
      <c r="AG265" s="17"/>
      <c r="AH265" s="17"/>
      <c r="AI265" s="17"/>
      <c r="AJ265" s="17"/>
      <c r="AK265" s="17"/>
      <c r="AL265" s="17"/>
      <c r="AM265" s="15"/>
      <c r="AN265" s="18"/>
      <c r="AO265" s="19"/>
    </row>
    <row r="266" spans="1:41">
      <c r="A266" s="5"/>
      <c r="B266" s="6"/>
      <c r="C266" s="11"/>
      <c r="D266" s="7"/>
      <c r="E266" s="45"/>
      <c r="F266" s="45"/>
      <c r="G266" s="7"/>
      <c r="H266" s="7"/>
      <c r="I266" s="11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32"/>
      <c r="U266" s="7"/>
      <c r="V266" s="7"/>
      <c r="W266" s="7"/>
      <c r="X266" s="32"/>
      <c r="Y266" s="59"/>
      <c r="Z266" s="7"/>
      <c r="AA266" s="7"/>
      <c r="AB266" s="7"/>
      <c r="AC266" s="7"/>
      <c r="AD266" s="10"/>
      <c r="AE266" s="7"/>
      <c r="AF266" s="7"/>
      <c r="AG266" s="10"/>
      <c r="AH266" s="10"/>
      <c r="AI266" s="10"/>
      <c r="AJ266" s="10"/>
      <c r="AK266" s="10"/>
      <c r="AL266" s="10"/>
      <c r="AM266" s="7"/>
      <c r="AN266" s="11"/>
      <c r="AO266" s="12"/>
    </row>
    <row r="267" spans="1:41">
      <c r="A267" s="13"/>
      <c r="B267" s="14"/>
      <c r="C267" s="15"/>
      <c r="D267" s="15"/>
      <c r="E267" s="45"/>
      <c r="F267" s="45"/>
      <c r="G267" s="15"/>
      <c r="H267" s="15"/>
      <c r="I267" s="18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32"/>
      <c r="U267" s="15"/>
      <c r="V267" s="15"/>
      <c r="W267" s="15"/>
      <c r="X267" s="32"/>
      <c r="Y267" s="59"/>
      <c r="Z267" s="15"/>
      <c r="AA267" s="15"/>
      <c r="AB267" s="15"/>
      <c r="AC267" s="15"/>
      <c r="AD267" s="17"/>
      <c r="AE267" s="15"/>
      <c r="AF267" s="15"/>
      <c r="AG267" s="17"/>
      <c r="AH267" s="17"/>
      <c r="AI267" s="17"/>
      <c r="AJ267" s="17"/>
      <c r="AK267" s="17"/>
      <c r="AL267" s="17"/>
      <c r="AM267" s="15"/>
      <c r="AN267" s="18"/>
      <c r="AO267" s="19"/>
    </row>
    <row r="268" spans="1:41">
      <c r="A268" s="5"/>
      <c r="B268" s="6"/>
      <c r="C268" s="7"/>
      <c r="D268" s="7"/>
      <c r="E268" s="45"/>
      <c r="F268" s="45"/>
      <c r="G268" s="7"/>
      <c r="H268" s="7"/>
      <c r="I268" s="11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32"/>
      <c r="U268" s="7"/>
      <c r="V268" s="7"/>
      <c r="W268" s="7"/>
      <c r="X268" s="32"/>
      <c r="Y268" s="59"/>
      <c r="Z268" s="7"/>
      <c r="AA268" s="7"/>
      <c r="AB268" s="7"/>
      <c r="AC268" s="7"/>
      <c r="AD268" s="10"/>
      <c r="AE268" s="7"/>
      <c r="AF268" s="7"/>
      <c r="AG268" s="10"/>
      <c r="AH268" s="10"/>
      <c r="AI268" s="10"/>
      <c r="AJ268" s="10"/>
      <c r="AK268" s="10"/>
      <c r="AL268" s="10"/>
      <c r="AM268" s="7"/>
      <c r="AN268" s="11"/>
      <c r="AO268" s="12"/>
    </row>
    <row r="269" spans="1:41">
      <c r="A269" s="13"/>
      <c r="B269" s="14"/>
      <c r="C269" s="15"/>
      <c r="D269" s="15"/>
      <c r="E269" s="45"/>
      <c r="F269" s="45"/>
      <c r="G269" s="15"/>
      <c r="H269" s="15"/>
      <c r="I269" s="18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32"/>
      <c r="U269" s="15"/>
      <c r="V269" s="15"/>
      <c r="W269" s="15"/>
      <c r="X269" s="32"/>
      <c r="Y269" s="59"/>
      <c r="Z269" s="15"/>
      <c r="AA269" s="15"/>
      <c r="AB269" s="15"/>
      <c r="AC269" s="15"/>
      <c r="AD269" s="17"/>
      <c r="AE269" s="15"/>
      <c r="AF269" s="15"/>
      <c r="AG269" s="17"/>
      <c r="AH269" s="17"/>
      <c r="AI269" s="17"/>
      <c r="AJ269" s="17"/>
      <c r="AK269" s="17"/>
      <c r="AL269" s="17"/>
      <c r="AM269" s="15"/>
      <c r="AN269" s="18"/>
      <c r="AO269" s="19"/>
    </row>
    <row r="270" spans="1:41">
      <c r="A270" s="5"/>
      <c r="B270" s="6"/>
      <c r="C270" s="7"/>
      <c r="D270" s="7"/>
      <c r="E270" s="45"/>
      <c r="F270" s="45"/>
      <c r="G270" s="7"/>
      <c r="H270" s="7"/>
      <c r="I270" s="11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32"/>
      <c r="U270" s="7"/>
      <c r="V270" s="7"/>
      <c r="W270" s="7"/>
      <c r="X270" s="32"/>
      <c r="Y270" s="59"/>
      <c r="Z270" s="7"/>
      <c r="AA270" s="7"/>
      <c r="AB270" s="7"/>
      <c r="AC270" s="7"/>
      <c r="AD270" s="10"/>
      <c r="AE270" s="7"/>
      <c r="AF270" s="7"/>
      <c r="AG270" s="10"/>
      <c r="AH270" s="10"/>
      <c r="AI270" s="10"/>
      <c r="AJ270" s="10"/>
      <c r="AK270" s="10"/>
      <c r="AL270" s="10"/>
      <c r="AM270" s="7"/>
      <c r="AN270" s="11"/>
      <c r="AO270" s="12"/>
    </row>
    <row r="271" spans="1:41">
      <c r="A271" s="13"/>
      <c r="B271" s="14"/>
      <c r="C271" s="15"/>
      <c r="D271" s="15"/>
      <c r="E271" s="45"/>
      <c r="F271" s="45"/>
      <c r="G271" s="15"/>
      <c r="H271" s="15"/>
      <c r="I271" s="18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32"/>
      <c r="U271" s="15"/>
      <c r="V271" s="15"/>
      <c r="W271" s="15"/>
      <c r="X271" s="32"/>
      <c r="Y271" s="16"/>
      <c r="Z271" s="15"/>
      <c r="AA271" s="15"/>
      <c r="AB271" s="15"/>
      <c r="AC271" s="15"/>
      <c r="AD271" s="17"/>
      <c r="AE271" s="15"/>
      <c r="AF271" s="15"/>
      <c r="AG271" s="17"/>
      <c r="AH271" s="17"/>
      <c r="AI271" s="17"/>
      <c r="AJ271" s="17"/>
      <c r="AK271" s="17"/>
      <c r="AL271" s="17"/>
      <c r="AM271" s="15"/>
      <c r="AN271" s="18"/>
      <c r="AO271" s="19"/>
    </row>
    <row r="272" spans="1:41">
      <c r="A272" s="5"/>
      <c r="B272" s="6"/>
      <c r="C272" s="7"/>
      <c r="D272" s="7"/>
      <c r="E272" s="45"/>
      <c r="F272" s="45"/>
      <c r="G272" s="7"/>
      <c r="H272" s="7"/>
      <c r="I272" s="11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32"/>
      <c r="U272" s="7"/>
      <c r="V272" s="7"/>
      <c r="W272" s="7"/>
      <c r="X272" s="7"/>
      <c r="Y272" s="9"/>
      <c r="Z272" s="7"/>
      <c r="AA272" s="7"/>
      <c r="AB272" s="7"/>
      <c r="AC272" s="7"/>
      <c r="AD272" s="10"/>
      <c r="AE272" s="7"/>
      <c r="AF272" s="7"/>
      <c r="AG272" s="10"/>
      <c r="AH272" s="10"/>
      <c r="AI272" s="10"/>
      <c r="AJ272" s="10"/>
      <c r="AK272" s="10"/>
      <c r="AL272" s="10"/>
      <c r="AM272" s="7"/>
      <c r="AN272" s="11"/>
      <c r="AO272" s="12"/>
    </row>
    <row r="273" spans="1:41">
      <c r="A273" s="13"/>
      <c r="B273" s="14"/>
      <c r="C273" s="15"/>
      <c r="D273" s="15"/>
      <c r="E273" s="45"/>
      <c r="F273" s="45"/>
      <c r="G273" s="15"/>
      <c r="H273" s="15"/>
      <c r="I273" s="18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32"/>
      <c r="U273" s="15"/>
      <c r="V273" s="15"/>
      <c r="W273" s="15"/>
      <c r="X273" s="32"/>
      <c r="Y273" s="59"/>
      <c r="Z273" s="15"/>
      <c r="AA273" s="15"/>
      <c r="AB273" s="15"/>
      <c r="AC273" s="15"/>
      <c r="AD273" s="17"/>
      <c r="AE273" s="15"/>
      <c r="AF273" s="15"/>
      <c r="AG273" s="17"/>
      <c r="AH273" s="17"/>
      <c r="AI273" s="17"/>
      <c r="AJ273" s="17"/>
      <c r="AK273" s="17"/>
      <c r="AL273" s="17"/>
      <c r="AM273" s="15"/>
      <c r="AN273" s="18"/>
      <c r="AO273" s="19"/>
    </row>
    <row r="274" spans="1:41">
      <c r="A274" s="5"/>
      <c r="B274" s="6"/>
      <c r="C274" s="7"/>
      <c r="D274" s="7"/>
      <c r="E274" s="45"/>
      <c r="F274" s="45"/>
      <c r="G274" s="7"/>
      <c r="H274" s="7"/>
      <c r="I274" s="11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32"/>
      <c r="U274" s="7"/>
      <c r="V274" s="7"/>
      <c r="W274" s="7"/>
      <c r="X274" s="32"/>
      <c r="Y274" s="59"/>
      <c r="Z274" s="7"/>
      <c r="AA274" s="7"/>
      <c r="AB274" s="7"/>
      <c r="AC274" s="7"/>
      <c r="AD274" s="10"/>
      <c r="AE274" s="7"/>
      <c r="AF274" s="7"/>
      <c r="AG274" s="10"/>
      <c r="AH274" s="10"/>
      <c r="AI274" s="10"/>
      <c r="AJ274" s="10"/>
      <c r="AK274" s="10"/>
      <c r="AL274" s="10"/>
      <c r="AM274" s="7"/>
      <c r="AN274" s="11"/>
      <c r="AO274" s="12"/>
    </row>
    <row r="275" spans="1:41">
      <c r="A275" s="13"/>
      <c r="B275" s="14"/>
      <c r="C275" s="15"/>
      <c r="D275" s="15"/>
      <c r="E275" s="45"/>
      <c r="F275" s="45"/>
      <c r="G275" s="15"/>
      <c r="H275" s="15"/>
      <c r="I275" s="18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32"/>
      <c r="U275" s="15"/>
      <c r="V275" s="15"/>
      <c r="W275" s="15"/>
      <c r="X275" s="32"/>
      <c r="Y275" s="59"/>
      <c r="Z275" s="15"/>
      <c r="AA275" s="15"/>
      <c r="AB275" s="15"/>
      <c r="AC275" s="15"/>
      <c r="AD275" s="17"/>
      <c r="AE275" s="15"/>
      <c r="AF275" s="15"/>
      <c r="AG275" s="17"/>
      <c r="AH275" s="17"/>
      <c r="AI275" s="17"/>
      <c r="AJ275" s="17"/>
      <c r="AK275" s="17"/>
      <c r="AL275" s="17"/>
      <c r="AM275" s="15"/>
      <c r="AN275" s="18"/>
      <c r="AO275" s="19"/>
    </row>
    <row r="276" spans="1:41">
      <c r="A276" s="5"/>
      <c r="B276" s="6"/>
      <c r="C276" s="7"/>
      <c r="D276" s="7"/>
      <c r="E276" s="45"/>
      <c r="F276" s="45"/>
      <c r="G276" s="7"/>
      <c r="H276" s="7"/>
      <c r="I276" s="11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32"/>
      <c r="U276" s="7"/>
      <c r="V276" s="7"/>
      <c r="W276" s="7"/>
      <c r="X276" s="32"/>
      <c r="Y276" s="59"/>
      <c r="Z276" s="7"/>
      <c r="AA276" s="7"/>
      <c r="AB276" s="7"/>
      <c r="AC276" s="7"/>
      <c r="AD276" s="10"/>
      <c r="AE276" s="7"/>
      <c r="AF276" s="7"/>
      <c r="AG276" s="10"/>
      <c r="AH276" s="10"/>
      <c r="AI276" s="10"/>
      <c r="AJ276" s="10"/>
      <c r="AK276" s="10"/>
      <c r="AL276" s="10"/>
      <c r="AM276" s="7"/>
      <c r="AN276" s="11"/>
      <c r="AO276" s="12"/>
    </row>
    <row r="277" spans="1:41">
      <c r="A277" s="13"/>
      <c r="B277" s="14"/>
      <c r="C277" s="15"/>
      <c r="D277" s="15"/>
      <c r="E277" s="45"/>
      <c r="F277" s="45"/>
      <c r="G277" s="15"/>
      <c r="H277" s="15"/>
      <c r="I277" s="18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32"/>
      <c r="U277" s="15"/>
      <c r="V277" s="15"/>
      <c r="W277" s="15"/>
      <c r="X277" s="32"/>
      <c r="Y277" s="59"/>
      <c r="Z277" s="15"/>
      <c r="AA277" s="15"/>
      <c r="AB277" s="15"/>
      <c r="AC277" s="15"/>
      <c r="AD277" s="17"/>
      <c r="AE277" s="15"/>
      <c r="AF277" s="15"/>
      <c r="AG277" s="17"/>
      <c r="AH277" s="17"/>
      <c r="AI277" s="17"/>
      <c r="AJ277" s="17"/>
      <c r="AK277" s="17"/>
      <c r="AL277" s="17"/>
      <c r="AM277" s="15"/>
      <c r="AN277" s="18"/>
      <c r="AO277" s="19"/>
    </row>
    <row r="278" spans="1:41">
      <c r="A278" s="5"/>
      <c r="B278" s="6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9"/>
      <c r="Z278" s="7"/>
      <c r="AA278" s="7"/>
      <c r="AB278" s="7"/>
      <c r="AC278" s="7"/>
      <c r="AD278" s="10"/>
      <c r="AE278" s="7"/>
      <c r="AF278" s="7"/>
      <c r="AG278" s="10"/>
      <c r="AH278" s="10"/>
      <c r="AI278" s="10"/>
      <c r="AJ278" s="10"/>
      <c r="AK278" s="10"/>
      <c r="AL278" s="10"/>
      <c r="AM278" s="7"/>
      <c r="AN278" s="11"/>
      <c r="AO278" s="12"/>
    </row>
    <row r="279" spans="1:41">
      <c r="A279" s="13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6"/>
      <c r="Z279" s="15"/>
      <c r="AA279" s="15"/>
      <c r="AB279" s="15"/>
      <c r="AC279" s="15"/>
      <c r="AD279" s="17"/>
      <c r="AE279" s="15"/>
      <c r="AF279" s="15"/>
      <c r="AG279" s="17"/>
      <c r="AH279" s="17"/>
      <c r="AI279" s="17"/>
      <c r="AJ279" s="17"/>
      <c r="AK279" s="17"/>
      <c r="AL279" s="17"/>
      <c r="AM279" s="15"/>
      <c r="AN279" s="18"/>
      <c r="AO279" s="19"/>
    </row>
    <row r="280" spans="1:41">
      <c r="A280" s="5"/>
      <c r="B280" s="6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9"/>
      <c r="Z280" s="7"/>
      <c r="AA280" s="7"/>
      <c r="AB280" s="7"/>
      <c r="AC280" s="7"/>
      <c r="AD280" s="10"/>
      <c r="AE280" s="7"/>
      <c r="AF280" s="7"/>
      <c r="AG280" s="10"/>
      <c r="AH280" s="10"/>
      <c r="AI280" s="10"/>
      <c r="AJ280" s="10"/>
      <c r="AK280" s="10"/>
      <c r="AL280" s="10"/>
      <c r="AM280" s="7"/>
      <c r="AN280" s="11"/>
      <c r="AO280" s="12"/>
    </row>
    <row r="281" spans="1:41">
      <c r="A281" s="13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6"/>
      <c r="Z281" s="15"/>
      <c r="AA281" s="15"/>
      <c r="AB281" s="15"/>
      <c r="AC281" s="15"/>
      <c r="AD281" s="17"/>
      <c r="AE281" s="15"/>
      <c r="AF281" s="15"/>
      <c r="AG281" s="17"/>
      <c r="AH281" s="17"/>
      <c r="AI281" s="17"/>
      <c r="AJ281" s="17"/>
      <c r="AK281" s="17"/>
      <c r="AL281" s="17"/>
      <c r="AM281" s="15"/>
      <c r="AN281" s="18"/>
      <c r="AO281" s="19"/>
    </row>
    <row r="282" spans="1:41">
      <c r="A282" s="5"/>
      <c r="B282" s="6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9"/>
      <c r="Z282" s="7"/>
      <c r="AA282" s="7"/>
      <c r="AB282" s="7"/>
      <c r="AC282" s="7"/>
      <c r="AD282" s="10"/>
      <c r="AE282" s="7"/>
      <c r="AF282" s="7"/>
      <c r="AG282" s="10"/>
      <c r="AH282" s="10"/>
      <c r="AI282" s="10"/>
      <c r="AJ282" s="10"/>
      <c r="AK282" s="10"/>
      <c r="AL282" s="10"/>
      <c r="AM282" s="7"/>
      <c r="AN282" s="11"/>
      <c r="AO282" s="12"/>
    </row>
    <row r="283" spans="1:41">
      <c r="A283" s="13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6"/>
      <c r="Z283" s="15"/>
      <c r="AA283" s="15"/>
      <c r="AB283" s="15"/>
      <c r="AC283" s="15"/>
      <c r="AD283" s="17"/>
      <c r="AE283" s="15"/>
      <c r="AF283" s="15"/>
      <c r="AG283" s="17"/>
      <c r="AH283" s="17"/>
      <c r="AI283" s="17"/>
      <c r="AJ283" s="17"/>
      <c r="AK283" s="17"/>
      <c r="AL283" s="17"/>
      <c r="AM283" s="15"/>
      <c r="AN283" s="18"/>
      <c r="AO283" s="19"/>
    </row>
    <row r="284" spans="1:41">
      <c r="A284" s="5"/>
      <c r="B284" s="6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9"/>
      <c r="Z284" s="7"/>
      <c r="AA284" s="7"/>
      <c r="AB284" s="7"/>
      <c r="AC284" s="7"/>
      <c r="AD284" s="10"/>
      <c r="AE284" s="7"/>
      <c r="AF284" s="7"/>
      <c r="AG284" s="10"/>
      <c r="AH284" s="10"/>
      <c r="AI284" s="10"/>
      <c r="AJ284" s="10"/>
      <c r="AK284" s="10"/>
      <c r="AL284" s="10"/>
      <c r="AM284" s="7"/>
      <c r="AN284" s="11"/>
      <c r="AO284" s="12"/>
    </row>
    <row r="285" spans="1:41">
      <c r="A285" s="13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6"/>
      <c r="Z285" s="15"/>
      <c r="AA285" s="15"/>
      <c r="AB285" s="15"/>
      <c r="AC285" s="15"/>
      <c r="AD285" s="17"/>
      <c r="AE285" s="15"/>
      <c r="AF285" s="15"/>
      <c r="AG285" s="17"/>
      <c r="AH285" s="17"/>
      <c r="AI285" s="17"/>
      <c r="AJ285" s="17"/>
      <c r="AK285" s="17"/>
      <c r="AL285" s="17"/>
      <c r="AM285" s="15"/>
      <c r="AN285" s="18"/>
      <c r="AO285" s="19"/>
    </row>
    <row r="286" spans="1:41">
      <c r="A286" s="5"/>
      <c r="B286" s="6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9"/>
      <c r="Z286" s="7"/>
      <c r="AA286" s="7"/>
      <c r="AB286" s="7"/>
      <c r="AC286" s="7"/>
      <c r="AD286" s="10"/>
      <c r="AE286" s="7"/>
      <c r="AF286" s="7"/>
      <c r="AG286" s="10"/>
      <c r="AH286" s="10"/>
      <c r="AI286" s="10"/>
      <c r="AJ286" s="10"/>
      <c r="AK286" s="10"/>
      <c r="AL286" s="10"/>
      <c r="AM286" s="7"/>
      <c r="AN286" s="11"/>
      <c r="AO286" s="12"/>
    </row>
    <row r="287" spans="1:41">
      <c r="A287" s="13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6"/>
      <c r="Z287" s="15"/>
      <c r="AA287" s="15"/>
      <c r="AB287" s="15"/>
      <c r="AC287" s="15"/>
      <c r="AD287" s="17"/>
      <c r="AE287" s="15"/>
      <c r="AF287" s="15"/>
      <c r="AG287" s="17"/>
      <c r="AH287" s="17"/>
      <c r="AI287" s="17"/>
      <c r="AJ287" s="17"/>
      <c r="AK287" s="17"/>
      <c r="AL287" s="17"/>
      <c r="AM287" s="15"/>
      <c r="AN287" s="18"/>
      <c r="AO287" s="19"/>
    </row>
    <row r="288" spans="1:41">
      <c r="A288" s="5"/>
      <c r="B288" s="6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9"/>
      <c r="Z288" s="7"/>
      <c r="AA288" s="7"/>
      <c r="AB288" s="7"/>
      <c r="AC288" s="7"/>
      <c r="AD288" s="10"/>
      <c r="AE288" s="7"/>
      <c r="AF288" s="7"/>
      <c r="AG288" s="10"/>
      <c r="AH288" s="10"/>
      <c r="AI288" s="10"/>
      <c r="AJ288" s="10"/>
      <c r="AK288" s="10"/>
      <c r="AL288" s="10"/>
      <c r="AM288" s="7"/>
      <c r="AN288" s="11"/>
      <c r="AO288" s="12"/>
    </row>
    <row r="289" spans="1:41">
      <c r="A289" s="13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6"/>
      <c r="Z289" s="15"/>
      <c r="AA289" s="15"/>
      <c r="AB289" s="15"/>
      <c r="AC289" s="15"/>
      <c r="AD289" s="17"/>
      <c r="AE289" s="15"/>
      <c r="AF289" s="15"/>
      <c r="AG289" s="17"/>
      <c r="AH289" s="17"/>
      <c r="AI289" s="17"/>
      <c r="AJ289" s="17"/>
      <c r="AK289" s="17"/>
      <c r="AL289" s="17"/>
      <c r="AM289" s="15"/>
      <c r="AN289" s="18"/>
      <c r="AO289" s="19"/>
    </row>
    <row r="290" spans="1:41">
      <c r="A290" s="5"/>
      <c r="B290" s="6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9"/>
      <c r="Z290" s="7"/>
      <c r="AA290" s="7"/>
      <c r="AB290" s="7"/>
      <c r="AC290" s="7"/>
      <c r="AD290" s="10"/>
      <c r="AE290" s="7"/>
      <c r="AF290" s="7"/>
      <c r="AG290" s="10"/>
      <c r="AH290" s="10"/>
      <c r="AI290" s="10"/>
      <c r="AJ290" s="10"/>
      <c r="AK290" s="10"/>
      <c r="AL290" s="10"/>
      <c r="AM290" s="7"/>
      <c r="AN290" s="11"/>
      <c r="AO290" s="12"/>
    </row>
    <row r="291" spans="1:41">
      <c r="A291" s="13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6"/>
      <c r="Z291" s="15"/>
      <c r="AA291" s="15"/>
      <c r="AB291" s="15"/>
      <c r="AC291" s="15"/>
      <c r="AD291" s="17"/>
      <c r="AE291" s="15"/>
      <c r="AF291" s="15"/>
      <c r="AG291" s="17"/>
      <c r="AH291" s="17"/>
      <c r="AI291" s="17"/>
      <c r="AJ291" s="17"/>
      <c r="AK291" s="17"/>
      <c r="AL291" s="17"/>
      <c r="AM291" s="15"/>
      <c r="AN291" s="18"/>
      <c r="AO291" s="19"/>
    </row>
    <row r="292" spans="1:41">
      <c r="A292" s="5"/>
      <c r="B292" s="6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9"/>
      <c r="Z292" s="7"/>
      <c r="AA292" s="7"/>
      <c r="AB292" s="7"/>
      <c r="AC292" s="7"/>
      <c r="AD292" s="10"/>
      <c r="AE292" s="7"/>
      <c r="AF292" s="7"/>
      <c r="AG292" s="10"/>
      <c r="AH292" s="10"/>
      <c r="AI292" s="10"/>
      <c r="AJ292" s="10"/>
      <c r="AK292" s="10"/>
      <c r="AL292" s="10"/>
      <c r="AM292" s="7"/>
      <c r="AN292" s="11"/>
      <c r="AO292" s="12"/>
    </row>
    <row r="293" spans="1:41">
      <c r="A293" s="13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6"/>
      <c r="Z293" s="15"/>
      <c r="AA293" s="15"/>
      <c r="AB293" s="15"/>
      <c r="AC293" s="15"/>
      <c r="AD293" s="17"/>
      <c r="AE293" s="15"/>
      <c r="AF293" s="15"/>
      <c r="AG293" s="17"/>
      <c r="AH293" s="17"/>
      <c r="AI293" s="17"/>
      <c r="AJ293" s="17"/>
      <c r="AK293" s="17"/>
      <c r="AL293" s="17"/>
      <c r="AM293" s="15"/>
      <c r="AN293" s="18"/>
      <c r="AO293" s="19"/>
    </row>
    <row r="294" spans="1:41">
      <c r="A294" s="5"/>
      <c r="B294" s="6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9"/>
      <c r="Z294" s="7"/>
      <c r="AA294" s="7"/>
      <c r="AB294" s="7"/>
      <c r="AC294" s="7"/>
      <c r="AD294" s="10"/>
      <c r="AE294" s="7"/>
      <c r="AF294" s="7"/>
      <c r="AG294" s="10"/>
      <c r="AH294" s="10"/>
      <c r="AI294" s="10"/>
      <c r="AJ294" s="10"/>
      <c r="AK294" s="10"/>
      <c r="AL294" s="10"/>
      <c r="AM294" s="7"/>
      <c r="AN294" s="11"/>
      <c r="AO294" s="12"/>
    </row>
    <row r="295" spans="1:41">
      <c r="A295" s="13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6"/>
      <c r="Z295" s="15"/>
      <c r="AA295" s="15"/>
      <c r="AB295" s="15"/>
      <c r="AC295" s="15"/>
      <c r="AD295" s="17"/>
      <c r="AE295" s="15"/>
      <c r="AF295" s="15"/>
      <c r="AG295" s="17"/>
      <c r="AH295" s="17"/>
      <c r="AI295" s="17"/>
      <c r="AJ295" s="17"/>
      <c r="AK295" s="17"/>
      <c r="AL295" s="17"/>
      <c r="AM295" s="15"/>
      <c r="AN295" s="18"/>
      <c r="AO295" s="19"/>
    </row>
    <row r="296" spans="1:41">
      <c r="A296" s="5"/>
      <c r="B296" s="6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9"/>
      <c r="Z296" s="7"/>
      <c r="AA296" s="7"/>
      <c r="AB296" s="7"/>
      <c r="AC296" s="7"/>
      <c r="AD296" s="10"/>
      <c r="AE296" s="7"/>
      <c r="AF296" s="7"/>
      <c r="AG296" s="10"/>
      <c r="AH296" s="10"/>
      <c r="AI296" s="10"/>
      <c r="AJ296" s="10"/>
      <c r="AK296" s="10"/>
      <c r="AL296" s="10"/>
      <c r="AM296" s="7"/>
      <c r="AN296" s="11"/>
      <c r="AO296" s="12"/>
    </row>
    <row r="297" spans="1:41">
      <c r="A297" s="13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6"/>
      <c r="Z297" s="15"/>
      <c r="AA297" s="15"/>
      <c r="AB297" s="15"/>
      <c r="AC297" s="15"/>
      <c r="AD297" s="17"/>
      <c r="AE297" s="15"/>
      <c r="AF297" s="15"/>
      <c r="AG297" s="17"/>
      <c r="AH297" s="17"/>
      <c r="AI297" s="17"/>
      <c r="AJ297" s="17"/>
      <c r="AK297" s="17"/>
      <c r="AL297" s="17"/>
      <c r="AM297" s="15"/>
      <c r="AN297" s="18"/>
      <c r="AO297" s="19"/>
    </row>
    <row r="298" spans="1:41">
      <c r="A298" s="5"/>
      <c r="B298" s="6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9"/>
      <c r="Z298" s="7"/>
      <c r="AA298" s="7"/>
      <c r="AB298" s="7"/>
      <c r="AC298" s="7"/>
      <c r="AD298" s="10"/>
      <c r="AE298" s="7"/>
      <c r="AF298" s="7"/>
      <c r="AG298" s="10"/>
      <c r="AH298" s="10"/>
      <c r="AI298" s="10"/>
      <c r="AJ298" s="10"/>
      <c r="AK298" s="10"/>
      <c r="AL298" s="10"/>
      <c r="AM298" s="7"/>
      <c r="AN298" s="11"/>
      <c r="AO298" s="12"/>
    </row>
    <row r="299" spans="1:41">
      <c r="A299" s="13"/>
      <c r="B299" s="14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6"/>
      <c r="Z299" s="15"/>
      <c r="AA299" s="15"/>
      <c r="AB299" s="15"/>
      <c r="AC299" s="15"/>
      <c r="AD299" s="17"/>
      <c r="AE299" s="15"/>
      <c r="AF299" s="15"/>
      <c r="AG299" s="17"/>
      <c r="AH299" s="17"/>
      <c r="AI299" s="17"/>
      <c r="AJ299" s="17"/>
      <c r="AK299" s="17"/>
      <c r="AL299" s="17"/>
      <c r="AM299" s="15"/>
      <c r="AN299" s="18"/>
      <c r="AO299" s="19"/>
    </row>
    <row r="300" spans="1:41">
      <c r="A300" s="5"/>
      <c r="B300" s="6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9"/>
      <c r="Z300" s="7"/>
      <c r="AA300" s="7"/>
      <c r="AB300" s="7"/>
      <c r="AC300" s="7"/>
      <c r="AD300" s="10"/>
      <c r="AE300" s="7"/>
      <c r="AF300" s="7"/>
      <c r="AG300" s="10"/>
      <c r="AH300" s="10"/>
      <c r="AI300" s="10"/>
      <c r="AJ300" s="10"/>
      <c r="AK300" s="10"/>
      <c r="AL300" s="10"/>
      <c r="AM300" s="7"/>
      <c r="AN300" s="11"/>
      <c r="AO300" s="12"/>
    </row>
    <row r="301" spans="1:41">
      <c r="A301" s="13"/>
      <c r="B301" s="14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6"/>
      <c r="Z301" s="15"/>
      <c r="AA301" s="15"/>
      <c r="AB301" s="15"/>
      <c r="AC301" s="15"/>
      <c r="AD301" s="17"/>
      <c r="AE301" s="15"/>
      <c r="AF301" s="15"/>
      <c r="AG301" s="17"/>
      <c r="AH301" s="17"/>
      <c r="AI301" s="17"/>
      <c r="AJ301" s="17"/>
      <c r="AK301" s="17"/>
      <c r="AL301" s="17"/>
      <c r="AM301" s="15"/>
      <c r="AN301" s="18"/>
      <c r="AO301" s="19"/>
    </row>
    <row r="302" spans="1:41">
      <c r="A302" s="5"/>
      <c r="B302" s="6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9"/>
      <c r="Z302" s="7"/>
      <c r="AA302" s="7"/>
      <c r="AB302" s="7"/>
      <c r="AC302" s="7"/>
      <c r="AD302" s="10"/>
      <c r="AE302" s="7"/>
      <c r="AF302" s="7"/>
      <c r="AG302" s="10"/>
      <c r="AH302" s="10"/>
      <c r="AI302" s="10"/>
      <c r="AJ302" s="10"/>
      <c r="AK302" s="10"/>
      <c r="AL302" s="10"/>
      <c r="AM302" s="7"/>
      <c r="AN302" s="11"/>
      <c r="AO302" s="12"/>
    </row>
    <row r="303" spans="1:41">
      <c r="A303" s="13"/>
      <c r="B303" s="14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6"/>
      <c r="Z303" s="15"/>
      <c r="AA303" s="15"/>
      <c r="AB303" s="15"/>
      <c r="AC303" s="15"/>
      <c r="AD303" s="17"/>
      <c r="AE303" s="15"/>
      <c r="AF303" s="15"/>
      <c r="AG303" s="17"/>
      <c r="AH303" s="17"/>
      <c r="AI303" s="17"/>
      <c r="AJ303" s="17"/>
      <c r="AK303" s="17"/>
      <c r="AL303" s="17"/>
      <c r="AM303" s="15"/>
      <c r="AN303" s="18"/>
      <c r="AO303" s="19"/>
    </row>
    <row r="304" spans="1:41">
      <c r="A304" s="5"/>
      <c r="B304" s="6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9"/>
      <c r="Z304" s="7"/>
      <c r="AA304" s="7"/>
      <c r="AB304" s="7"/>
      <c r="AC304" s="7"/>
      <c r="AD304" s="10"/>
      <c r="AE304" s="7"/>
      <c r="AF304" s="7"/>
      <c r="AG304" s="10"/>
      <c r="AH304" s="10"/>
      <c r="AI304" s="10"/>
      <c r="AJ304" s="10"/>
      <c r="AK304" s="10"/>
      <c r="AL304" s="10"/>
      <c r="AM304" s="7"/>
      <c r="AN304" s="11"/>
      <c r="AO304" s="12"/>
    </row>
    <row r="305" spans="1:41">
      <c r="A305" s="13"/>
      <c r="B305" s="14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6"/>
      <c r="Z305" s="15"/>
      <c r="AA305" s="15"/>
      <c r="AB305" s="15"/>
      <c r="AC305" s="15"/>
      <c r="AD305" s="17"/>
      <c r="AE305" s="15"/>
      <c r="AF305" s="15"/>
      <c r="AG305" s="17"/>
      <c r="AH305" s="17"/>
      <c r="AI305" s="17"/>
      <c r="AJ305" s="17"/>
      <c r="AK305" s="17"/>
      <c r="AL305" s="17"/>
      <c r="AM305" s="15"/>
      <c r="AN305" s="18"/>
      <c r="AO305" s="19"/>
    </row>
    <row r="306" spans="1:41">
      <c r="A306" s="5"/>
      <c r="B306" s="6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9"/>
      <c r="Z306" s="7"/>
      <c r="AA306" s="7"/>
      <c r="AB306" s="7"/>
      <c r="AC306" s="7"/>
      <c r="AD306" s="10"/>
      <c r="AE306" s="7"/>
      <c r="AF306" s="7"/>
      <c r="AG306" s="10"/>
      <c r="AH306" s="10"/>
      <c r="AI306" s="10"/>
      <c r="AJ306" s="10"/>
      <c r="AK306" s="10"/>
      <c r="AL306" s="10"/>
      <c r="AM306" s="7"/>
      <c r="AN306" s="11"/>
      <c r="AO306" s="12"/>
    </row>
    <row r="307" spans="1:41">
      <c r="A307" s="13"/>
      <c r="B307" s="14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6"/>
      <c r="Z307" s="15"/>
      <c r="AA307" s="15"/>
      <c r="AB307" s="15"/>
      <c r="AC307" s="15"/>
      <c r="AD307" s="17"/>
      <c r="AE307" s="15"/>
      <c r="AF307" s="15"/>
      <c r="AG307" s="17"/>
      <c r="AH307" s="17"/>
      <c r="AI307" s="17"/>
      <c r="AJ307" s="17"/>
      <c r="AK307" s="17"/>
      <c r="AL307" s="17"/>
      <c r="AM307" s="15"/>
      <c r="AN307" s="18"/>
      <c r="AO307" s="19"/>
    </row>
    <row r="308" spans="1:41">
      <c r="A308" s="5"/>
      <c r="B308" s="6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9"/>
      <c r="Z308" s="7"/>
      <c r="AA308" s="7"/>
      <c r="AB308" s="7"/>
      <c r="AC308" s="7"/>
      <c r="AD308" s="10"/>
      <c r="AE308" s="7"/>
      <c r="AF308" s="7"/>
      <c r="AG308" s="10"/>
      <c r="AH308" s="10"/>
      <c r="AI308" s="10"/>
      <c r="AJ308" s="10"/>
      <c r="AK308" s="10"/>
      <c r="AL308" s="10"/>
      <c r="AM308" s="7"/>
      <c r="AN308" s="11"/>
      <c r="AO308" s="12"/>
    </row>
    <row r="309" spans="1:41">
      <c r="A309" s="13"/>
      <c r="B309" s="14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6"/>
      <c r="Z309" s="15"/>
      <c r="AA309" s="15"/>
      <c r="AB309" s="15"/>
      <c r="AC309" s="15"/>
      <c r="AD309" s="17"/>
      <c r="AE309" s="15"/>
      <c r="AF309" s="15"/>
      <c r="AG309" s="17"/>
      <c r="AH309" s="17"/>
      <c r="AI309" s="17"/>
      <c r="AJ309" s="17"/>
      <c r="AK309" s="17"/>
      <c r="AL309" s="17"/>
      <c r="AM309" s="15"/>
      <c r="AN309" s="18"/>
      <c r="AO309" s="19"/>
    </row>
    <row r="310" spans="1:41">
      <c r="A310" s="5"/>
      <c r="B310" s="6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9"/>
      <c r="Z310" s="7"/>
      <c r="AA310" s="7"/>
      <c r="AB310" s="7"/>
      <c r="AC310" s="7"/>
      <c r="AD310" s="10"/>
      <c r="AE310" s="7"/>
      <c r="AF310" s="7"/>
      <c r="AG310" s="10"/>
      <c r="AH310" s="10"/>
      <c r="AI310" s="10"/>
      <c r="AJ310" s="10"/>
      <c r="AK310" s="10"/>
      <c r="AL310" s="10"/>
      <c r="AM310" s="7"/>
      <c r="AN310" s="11"/>
      <c r="AO310" s="12"/>
    </row>
    <row r="311" spans="1:41">
      <c r="A311" s="13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6"/>
      <c r="Z311" s="15"/>
      <c r="AA311" s="15"/>
      <c r="AB311" s="15"/>
      <c r="AC311" s="15"/>
      <c r="AD311" s="17"/>
      <c r="AE311" s="15"/>
      <c r="AF311" s="15"/>
      <c r="AG311" s="17"/>
      <c r="AH311" s="17"/>
      <c r="AI311" s="17"/>
      <c r="AJ311" s="17"/>
      <c r="AK311" s="17"/>
      <c r="AL311" s="17"/>
      <c r="AM311" s="15"/>
      <c r="AN311" s="18"/>
      <c r="AO311" s="19"/>
    </row>
    <row r="312" spans="1:41">
      <c r="A312" s="5"/>
      <c r="B312" s="6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9"/>
      <c r="Z312" s="7"/>
      <c r="AA312" s="7"/>
      <c r="AB312" s="7"/>
      <c r="AC312" s="7"/>
      <c r="AD312" s="10"/>
      <c r="AE312" s="7"/>
      <c r="AF312" s="7"/>
      <c r="AG312" s="10"/>
      <c r="AH312" s="10"/>
      <c r="AI312" s="10"/>
      <c r="AJ312" s="10"/>
      <c r="AK312" s="10"/>
      <c r="AL312" s="10"/>
      <c r="AM312" s="7"/>
      <c r="AN312" s="11"/>
      <c r="AO312" s="12"/>
    </row>
    <row r="313" spans="1:41">
      <c r="A313" s="13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6"/>
      <c r="Z313" s="15"/>
      <c r="AA313" s="15"/>
      <c r="AB313" s="15"/>
      <c r="AC313" s="15"/>
      <c r="AD313" s="17"/>
      <c r="AE313" s="15"/>
      <c r="AF313" s="15"/>
      <c r="AG313" s="17"/>
      <c r="AH313" s="17"/>
      <c r="AI313" s="17"/>
      <c r="AJ313" s="17"/>
      <c r="AK313" s="17"/>
      <c r="AL313" s="17"/>
      <c r="AM313" s="15"/>
      <c r="AN313" s="18"/>
      <c r="AO313" s="19"/>
    </row>
    <row r="314" spans="1:41">
      <c r="A314" s="5"/>
      <c r="B314" s="6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9"/>
      <c r="Z314" s="7"/>
      <c r="AA314" s="7"/>
      <c r="AB314" s="7"/>
      <c r="AC314" s="7"/>
      <c r="AD314" s="10"/>
      <c r="AE314" s="7"/>
      <c r="AF314" s="7"/>
      <c r="AG314" s="10"/>
      <c r="AH314" s="10"/>
      <c r="AI314" s="10"/>
      <c r="AJ314" s="10"/>
      <c r="AK314" s="10"/>
      <c r="AL314" s="10"/>
      <c r="AM314" s="7"/>
      <c r="AN314" s="11"/>
      <c r="AO314" s="12"/>
    </row>
    <row r="315" spans="1:41">
      <c r="A315" s="13"/>
      <c r="B315" s="14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6"/>
      <c r="Z315" s="15"/>
      <c r="AA315" s="15"/>
      <c r="AB315" s="15"/>
      <c r="AC315" s="15"/>
      <c r="AD315" s="17"/>
      <c r="AE315" s="15"/>
      <c r="AF315" s="15"/>
      <c r="AG315" s="17"/>
      <c r="AH315" s="17"/>
      <c r="AI315" s="17"/>
      <c r="AJ315" s="17"/>
      <c r="AK315" s="17"/>
      <c r="AL315" s="17"/>
      <c r="AM315" s="15"/>
      <c r="AN315" s="18"/>
      <c r="AO315" s="19"/>
    </row>
    <row r="316" spans="1:41">
      <c r="A316" s="5"/>
      <c r="B316" s="6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9"/>
      <c r="Z316" s="7"/>
      <c r="AA316" s="7"/>
      <c r="AB316" s="7"/>
      <c r="AC316" s="7"/>
      <c r="AD316" s="10"/>
      <c r="AE316" s="7"/>
      <c r="AF316" s="7"/>
      <c r="AG316" s="10"/>
      <c r="AH316" s="10"/>
      <c r="AI316" s="10"/>
      <c r="AJ316" s="10"/>
      <c r="AK316" s="10"/>
      <c r="AL316" s="10"/>
      <c r="AM316" s="7"/>
      <c r="AN316" s="11"/>
      <c r="AO316" s="12"/>
    </row>
    <row r="317" spans="1:41">
      <c r="A317" s="13"/>
      <c r="B317" s="14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6"/>
      <c r="Z317" s="15"/>
      <c r="AA317" s="15"/>
      <c r="AB317" s="15"/>
      <c r="AC317" s="15"/>
      <c r="AD317" s="17"/>
      <c r="AE317" s="15"/>
      <c r="AF317" s="15"/>
      <c r="AG317" s="17"/>
      <c r="AH317" s="17"/>
      <c r="AI317" s="17"/>
      <c r="AJ317" s="17"/>
      <c r="AK317" s="17"/>
      <c r="AL317" s="17"/>
      <c r="AM317" s="15"/>
      <c r="AN317" s="18"/>
      <c r="AO317" s="19"/>
    </row>
    <row r="318" spans="1:41">
      <c r="A318" s="5"/>
      <c r="B318" s="6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9"/>
      <c r="Z318" s="7"/>
      <c r="AA318" s="7"/>
      <c r="AB318" s="7"/>
      <c r="AC318" s="7"/>
      <c r="AD318" s="10"/>
      <c r="AE318" s="7"/>
      <c r="AF318" s="7"/>
      <c r="AG318" s="10"/>
      <c r="AH318" s="10"/>
      <c r="AI318" s="10"/>
      <c r="AJ318" s="10"/>
      <c r="AK318" s="10"/>
      <c r="AL318" s="10"/>
      <c r="AM318" s="7"/>
      <c r="AN318" s="11"/>
      <c r="AO318" s="12"/>
    </row>
    <row r="319" spans="1:41">
      <c r="A319" s="13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6"/>
      <c r="Z319" s="15"/>
      <c r="AA319" s="15"/>
      <c r="AB319" s="15"/>
      <c r="AC319" s="15"/>
      <c r="AD319" s="17"/>
      <c r="AE319" s="15"/>
      <c r="AF319" s="15"/>
      <c r="AG319" s="17"/>
      <c r="AH319" s="17"/>
      <c r="AI319" s="17"/>
      <c r="AJ319" s="17"/>
      <c r="AK319" s="17"/>
      <c r="AL319" s="17"/>
      <c r="AM319" s="15"/>
      <c r="AN319" s="18"/>
      <c r="AO319" s="19"/>
    </row>
    <row r="320" spans="1:41">
      <c r="A320" s="5"/>
      <c r="B320" s="6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9"/>
      <c r="Z320" s="7"/>
      <c r="AA320" s="7"/>
      <c r="AB320" s="7"/>
      <c r="AC320" s="7"/>
      <c r="AD320" s="10"/>
      <c r="AE320" s="7"/>
      <c r="AF320" s="7"/>
      <c r="AG320" s="10"/>
      <c r="AH320" s="10"/>
      <c r="AI320" s="10"/>
      <c r="AJ320" s="10"/>
      <c r="AK320" s="10"/>
      <c r="AL320" s="10"/>
      <c r="AM320" s="7"/>
      <c r="AN320" s="11"/>
      <c r="AO320" s="12"/>
    </row>
    <row r="321" spans="1:41">
      <c r="A321" s="13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6"/>
      <c r="Z321" s="15"/>
      <c r="AA321" s="15"/>
      <c r="AB321" s="15"/>
      <c r="AC321" s="15"/>
      <c r="AD321" s="17"/>
      <c r="AE321" s="15"/>
      <c r="AF321" s="15"/>
      <c r="AG321" s="17"/>
      <c r="AH321" s="17"/>
      <c r="AI321" s="17"/>
      <c r="AJ321" s="17"/>
      <c r="AK321" s="17"/>
      <c r="AL321" s="17"/>
      <c r="AM321" s="15"/>
      <c r="AN321" s="18"/>
      <c r="AO321" s="19"/>
    </row>
    <row r="322" spans="1:41">
      <c r="A322" s="5"/>
      <c r="B322" s="6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9"/>
      <c r="Z322" s="7"/>
      <c r="AA322" s="7"/>
      <c r="AB322" s="7"/>
      <c r="AC322" s="7"/>
      <c r="AD322" s="10"/>
      <c r="AE322" s="7"/>
      <c r="AF322" s="7"/>
      <c r="AG322" s="10"/>
      <c r="AH322" s="10"/>
      <c r="AI322" s="10"/>
      <c r="AJ322" s="10"/>
      <c r="AK322" s="10"/>
      <c r="AL322" s="10"/>
      <c r="AM322" s="7"/>
      <c r="AN322" s="11"/>
      <c r="AO322" s="12"/>
    </row>
    <row r="323" spans="1:41">
      <c r="A323" s="13"/>
      <c r="B323" s="14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6"/>
      <c r="Z323" s="15"/>
      <c r="AA323" s="15"/>
      <c r="AB323" s="15"/>
      <c r="AC323" s="15"/>
      <c r="AD323" s="17"/>
      <c r="AE323" s="15"/>
      <c r="AF323" s="15"/>
      <c r="AG323" s="17"/>
      <c r="AH323" s="17"/>
      <c r="AI323" s="17"/>
      <c r="AJ323" s="17"/>
      <c r="AK323" s="17"/>
      <c r="AL323" s="17"/>
      <c r="AM323" s="15"/>
      <c r="AN323" s="18"/>
      <c r="AO323" s="19"/>
    </row>
    <row r="324" spans="1:41">
      <c r="A324" s="5"/>
      <c r="B324" s="6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9"/>
      <c r="Z324" s="7"/>
      <c r="AA324" s="7"/>
      <c r="AB324" s="7"/>
      <c r="AC324" s="7"/>
      <c r="AD324" s="10"/>
      <c r="AE324" s="7"/>
      <c r="AF324" s="7"/>
      <c r="AG324" s="10"/>
      <c r="AH324" s="10"/>
      <c r="AI324" s="10"/>
      <c r="AJ324" s="10"/>
      <c r="AK324" s="10"/>
      <c r="AL324" s="10"/>
      <c r="AM324" s="7"/>
      <c r="AN324" s="11"/>
      <c r="AO324" s="12"/>
    </row>
    <row r="325" spans="1:41">
      <c r="A325" s="13"/>
      <c r="B325" s="14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6"/>
      <c r="Z325" s="15"/>
      <c r="AA325" s="15"/>
      <c r="AB325" s="15"/>
      <c r="AC325" s="15"/>
      <c r="AD325" s="17"/>
      <c r="AE325" s="15"/>
      <c r="AF325" s="15"/>
      <c r="AG325" s="17"/>
      <c r="AH325" s="17"/>
      <c r="AI325" s="17"/>
      <c r="AJ325" s="17"/>
      <c r="AK325" s="17"/>
      <c r="AL325" s="17"/>
      <c r="AM325" s="15"/>
      <c r="AN325" s="18"/>
      <c r="AO325" s="19"/>
    </row>
    <row r="326" spans="1:41">
      <c r="A326" s="5"/>
      <c r="B326" s="6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9"/>
      <c r="Z326" s="7"/>
      <c r="AA326" s="7"/>
      <c r="AB326" s="7"/>
      <c r="AC326" s="7"/>
      <c r="AD326" s="10"/>
      <c r="AE326" s="7"/>
      <c r="AF326" s="7"/>
      <c r="AG326" s="10"/>
      <c r="AH326" s="10"/>
      <c r="AI326" s="10"/>
      <c r="AJ326" s="10"/>
      <c r="AK326" s="10"/>
      <c r="AL326" s="10"/>
      <c r="AM326" s="7"/>
      <c r="AN326" s="11"/>
      <c r="AO326" s="12"/>
    </row>
    <row r="327" spans="1:41">
      <c r="A327" s="13"/>
      <c r="B327" s="14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6"/>
      <c r="Z327" s="15"/>
      <c r="AA327" s="15"/>
      <c r="AB327" s="15"/>
      <c r="AC327" s="15"/>
      <c r="AD327" s="17"/>
      <c r="AE327" s="15"/>
      <c r="AF327" s="15"/>
      <c r="AG327" s="17"/>
      <c r="AH327" s="17"/>
      <c r="AI327" s="17"/>
      <c r="AJ327" s="17"/>
      <c r="AK327" s="17"/>
      <c r="AL327" s="17"/>
      <c r="AM327" s="15"/>
      <c r="AN327" s="18"/>
      <c r="AO327" s="19"/>
    </row>
    <row r="328" spans="1:41">
      <c r="A328" s="5"/>
      <c r="B328" s="6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9"/>
      <c r="Z328" s="7"/>
      <c r="AA328" s="7"/>
      <c r="AB328" s="7"/>
      <c r="AC328" s="7"/>
      <c r="AD328" s="10"/>
      <c r="AE328" s="7"/>
      <c r="AF328" s="7"/>
      <c r="AG328" s="10"/>
      <c r="AH328" s="10"/>
      <c r="AI328" s="10"/>
      <c r="AJ328" s="10"/>
      <c r="AK328" s="10"/>
      <c r="AL328" s="10"/>
      <c r="AM328" s="7"/>
      <c r="AN328" s="11"/>
      <c r="AO328" s="12"/>
    </row>
    <row r="329" spans="1:41">
      <c r="A329" s="13"/>
      <c r="B329" s="14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6"/>
      <c r="Z329" s="15"/>
      <c r="AA329" s="15"/>
      <c r="AB329" s="15"/>
      <c r="AC329" s="15"/>
      <c r="AD329" s="17"/>
      <c r="AE329" s="15"/>
      <c r="AF329" s="15"/>
      <c r="AG329" s="17"/>
      <c r="AH329" s="17"/>
      <c r="AI329" s="17"/>
      <c r="AJ329" s="17"/>
      <c r="AK329" s="17"/>
      <c r="AL329" s="17"/>
      <c r="AM329" s="15"/>
      <c r="AN329" s="18"/>
      <c r="AO329" s="19"/>
    </row>
    <row r="330" spans="1:41">
      <c r="A330" s="5"/>
      <c r="B330" s="6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9"/>
      <c r="Z330" s="7"/>
      <c r="AA330" s="7"/>
      <c r="AB330" s="7"/>
      <c r="AC330" s="7"/>
      <c r="AD330" s="10"/>
      <c r="AE330" s="7"/>
      <c r="AF330" s="7"/>
      <c r="AG330" s="10"/>
      <c r="AH330" s="10"/>
      <c r="AI330" s="10"/>
      <c r="AJ330" s="10"/>
      <c r="AK330" s="10"/>
      <c r="AL330" s="10"/>
      <c r="AM330" s="7"/>
      <c r="AN330" s="11"/>
      <c r="AO330" s="12"/>
    </row>
    <row r="331" spans="1:41">
      <c r="A331" s="13"/>
      <c r="B331" s="14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6"/>
      <c r="Z331" s="15"/>
      <c r="AA331" s="15"/>
      <c r="AB331" s="15"/>
      <c r="AC331" s="15"/>
      <c r="AD331" s="17"/>
      <c r="AE331" s="15"/>
      <c r="AF331" s="15"/>
      <c r="AG331" s="17"/>
      <c r="AH331" s="17"/>
      <c r="AI331" s="17"/>
      <c r="AJ331" s="17"/>
      <c r="AK331" s="17"/>
      <c r="AL331" s="17"/>
      <c r="AM331" s="15"/>
      <c r="AN331" s="18"/>
      <c r="AO331" s="19"/>
    </row>
    <row r="332" spans="1:41">
      <c r="A332" s="5"/>
      <c r="B332" s="6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9"/>
      <c r="Z332" s="7"/>
      <c r="AA332" s="7"/>
      <c r="AB332" s="7"/>
      <c r="AC332" s="7"/>
      <c r="AD332" s="10"/>
      <c r="AE332" s="7"/>
      <c r="AF332" s="7"/>
      <c r="AG332" s="10"/>
      <c r="AH332" s="10"/>
      <c r="AI332" s="10"/>
      <c r="AJ332" s="10"/>
      <c r="AK332" s="10"/>
      <c r="AL332" s="10"/>
      <c r="AM332" s="7"/>
      <c r="AN332" s="11"/>
      <c r="AO332" s="12"/>
    </row>
    <row r="333" spans="1:41">
      <c r="A333" s="13"/>
      <c r="B333" s="14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6"/>
      <c r="Z333" s="15"/>
      <c r="AA333" s="15"/>
      <c r="AB333" s="15"/>
      <c r="AC333" s="15"/>
      <c r="AD333" s="17"/>
      <c r="AE333" s="15"/>
      <c r="AF333" s="15"/>
      <c r="AG333" s="17"/>
      <c r="AH333" s="17"/>
      <c r="AI333" s="17"/>
      <c r="AJ333" s="17"/>
      <c r="AK333" s="17"/>
      <c r="AL333" s="17"/>
      <c r="AM333" s="15"/>
      <c r="AN333" s="18"/>
      <c r="AO333" s="19"/>
    </row>
    <row r="334" spans="1:41">
      <c r="A334" s="5"/>
      <c r="B334" s="6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9"/>
      <c r="Z334" s="7"/>
      <c r="AA334" s="7"/>
      <c r="AB334" s="7"/>
      <c r="AC334" s="7"/>
      <c r="AD334" s="10"/>
      <c r="AE334" s="7"/>
      <c r="AF334" s="7"/>
      <c r="AG334" s="10"/>
      <c r="AH334" s="10"/>
      <c r="AI334" s="10"/>
      <c r="AJ334" s="10"/>
      <c r="AK334" s="10"/>
      <c r="AL334" s="10"/>
      <c r="AM334" s="7"/>
      <c r="AN334" s="11"/>
      <c r="AO334" s="12"/>
    </row>
    <row r="335" spans="1:41">
      <c r="A335" s="13"/>
      <c r="B335" s="14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6"/>
      <c r="Z335" s="15"/>
      <c r="AA335" s="15"/>
      <c r="AB335" s="15"/>
      <c r="AC335" s="15"/>
      <c r="AD335" s="17"/>
      <c r="AE335" s="15"/>
      <c r="AF335" s="15"/>
      <c r="AG335" s="17"/>
      <c r="AH335" s="17"/>
      <c r="AI335" s="17"/>
      <c r="AJ335" s="17"/>
      <c r="AK335" s="17"/>
      <c r="AL335" s="17"/>
      <c r="AM335" s="15"/>
      <c r="AN335" s="18"/>
      <c r="AO335" s="19"/>
    </row>
    <row r="336" spans="1:41">
      <c r="A336" s="5"/>
      <c r="B336" s="6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9"/>
      <c r="Z336" s="7"/>
      <c r="AA336" s="7"/>
      <c r="AB336" s="7"/>
      <c r="AC336" s="7"/>
      <c r="AD336" s="10"/>
      <c r="AE336" s="7"/>
      <c r="AF336" s="7"/>
      <c r="AG336" s="10"/>
      <c r="AH336" s="10"/>
      <c r="AI336" s="10"/>
      <c r="AJ336" s="10"/>
      <c r="AK336" s="10"/>
      <c r="AL336" s="10"/>
      <c r="AM336" s="7"/>
      <c r="AN336" s="11"/>
      <c r="AO336" s="12"/>
    </row>
    <row r="337" spans="1:41">
      <c r="A337" s="13"/>
      <c r="B337" s="14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6"/>
      <c r="Z337" s="15"/>
      <c r="AA337" s="15"/>
      <c r="AB337" s="15"/>
      <c r="AC337" s="15"/>
      <c r="AD337" s="17"/>
      <c r="AE337" s="15"/>
      <c r="AF337" s="15"/>
      <c r="AG337" s="17"/>
      <c r="AH337" s="17"/>
      <c r="AI337" s="17"/>
      <c r="AJ337" s="17"/>
      <c r="AK337" s="17"/>
      <c r="AL337" s="17"/>
      <c r="AM337" s="15"/>
      <c r="AN337" s="18"/>
      <c r="AO337" s="19"/>
    </row>
    <row r="338" spans="1:41">
      <c r="A338" s="5"/>
      <c r="B338" s="6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9"/>
      <c r="Z338" s="7"/>
      <c r="AA338" s="7"/>
      <c r="AB338" s="7"/>
      <c r="AC338" s="7"/>
      <c r="AD338" s="10"/>
      <c r="AE338" s="7"/>
      <c r="AF338" s="7"/>
      <c r="AG338" s="10"/>
      <c r="AH338" s="10"/>
      <c r="AI338" s="10"/>
      <c r="AJ338" s="10"/>
      <c r="AK338" s="10"/>
      <c r="AL338" s="10"/>
      <c r="AM338" s="7"/>
      <c r="AN338" s="11"/>
      <c r="AO338" s="12"/>
    </row>
    <row r="339" spans="1:41">
      <c r="A339" s="13"/>
      <c r="B339" s="14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6"/>
      <c r="Z339" s="15"/>
      <c r="AA339" s="15"/>
      <c r="AB339" s="15"/>
      <c r="AC339" s="15"/>
      <c r="AD339" s="17"/>
      <c r="AE339" s="15"/>
      <c r="AF339" s="15"/>
      <c r="AG339" s="17"/>
      <c r="AH339" s="17"/>
      <c r="AI339" s="17"/>
      <c r="AJ339" s="17"/>
      <c r="AK339" s="17"/>
      <c r="AL339" s="17"/>
      <c r="AM339" s="15"/>
      <c r="AN339" s="18"/>
      <c r="AO339" s="19"/>
    </row>
    <row r="340" spans="1:41">
      <c r="A340" s="5"/>
      <c r="B340" s="6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9"/>
      <c r="Z340" s="7"/>
      <c r="AA340" s="7"/>
      <c r="AB340" s="7"/>
      <c r="AC340" s="7"/>
      <c r="AD340" s="10"/>
      <c r="AE340" s="7"/>
      <c r="AF340" s="7"/>
      <c r="AG340" s="10"/>
      <c r="AH340" s="10"/>
      <c r="AI340" s="10"/>
      <c r="AJ340" s="10"/>
      <c r="AK340" s="10"/>
      <c r="AL340" s="10"/>
      <c r="AM340" s="7"/>
      <c r="AN340" s="11"/>
      <c r="AO340" s="12"/>
    </row>
    <row r="341" spans="1:41">
      <c r="A341" s="13"/>
      <c r="B341" s="14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6"/>
      <c r="Z341" s="15"/>
      <c r="AA341" s="15"/>
      <c r="AB341" s="15"/>
      <c r="AC341" s="15"/>
      <c r="AD341" s="17"/>
      <c r="AE341" s="15"/>
      <c r="AF341" s="15"/>
      <c r="AG341" s="17"/>
      <c r="AH341" s="17"/>
      <c r="AI341" s="17"/>
      <c r="AJ341" s="17"/>
      <c r="AK341" s="17"/>
      <c r="AL341" s="17"/>
      <c r="AM341" s="15"/>
      <c r="AN341" s="18"/>
      <c r="AO341" s="19"/>
    </row>
    <row r="342" spans="1:41">
      <c r="A342" s="5"/>
      <c r="B342" s="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9"/>
      <c r="Z342" s="7"/>
      <c r="AA342" s="7"/>
      <c r="AB342" s="7"/>
      <c r="AC342" s="7"/>
      <c r="AD342" s="10"/>
      <c r="AE342" s="7"/>
      <c r="AF342" s="7"/>
      <c r="AG342" s="10"/>
      <c r="AH342" s="10"/>
      <c r="AI342" s="10"/>
      <c r="AJ342" s="10"/>
      <c r="AK342" s="10"/>
      <c r="AL342" s="10"/>
      <c r="AM342" s="7"/>
      <c r="AN342" s="11"/>
      <c r="AO342" s="12"/>
    </row>
    <row r="343" spans="1:41">
      <c r="A343" s="13"/>
      <c r="B343" s="14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6"/>
      <c r="Z343" s="15"/>
      <c r="AA343" s="15"/>
      <c r="AB343" s="15"/>
      <c r="AC343" s="15"/>
      <c r="AD343" s="17"/>
      <c r="AE343" s="15"/>
      <c r="AF343" s="15"/>
      <c r="AG343" s="17"/>
      <c r="AH343" s="17"/>
      <c r="AI343" s="17"/>
      <c r="AJ343" s="17"/>
      <c r="AK343" s="17"/>
      <c r="AL343" s="17"/>
      <c r="AM343" s="15"/>
      <c r="AN343" s="18"/>
      <c r="AO343" s="19"/>
    </row>
    <row r="344" spans="1:41">
      <c r="A344" s="5"/>
      <c r="B344" s="6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9"/>
      <c r="Z344" s="7"/>
      <c r="AA344" s="7"/>
      <c r="AB344" s="7"/>
      <c r="AC344" s="7"/>
      <c r="AD344" s="10"/>
      <c r="AE344" s="7"/>
      <c r="AF344" s="7"/>
      <c r="AG344" s="10"/>
      <c r="AH344" s="10"/>
      <c r="AI344" s="10"/>
      <c r="AJ344" s="10"/>
      <c r="AK344" s="10"/>
      <c r="AL344" s="10"/>
      <c r="AM344" s="7"/>
      <c r="AN344" s="11"/>
      <c r="AO344" s="12"/>
    </row>
    <row r="345" spans="1:41">
      <c r="A345" s="13"/>
      <c r="B345" s="14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6"/>
      <c r="Z345" s="15"/>
      <c r="AA345" s="15"/>
      <c r="AB345" s="15"/>
      <c r="AC345" s="15"/>
      <c r="AD345" s="17"/>
      <c r="AE345" s="15"/>
      <c r="AF345" s="15"/>
      <c r="AG345" s="17"/>
      <c r="AH345" s="17"/>
      <c r="AI345" s="17"/>
      <c r="AJ345" s="17"/>
      <c r="AK345" s="17"/>
      <c r="AL345" s="17"/>
      <c r="AM345" s="15"/>
      <c r="AN345" s="18"/>
      <c r="AO345" s="19"/>
    </row>
    <row r="346" spans="1:41">
      <c r="A346" s="5"/>
      <c r="B346" s="6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9"/>
      <c r="Z346" s="7"/>
      <c r="AA346" s="7"/>
      <c r="AB346" s="7"/>
      <c r="AC346" s="7"/>
      <c r="AD346" s="10"/>
      <c r="AE346" s="7"/>
      <c r="AF346" s="7"/>
      <c r="AG346" s="10"/>
      <c r="AH346" s="10"/>
      <c r="AI346" s="10"/>
      <c r="AJ346" s="10"/>
      <c r="AK346" s="10"/>
      <c r="AL346" s="10"/>
      <c r="AM346" s="7"/>
      <c r="AN346" s="11"/>
      <c r="AO346" s="12"/>
    </row>
    <row r="347" spans="1:41">
      <c r="A347" s="13"/>
      <c r="B347" s="14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6"/>
      <c r="Z347" s="15"/>
      <c r="AA347" s="15"/>
      <c r="AB347" s="15"/>
      <c r="AC347" s="15"/>
      <c r="AD347" s="17"/>
      <c r="AE347" s="15"/>
      <c r="AF347" s="15"/>
      <c r="AG347" s="17"/>
      <c r="AH347" s="17"/>
      <c r="AI347" s="17"/>
      <c r="AJ347" s="17"/>
      <c r="AK347" s="17"/>
      <c r="AL347" s="17"/>
      <c r="AM347" s="15"/>
      <c r="AN347" s="18"/>
      <c r="AO347" s="19"/>
    </row>
    <row r="348" spans="1:41">
      <c r="A348" s="5"/>
      <c r="B348" s="6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9"/>
      <c r="Z348" s="7"/>
      <c r="AA348" s="7"/>
      <c r="AB348" s="7"/>
      <c r="AC348" s="7"/>
      <c r="AD348" s="10"/>
      <c r="AE348" s="7"/>
      <c r="AF348" s="7"/>
      <c r="AG348" s="10"/>
      <c r="AH348" s="10"/>
      <c r="AI348" s="10"/>
      <c r="AJ348" s="10"/>
      <c r="AK348" s="10"/>
      <c r="AL348" s="10"/>
      <c r="AM348" s="7"/>
      <c r="AN348" s="11"/>
      <c r="AO348" s="12"/>
    </row>
    <row r="349" spans="1:41">
      <c r="A349" s="13"/>
      <c r="B349" s="14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6"/>
      <c r="Z349" s="15"/>
      <c r="AA349" s="15"/>
      <c r="AB349" s="15"/>
      <c r="AC349" s="15"/>
      <c r="AD349" s="17"/>
      <c r="AE349" s="15"/>
      <c r="AF349" s="15"/>
      <c r="AG349" s="17"/>
      <c r="AH349" s="17"/>
      <c r="AI349" s="17"/>
      <c r="AJ349" s="17"/>
      <c r="AK349" s="17"/>
      <c r="AL349" s="17"/>
      <c r="AM349" s="15"/>
      <c r="AN349" s="18"/>
      <c r="AO349" s="19"/>
    </row>
    <row r="350" spans="1:41">
      <c r="A350" s="5"/>
      <c r="B350" s="6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9"/>
      <c r="Z350" s="7"/>
      <c r="AA350" s="7"/>
      <c r="AB350" s="7"/>
      <c r="AC350" s="7"/>
      <c r="AD350" s="10"/>
      <c r="AE350" s="7"/>
      <c r="AF350" s="7"/>
      <c r="AG350" s="10"/>
      <c r="AH350" s="10"/>
      <c r="AI350" s="10"/>
      <c r="AJ350" s="10"/>
      <c r="AK350" s="10"/>
      <c r="AL350" s="10"/>
      <c r="AM350" s="7"/>
      <c r="AN350" s="11"/>
      <c r="AO350" s="12"/>
    </row>
    <row r="351" spans="1:41">
      <c r="A351" s="13"/>
      <c r="B351" s="14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6"/>
      <c r="Z351" s="15"/>
      <c r="AA351" s="15"/>
      <c r="AB351" s="15"/>
      <c r="AC351" s="15"/>
      <c r="AD351" s="17"/>
      <c r="AE351" s="15"/>
      <c r="AF351" s="15"/>
      <c r="AG351" s="17"/>
      <c r="AH351" s="17"/>
      <c r="AI351" s="17"/>
      <c r="AJ351" s="17"/>
      <c r="AK351" s="17"/>
      <c r="AL351" s="17"/>
      <c r="AM351" s="15"/>
      <c r="AN351" s="18"/>
      <c r="AO351" s="19"/>
    </row>
    <row r="352" spans="1:41">
      <c r="A352" s="5"/>
      <c r="B352" s="6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9"/>
      <c r="Z352" s="7"/>
      <c r="AA352" s="7"/>
      <c r="AB352" s="7"/>
      <c r="AC352" s="7"/>
      <c r="AD352" s="10"/>
      <c r="AE352" s="7"/>
      <c r="AF352" s="7"/>
      <c r="AG352" s="10"/>
      <c r="AH352" s="10"/>
      <c r="AI352" s="10"/>
      <c r="AJ352" s="10"/>
      <c r="AK352" s="10"/>
      <c r="AL352" s="10"/>
      <c r="AM352" s="7"/>
      <c r="AN352" s="11"/>
      <c r="AO352" s="12"/>
    </row>
    <row r="353" spans="1:41">
      <c r="A353" s="13"/>
      <c r="B353" s="14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6"/>
      <c r="Z353" s="15"/>
      <c r="AA353" s="15"/>
      <c r="AB353" s="15"/>
      <c r="AC353" s="15"/>
      <c r="AD353" s="17"/>
      <c r="AE353" s="15"/>
      <c r="AF353" s="15"/>
      <c r="AG353" s="17"/>
      <c r="AH353" s="17"/>
      <c r="AI353" s="17"/>
      <c r="AJ353" s="17"/>
      <c r="AK353" s="17"/>
      <c r="AL353" s="17"/>
      <c r="AM353" s="15"/>
      <c r="AN353" s="18"/>
      <c r="AO353" s="19"/>
    </row>
    <row r="354" spans="1:41">
      <c r="A354" s="5"/>
      <c r="B354" s="6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9"/>
      <c r="Z354" s="7"/>
      <c r="AA354" s="7"/>
      <c r="AB354" s="7"/>
      <c r="AC354" s="7"/>
      <c r="AD354" s="10"/>
      <c r="AE354" s="7"/>
      <c r="AF354" s="7"/>
      <c r="AG354" s="10"/>
      <c r="AH354" s="10"/>
      <c r="AI354" s="10"/>
      <c r="AJ354" s="10"/>
      <c r="AK354" s="10"/>
      <c r="AL354" s="10"/>
      <c r="AM354" s="7"/>
      <c r="AN354" s="11"/>
      <c r="AO354" s="12"/>
    </row>
    <row r="355" spans="1:41">
      <c r="A355" s="13"/>
      <c r="B355" s="14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6"/>
      <c r="Z355" s="15"/>
      <c r="AA355" s="15"/>
      <c r="AB355" s="15"/>
      <c r="AC355" s="15"/>
      <c r="AD355" s="17"/>
      <c r="AE355" s="15"/>
      <c r="AF355" s="15"/>
      <c r="AG355" s="17"/>
      <c r="AH355" s="17"/>
      <c r="AI355" s="17"/>
      <c r="AJ355" s="17"/>
      <c r="AK355" s="17"/>
      <c r="AL355" s="17"/>
      <c r="AM355" s="15"/>
      <c r="AN355" s="18"/>
      <c r="AO355" s="19"/>
    </row>
    <row r="356" spans="1:41">
      <c r="A356" s="5"/>
      <c r="B356" s="6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9"/>
      <c r="Z356" s="7"/>
      <c r="AA356" s="7"/>
      <c r="AB356" s="7"/>
      <c r="AC356" s="7"/>
      <c r="AD356" s="10"/>
      <c r="AE356" s="7"/>
      <c r="AF356" s="7"/>
      <c r="AG356" s="10"/>
      <c r="AH356" s="10"/>
      <c r="AI356" s="10"/>
      <c r="AJ356" s="10"/>
      <c r="AK356" s="10"/>
      <c r="AL356" s="10"/>
      <c r="AM356" s="7"/>
      <c r="AN356" s="11"/>
      <c r="AO356" s="12"/>
    </row>
    <row r="357" spans="1:41">
      <c r="A357" s="13"/>
      <c r="B357" s="14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6"/>
      <c r="Z357" s="15"/>
      <c r="AA357" s="15"/>
      <c r="AB357" s="15"/>
      <c r="AC357" s="15"/>
      <c r="AD357" s="17"/>
      <c r="AE357" s="15"/>
      <c r="AF357" s="15"/>
      <c r="AG357" s="17"/>
      <c r="AH357" s="17"/>
      <c r="AI357" s="17"/>
      <c r="AJ357" s="17"/>
      <c r="AK357" s="17"/>
      <c r="AL357" s="17"/>
      <c r="AM357" s="15"/>
      <c r="AN357" s="18"/>
      <c r="AO357" s="19"/>
    </row>
    <row r="358" spans="1:41">
      <c r="A358" s="5"/>
      <c r="B358" s="6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9"/>
      <c r="Z358" s="7"/>
      <c r="AA358" s="7"/>
      <c r="AB358" s="7"/>
      <c r="AC358" s="7"/>
      <c r="AD358" s="10"/>
      <c r="AE358" s="7"/>
      <c r="AF358" s="7"/>
      <c r="AG358" s="10"/>
      <c r="AH358" s="10"/>
      <c r="AI358" s="10"/>
      <c r="AJ358" s="10"/>
      <c r="AK358" s="10"/>
      <c r="AL358" s="10"/>
      <c r="AM358" s="7"/>
      <c r="AN358" s="11"/>
      <c r="AO358" s="12"/>
    </row>
    <row r="359" spans="1:41">
      <c r="A359" s="13"/>
      <c r="B359" s="14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6"/>
      <c r="Z359" s="15"/>
      <c r="AA359" s="15"/>
      <c r="AB359" s="15"/>
      <c r="AC359" s="15"/>
      <c r="AD359" s="17"/>
      <c r="AE359" s="15"/>
      <c r="AF359" s="15"/>
      <c r="AG359" s="17"/>
      <c r="AH359" s="17"/>
      <c r="AI359" s="17"/>
      <c r="AJ359" s="17"/>
      <c r="AK359" s="17"/>
      <c r="AL359" s="17"/>
      <c r="AM359" s="15"/>
      <c r="AN359" s="18"/>
      <c r="AO359" s="19"/>
    </row>
    <row r="360" spans="1:41">
      <c r="A360" s="5"/>
      <c r="B360" s="6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9"/>
      <c r="Z360" s="7"/>
      <c r="AA360" s="7"/>
      <c r="AB360" s="7"/>
      <c r="AC360" s="7"/>
      <c r="AD360" s="10"/>
      <c r="AE360" s="7"/>
      <c r="AF360" s="7"/>
      <c r="AG360" s="10"/>
      <c r="AH360" s="10"/>
      <c r="AI360" s="10"/>
      <c r="AJ360" s="10"/>
      <c r="AK360" s="10"/>
      <c r="AL360" s="10"/>
      <c r="AM360" s="7"/>
      <c r="AN360" s="11"/>
      <c r="AO360" s="12"/>
    </row>
    <row r="361" spans="1:41">
      <c r="A361" s="13"/>
      <c r="B361" s="14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6"/>
      <c r="Z361" s="15"/>
      <c r="AA361" s="15"/>
      <c r="AB361" s="15"/>
      <c r="AC361" s="15"/>
      <c r="AD361" s="17"/>
      <c r="AE361" s="15"/>
      <c r="AF361" s="15"/>
      <c r="AG361" s="17"/>
      <c r="AH361" s="17"/>
      <c r="AI361" s="17"/>
      <c r="AJ361" s="17"/>
      <c r="AK361" s="17"/>
      <c r="AL361" s="17"/>
      <c r="AM361" s="15"/>
      <c r="AN361" s="18"/>
      <c r="AO361" s="19"/>
    </row>
    <row r="362" spans="1:41">
      <c r="A362" s="5"/>
      <c r="B362" s="6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9"/>
      <c r="Z362" s="7"/>
      <c r="AA362" s="7"/>
      <c r="AB362" s="7"/>
      <c r="AC362" s="7"/>
      <c r="AD362" s="10"/>
      <c r="AE362" s="7"/>
      <c r="AF362" s="7"/>
      <c r="AG362" s="10"/>
      <c r="AH362" s="10"/>
      <c r="AI362" s="10"/>
      <c r="AJ362" s="10"/>
      <c r="AK362" s="10"/>
      <c r="AL362" s="10"/>
      <c r="AM362" s="7"/>
      <c r="AN362" s="11"/>
      <c r="AO362" s="12"/>
    </row>
    <row r="363" spans="1:41">
      <c r="A363" s="13"/>
      <c r="B363" s="14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6"/>
      <c r="Z363" s="15"/>
      <c r="AA363" s="15"/>
      <c r="AB363" s="15"/>
      <c r="AC363" s="15"/>
      <c r="AD363" s="17"/>
      <c r="AE363" s="15"/>
      <c r="AF363" s="15"/>
      <c r="AG363" s="17"/>
      <c r="AH363" s="17"/>
      <c r="AI363" s="17"/>
      <c r="AJ363" s="17"/>
      <c r="AK363" s="17"/>
      <c r="AL363" s="17"/>
      <c r="AM363" s="15"/>
      <c r="AN363" s="18"/>
      <c r="AO363" s="19"/>
    </row>
    <row r="364" spans="1:41">
      <c r="A364" s="5"/>
      <c r="B364" s="6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9"/>
      <c r="Z364" s="7"/>
      <c r="AA364" s="7"/>
      <c r="AB364" s="7"/>
      <c r="AC364" s="7"/>
      <c r="AD364" s="10"/>
      <c r="AE364" s="7"/>
      <c r="AF364" s="7"/>
      <c r="AG364" s="10"/>
      <c r="AH364" s="10"/>
      <c r="AI364" s="10"/>
      <c r="AJ364" s="10"/>
      <c r="AK364" s="10"/>
      <c r="AL364" s="10"/>
      <c r="AM364" s="7"/>
      <c r="AN364" s="11"/>
      <c r="AO364" s="12"/>
    </row>
    <row r="365" spans="1:41">
      <c r="A365" s="13"/>
      <c r="B365" s="14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6"/>
      <c r="Z365" s="15"/>
      <c r="AA365" s="15"/>
      <c r="AB365" s="15"/>
      <c r="AC365" s="15"/>
      <c r="AD365" s="17"/>
      <c r="AE365" s="15"/>
      <c r="AF365" s="15"/>
      <c r="AG365" s="17"/>
      <c r="AH365" s="17"/>
      <c r="AI365" s="17"/>
      <c r="AJ365" s="17"/>
      <c r="AK365" s="17"/>
      <c r="AL365" s="17"/>
      <c r="AM365" s="15"/>
      <c r="AN365" s="18"/>
      <c r="AO365" s="19"/>
    </row>
    <row r="366" spans="1:41">
      <c r="A366" s="5"/>
      <c r="B366" s="6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9"/>
      <c r="Z366" s="7"/>
      <c r="AA366" s="7"/>
      <c r="AB366" s="7"/>
      <c r="AC366" s="7"/>
      <c r="AD366" s="10"/>
      <c r="AE366" s="7"/>
      <c r="AF366" s="7"/>
      <c r="AG366" s="10"/>
      <c r="AH366" s="10"/>
      <c r="AI366" s="10"/>
      <c r="AJ366" s="10"/>
      <c r="AK366" s="10"/>
      <c r="AL366" s="10"/>
      <c r="AM366" s="7"/>
      <c r="AN366" s="11"/>
      <c r="AO366" s="12"/>
    </row>
    <row r="367" spans="1:41">
      <c r="A367" s="13"/>
      <c r="B367" s="14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6"/>
      <c r="Z367" s="15"/>
      <c r="AA367" s="15"/>
      <c r="AB367" s="15"/>
      <c r="AC367" s="15"/>
      <c r="AD367" s="17"/>
      <c r="AE367" s="15"/>
      <c r="AF367" s="15"/>
      <c r="AG367" s="17"/>
      <c r="AH367" s="17"/>
      <c r="AI367" s="17"/>
      <c r="AJ367" s="17"/>
      <c r="AK367" s="17"/>
      <c r="AL367" s="17"/>
      <c r="AM367" s="15"/>
      <c r="AN367" s="18"/>
      <c r="AO367" s="19"/>
    </row>
    <row r="368" spans="1:41">
      <c r="A368" s="5"/>
      <c r="B368" s="6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9"/>
      <c r="Z368" s="7"/>
      <c r="AA368" s="7"/>
      <c r="AB368" s="7"/>
      <c r="AC368" s="7"/>
      <c r="AD368" s="10"/>
      <c r="AE368" s="7"/>
      <c r="AF368" s="7"/>
      <c r="AG368" s="10"/>
      <c r="AH368" s="10"/>
      <c r="AI368" s="10"/>
      <c r="AJ368" s="10"/>
      <c r="AK368" s="10"/>
      <c r="AL368" s="10"/>
      <c r="AM368" s="7"/>
      <c r="AN368" s="11"/>
      <c r="AO368" s="12"/>
    </row>
    <row r="369" spans="1:41">
      <c r="A369" s="13"/>
      <c r="B369" s="14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6"/>
      <c r="Z369" s="15"/>
      <c r="AA369" s="15"/>
      <c r="AB369" s="15"/>
      <c r="AC369" s="15"/>
      <c r="AD369" s="17"/>
      <c r="AE369" s="15"/>
      <c r="AF369" s="15"/>
      <c r="AG369" s="17"/>
      <c r="AH369" s="17"/>
      <c r="AI369" s="17"/>
      <c r="AJ369" s="17"/>
      <c r="AK369" s="17"/>
      <c r="AL369" s="17"/>
      <c r="AM369" s="15"/>
      <c r="AN369" s="18"/>
      <c r="AO369" s="19"/>
    </row>
    <row r="370" spans="1:41">
      <c r="A370" s="5"/>
      <c r="B370" s="6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9"/>
      <c r="Z370" s="7"/>
      <c r="AA370" s="7"/>
      <c r="AB370" s="7"/>
      <c r="AC370" s="7"/>
      <c r="AD370" s="10"/>
      <c r="AE370" s="7"/>
      <c r="AF370" s="7"/>
      <c r="AG370" s="10"/>
      <c r="AH370" s="10"/>
      <c r="AI370" s="10"/>
      <c r="AJ370" s="10"/>
      <c r="AK370" s="10"/>
      <c r="AL370" s="10"/>
      <c r="AM370" s="7"/>
      <c r="AN370" s="11"/>
      <c r="AO370" s="12"/>
    </row>
    <row r="371" spans="1:41">
      <c r="A371" s="13"/>
      <c r="B371" s="14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6"/>
      <c r="Z371" s="15"/>
      <c r="AA371" s="15"/>
      <c r="AB371" s="15"/>
      <c r="AC371" s="15"/>
      <c r="AD371" s="17"/>
      <c r="AE371" s="15"/>
      <c r="AF371" s="15"/>
      <c r="AG371" s="17"/>
      <c r="AH371" s="17"/>
      <c r="AI371" s="17"/>
      <c r="AJ371" s="17"/>
      <c r="AK371" s="17"/>
      <c r="AL371" s="17"/>
      <c r="AM371" s="15"/>
      <c r="AN371" s="18"/>
      <c r="AO371" s="19"/>
    </row>
    <row r="372" spans="1:41">
      <c r="A372" s="5"/>
      <c r="B372" s="6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9"/>
      <c r="Z372" s="7"/>
      <c r="AA372" s="7"/>
      <c r="AB372" s="7"/>
      <c r="AC372" s="7"/>
      <c r="AD372" s="10"/>
      <c r="AE372" s="7"/>
      <c r="AF372" s="7"/>
      <c r="AG372" s="10"/>
      <c r="AH372" s="10"/>
      <c r="AI372" s="10"/>
      <c r="AJ372" s="10"/>
      <c r="AK372" s="10"/>
      <c r="AL372" s="10"/>
      <c r="AM372" s="7"/>
      <c r="AN372" s="11"/>
      <c r="AO372" s="12"/>
    </row>
    <row r="373" spans="1:41">
      <c r="A373" s="13"/>
      <c r="B373" s="14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6"/>
      <c r="Z373" s="15"/>
      <c r="AA373" s="15"/>
      <c r="AB373" s="15"/>
      <c r="AC373" s="15"/>
      <c r="AD373" s="17"/>
      <c r="AE373" s="15"/>
      <c r="AF373" s="15"/>
      <c r="AG373" s="17"/>
      <c r="AH373" s="17"/>
      <c r="AI373" s="17"/>
      <c r="AJ373" s="17"/>
      <c r="AK373" s="17"/>
      <c r="AL373" s="17"/>
      <c r="AM373" s="15"/>
      <c r="AN373" s="18"/>
      <c r="AO373" s="19"/>
    </row>
    <row r="374" spans="1:41">
      <c r="A374" s="5"/>
      <c r="B374" s="6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9"/>
      <c r="Z374" s="7"/>
      <c r="AA374" s="7"/>
      <c r="AB374" s="7"/>
      <c r="AC374" s="7"/>
      <c r="AD374" s="10"/>
      <c r="AE374" s="7"/>
      <c r="AF374" s="7"/>
      <c r="AG374" s="10"/>
      <c r="AH374" s="10"/>
      <c r="AI374" s="10"/>
      <c r="AJ374" s="10"/>
      <c r="AK374" s="10"/>
      <c r="AL374" s="10"/>
      <c r="AM374" s="7"/>
      <c r="AN374" s="11"/>
      <c r="AO374" s="12"/>
    </row>
    <row r="375" spans="1:41">
      <c r="A375" s="13"/>
      <c r="B375" s="14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6"/>
      <c r="Z375" s="15"/>
      <c r="AA375" s="15"/>
      <c r="AB375" s="15"/>
      <c r="AC375" s="15"/>
      <c r="AD375" s="17"/>
      <c r="AE375" s="15"/>
      <c r="AF375" s="15"/>
      <c r="AG375" s="17"/>
      <c r="AH375" s="17"/>
      <c r="AI375" s="17"/>
      <c r="AJ375" s="17"/>
      <c r="AK375" s="17"/>
      <c r="AL375" s="17"/>
      <c r="AM375" s="15"/>
      <c r="AN375" s="18"/>
      <c r="AO375" s="19"/>
    </row>
    <row r="376" spans="1:41">
      <c r="A376" s="5"/>
      <c r="B376" s="6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9"/>
      <c r="Z376" s="7"/>
      <c r="AA376" s="7"/>
      <c r="AB376" s="7"/>
      <c r="AC376" s="7"/>
      <c r="AD376" s="10"/>
      <c r="AE376" s="7"/>
      <c r="AF376" s="7"/>
      <c r="AG376" s="10"/>
      <c r="AH376" s="10"/>
      <c r="AI376" s="10"/>
      <c r="AJ376" s="10"/>
      <c r="AK376" s="10"/>
      <c r="AL376" s="10"/>
      <c r="AM376" s="7"/>
      <c r="AN376" s="11"/>
      <c r="AO376" s="12"/>
    </row>
    <row r="377" spans="1:41">
      <c r="A377" s="13"/>
      <c r="B377" s="14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6"/>
      <c r="Z377" s="15"/>
      <c r="AA377" s="15"/>
      <c r="AB377" s="15"/>
      <c r="AC377" s="15"/>
      <c r="AD377" s="17"/>
      <c r="AE377" s="15"/>
      <c r="AF377" s="15"/>
      <c r="AG377" s="17"/>
      <c r="AH377" s="17"/>
      <c r="AI377" s="17"/>
      <c r="AJ377" s="17"/>
      <c r="AK377" s="17"/>
      <c r="AL377" s="17"/>
      <c r="AM377" s="15"/>
      <c r="AN377" s="18"/>
      <c r="AO377" s="19"/>
    </row>
    <row r="378" spans="1:41">
      <c r="A378" s="5"/>
      <c r="B378" s="6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9"/>
      <c r="Z378" s="7"/>
      <c r="AA378" s="7"/>
      <c r="AB378" s="7"/>
      <c r="AC378" s="7"/>
      <c r="AD378" s="10"/>
      <c r="AE378" s="7"/>
      <c r="AF378" s="7"/>
      <c r="AG378" s="10"/>
      <c r="AH378" s="10"/>
      <c r="AI378" s="10"/>
      <c r="AJ378" s="10"/>
      <c r="AK378" s="10"/>
      <c r="AL378" s="10"/>
      <c r="AM378" s="7"/>
      <c r="AN378" s="11"/>
      <c r="AO378" s="12"/>
    </row>
    <row r="379" spans="1:41">
      <c r="A379" s="13"/>
      <c r="B379" s="14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6"/>
      <c r="Z379" s="15"/>
      <c r="AA379" s="15"/>
      <c r="AB379" s="15"/>
      <c r="AC379" s="15"/>
      <c r="AD379" s="17"/>
      <c r="AE379" s="15"/>
      <c r="AF379" s="15"/>
      <c r="AG379" s="17"/>
      <c r="AH379" s="17"/>
      <c r="AI379" s="17"/>
      <c r="AJ379" s="17"/>
      <c r="AK379" s="17"/>
      <c r="AL379" s="17"/>
      <c r="AM379" s="15"/>
      <c r="AN379" s="18"/>
      <c r="AO379" s="19"/>
    </row>
    <row r="380" spans="1:41">
      <c r="A380" s="5"/>
      <c r="B380" s="6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9"/>
      <c r="Z380" s="7"/>
      <c r="AA380" s="7"/>
      <c r="AB380" s="7"/>
      <c r="AC380" s="7"/>
      <c r="AD380" s="10"/>
      <c r="AE380" s="7"/>
      <c r="AF380" s="7"/>
      <c r="AG380" s="10"/>
      <c r="AH380" s="10"/>
      <c r="AI380" s="10"/>
      <c r="AJ380" s="10"/>
      <c r="AK380" s="10"/>
      <c r="AL380" s="10"/>
      <c r="AM380" s="7"/>
      <c r="AN380" s="11"/>
      <c r="AO380" s="12"/>
    </row>
    <row r="381" spans="1:41">
      <c r="A381" s="13"/>
      <c r="B381" s="14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6"/>
      <c r="Z381" s="15"/>
      <c r="AA381" s="15"/>
      <c r="AB381" s="15"/>
      <c r="AC381" s="15"/>
      <c r="AD381" s="17"/>
      <c r="AE381" s="15"/>
      <c r="AF381" s="15"/>
      <c r="AG381" s="17"/>
      <c r="AH381" s="17"/>
      <c r="AI381" s="17"/>
      <c r="AJ381" s="17"/>
      <c r="AK381" s="17"/>
      <c r="AL381" s="17"/>
      <c r="AM381" s="15"/>
      <c r="AN381" s="18"/>
      <c r="AO381" s="19"/>
    </row>
    <row r="382" spans="1:41">
      <c r="A382" s="5"/>
      <c r="B382" s="6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9"/>
      <c r="Z382" s="7"/>
      <c r="AA382" s="7"/>
      <c r="AB382" s="7"/>
      <c r="AC382" s="7"/>
      <c r="AD382" s="10"/>
      <c r="AE382" s="7"/>
      <c r="AF382" s="7"/>
      <c r="AG382" s="10"/>
      <c r="AH382" s="10"/>
      <c r="AI382" s="10"/>
      <c r="AJ382" s="10"/>
      <c r="AK382" s="10"/>
      <c r="AL382" s="10"/>
      <c r="AM382" s="7"/>
      <c r="AN382" s="11"/>
      <c r="AO382" s="12"/>
    </row>
    <row r="383" spans="1:41">
      <c r="A383" s="13"/>
      <c r="B383" s="14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6"/>
      <c r="Z383" s="15"/>
      <c r="AA383" s="15"/>
      <c r="AB383" s="15"/>
      <c r="AC383" s="15"/>
      <c r="AD383" s="17"/>
      <c r="AE383" s="15"/>
      <c r="AF383" s="15"/>
      <c r="AG383" s="17"/>
      <c r="AH383" s="17"/>
      <c r="AI383" s="17"/>
      <c r="AJ383" s="17"/>
      <c r="AK383" s="17"/>
      <c r="AL383" s="17"/>
      <c r="AM383" s="15"/>
      <c r="AN383" s="18"/>
      <c r="AO383" s="19"/>
    </row>
    <row r="384" spans="1:41">
      <c r="A384" s="5"/>
      <c r="B384" s="6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9"/>
      <c r="Z384" s="7"/>
      <c r="AA384" s="7"/>
      <c r="AB384" s="7"/>
      <c r="AC384" s="7"/>
      <c r="AD384" s="10"/>
      <c r="AE384" s="7"/>
      <c r="AF384" s="7"/>
      <c r="AG384" s="10"/>
      <c r="AH384" s="10"/>
      <c r="AI384" s="10"/>
      <c r="AJ384" s="10"/>
      <c r="AK384" s="10"/>
      <c r="AL384" s="10"/>
      <c r="AM384" s="7"/>
      <c r="AN384" s="11"/>
      <c r="AO384" s="12"/>
    </row>
    <row r="385" spans="1:41">
      <c r="A385" s="13"/>
      <c r="B385" s="14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6"/>
      <c r="Z385" s="15"/>
      <c r="AA385" s="15"/>
      <c r="AB385" s="15"/>
      <c r="AC385" s="15"/>
      <c r="AD385" s="17"/>
      <c r="AE385" s="15"/>
      <c r="AF385" s="15"/>
      <c r="AG385" s="17"/>
      <c r="AH385" s="17"/>
      <c r="AI385" s="17"/>
      <c r="AJ385" s="17"/>
      <c r="AK385" s="17"/>
      <c r="AL385" s="17"/>
      <c r="AM385" s="15"/>
      <c r="AN385" s="18"/>
      <c r="AO385" s="19"/>
    </row>
    <row r="386" spans="1:41">
      <c r="A386" s="5"/>
      <c r="B386" s="6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9"/>
      <c r="Z386" s="7"/>
      <c r="AA386" s="7"/>
      <c r="AB386" s="7"/>
      <c r="AC386" s="7"/>
      <c r="AD386" s="10"/>
      <c r="AE386" s="7"/>
      <c r="AF386" s="7"/>
      <c r="AG386" s="10"/>
      <c r="AH386" s="10"/>
      <c r="AI386" s="10"/>
      <c r="AJ386" s="10"/>
      <c r="AK386" s="10"/>
      <c r="AL386" s="10"/>
      <c r="AM386" s="7"/>
      <c r="AN386" s="11"/>
      <c r="AO386" s="12"/>
    </row>
    <row r="387" spans="1:41">
      <c r="A387" s="13"/>
      <c r="B387" s="14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6"/>
      <c r="Z387" s="15"/>
      <c r="AA387" s="15"/>
      <c r="AB387" s="15"/>
      <c r="AC387" s="15"/>
      <c r="AD387" s="17"/>
      <c r="AE387" s="15"/>
      <c r="AF387" s="15"/>
      <c r="AG387" s="17"/>
      <c r="AH387" s="17"/>
      <c r="AI387" s="17"/>
      <c r="AJ387" s="17"/>
      <c r="AK387" s="17"/>
      <c r="AL387" s="17"/>
      <c r="AM387" s="15"/>
      <c r="AN387" s="18"/>
      <c r="AO387" s="19"/>
    </row>
    <row r="388" spans="1:41">
      <c r="A388" s="5"/>
      <c r="B388" s="6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9"/>
      <c r="Z388" s="7"/>
      <c r="AA388" s="7"/>
      <c r="AB388" s="7"/>
      <c r="AC388" s="7"/>
      <c r="AD388" s="10"/>
      <c r="AE388" s="7"/>
      <c r="AF388" s="7"/>
      <c r="AG388" s="10"/>
      <c r="AH388" s="10"/>
      <c r="AI388" s="10"/>
      <c r="AJ388" s="10"/>
      <c r="AK388" s="10"/>
      <c r="AL388" s="10"/>
      <c r="AM388" s="7"/>
      <c r="AN388" s="11"/>
      <c r="AO388" s="12"/>
    </row>
    <row r="389" spans="1:41">
      <c r="A389" s="13"/>
      <c r="B389" s="14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6"/>
      <c r="Z389" s="15"/>
      <c r="AA389" s="15"/>
      <c r="AB389" s="15"/>
      <c r="AC389" s="15"/>
      <c r="AD389" s="17"/>
      <c r="AE389" s="15"/>
      <c r="AF389" s="15"/>
      <c r="AG389" s="17"/>
      <c r="AH389" s="17"/>
      <c r="AI389" s="17"/>
      <c r="AJ389" s="17"/>
      <c r="AK389" s="17"/>
      <c r="AL389" s="17"/>
      <c r="AM389" s="15"/>
      <c r="AN389" s="18"/>
      <c r="AO389" s="19"/>
    </row>
    <row r="390" spans="1:41">
      <c r="A390" s="5"/>
      <c r="B390" s="6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9"/>
      <c r="Z390" s="7"/>
      <c r="AA390" s="7"/>
      <c r="AB390" s="7"/>
      <c r="AC390" s="7"/>
      <c r="AD390" s="10"/>
      <c r="AE390" s="7"/>
      <c r="AF390" s="7"/>
      <c r="AG390" s="10"/>
      <c r="AH390" s="10"/>
      <c r="AI390" s="10"/>
      <c r="AJ390" s="10"/>
      <c r="AK390" s="10"/>
      <c r="AL390" s="10"/>
      <c r="AM390" s="7"/>
      <c r="AN390" s="11"/>
      <c r="AO390" s="12"/>
    </row>
    <row r="391" spans="1:41">
      <c r="A391" s="13"/>
      <c r="B391" s="14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6"/>
      <c r="Z391" s="15"/>
      <c r="AA391" s="15"/>
      <c r="AB391" s="15"/>
      <c r="AC391" s="15"/>
      <c r="AD391" s="17"/>
      <c r="AE391" s="15"/>
      <c r="AF391" s="15"/>
      <c r="AG391" s="17"/>
      <c r="AH391" s="17"/>
      <c r="AI391" s="17"/>
      <c r="AJ391" s="17"/>
      <c r="AK391" s="17"/>
      <c r="AL391" s="17"/>
      <c r="AM391" s="15"/>
      <c r="AN391" s="18"/>
      <c r="AO391" s="19"/>
    </row>
    <row r="392" spans="1:41">
      <c r="A392" s="5"/>
      <c r="B392" s="6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9"/>
      <c r="Z392" s="7"/>
      <c r="AA392" s="7"/>
      <c r="AB392" s="7"/>
      <c r="AC392" s="7"/>
      <c r="AD392" s="10"/>
      <c r="AE392" s="7"/>
      <c r="AF392" s="7"/>
      <c r="AG392" s="10"/>
      <c r="AH392" s="10"/>
      <c r="AI392" s="10"/>
      <c r="AJ392" s="10"/>
      <c r="AK392" s="10"/>
      <c r="AL392" s="10"/>
      <c r="AM392" s="7"/>
      <c r="AN392" s="11"/>
      <c r="AO392" s="12"/>
    </row>
    <row r="393" spans="1:41">
      <c r="A393" s="13"/>
      <c r="B393" s="14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6"/>
      <c r="Z393" s="15"/>
      <c r="AA393" s="15"/>
      <c r="AB393" s="15"/>
      <c r="AC393" s="15"/>
      <c r="AD393" s="17"/>
      <c r="AE393" s="15"/>
      <c r="AF393" s="15"/>
      <c r="AG393" s="17"/>
      <c r="AH393" s="17"/>
      <c r="AI393" s="17"/>
      <c r="AJ393" s="17"/>
      <c r="AK393" s="17"/>
      <c r="AL393" s="17"/>
      <c r="AM393" s="15"/>
      <c r="AN393" s="18"/>
      <c r="AO393" s="19"/>
    </row>
    <row r="394" spans="1:41">
      <c r="A394" s="5"/>
      <c r="B394" s="6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9"/>
      <c r="Z394" s="7"/>
      <c r="AA394" s="7"/>
      <c r="AB394" s="7"/>
      <c r="AC394" s="7"/>
      <c r="AD394" s="10"/>
      <c r="AE394" s="7"/>
      <c r="AF394" s="7"/>
      <c r="AG394" s="10"/>
      <c r="AH394" s="10"/>
      <c r="AI394" s="10"/>
      <c r="AJ394" s="10"/>
      <c r="AK394" s="10"/>
      <c r="AL394" s="10"/>
      <c r="AM394" s="7"/>
      <c r="AN394" s="11"/>
      <c r="AO394" s="12"/>
    </row>
    <row r="395" spans="1:41">
      <c r="A395" s="13"/>
      <c r="B395" s="14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6"/>
      <c r="Z395" s="15"/>
      <c r="AA395" s="15"/>
      <c r="AB395" s="15"/>
      <c r="AC395" s="15"/>
      <c r="AD395" s="17"/>
      <c r="AE395" s="15"/>
      <c r="AF395" s="15"/>
      <c r="AG395" s="17"/>
      <c r="AH395" s="17"/>
      <c r="AI395" s="17"/>
      <c r="AJ395" s="17"/>
      <c r="AK395" s="17"/>
      <c r="AL395" s="17"/>
      <c r="AM395" s="15"/>
      <c r="AN395" s="18"/>
      <c r="AO395" s="19"/>
    </row>
    <row r="396" spans="1:41">
      <c r="A396" s="5"/>
      <c r="B396" s="6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9"/>
      <c r="Z396" s="7"/>
      <c r="AA396" s="7"/>
      <c r="AB396" s="7"/>
      <c r="AC396" s="7"/>
      <c r="AD396" s="10"/>
      <c r="AE396" s="7"/>
      <c r="AF396" s="7"/>
      <c r="AG396" s="10"/>
      <c r="AH396" s="10"/>
      <c r="AI396" s="10"/>
      <c r="AJ396" s="10"/>
      <c r="AK396" s="10"/>
      <c r="AL396" s="10"/>
      <c r="AM396" s="7"/>
      <c r="AN396" s="11"/>
      <c r="AO396" s="12"/>
    </row>
    <row r="397" spans="1:41">
      <c r="A397" s="13"/>
      <c r="B397" s="14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6"/>
      <c r="Z397" s="15"/>
      <c r="AA397" s="15"/>
      <c r="AB397" s="15"/>
      <c r="AC397" s="15"/>
      <c r="AD397" s="17"/>
      <c r="AE397" s="15"/>
      <c r="AF397" s="15"/>
      <c r="AG397" s="17"/>
      <c r="AH397" s="17"/>
      <c r="AI397" s="17"/>
      <c r="AJ397" s="17"/>
      <c r="AK397" s="17"/>
      <c r="AL397" s="17"/>
      <c r="AM397" s="15"/>
      <c r="AN397" s="18"/>
      <c r="AO397" s="19"/>
    </row>
    <row r="398" spans="1:41">
      <c r="A398" s="5"/>
      <c r="B398" s="6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9"/>
      <c r="Z398" s="7"/>
      <c r="AA398" s="7"/>
      <c r="AB398" s="7"/>
      <c r="AC398" s="7"/>
      <c r="AD398" s="10"/>
      <c r="AE398" s="7"/>
      <c r="AF398" s="7"/>
      <c r="AG398" s="10"/>
      <c r="AH398" s="10"/>
      <c r="AI398" s="10"/>
      <c r="AJ398" s="10"/>
      <c r="AK398" s="10"/>
      <c r="AL398" s="10"/>
      <c r="AM398" s="7"/>
      <c r="AN398" s="11"/>
      <c r="AO398" s="12"/>
    </row>
    <row r="399" spans="1:41">
      <c r="A399" s="13"/>
      <c r="B399" s="14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6"/>
      <c r="Z399" s="15"/>
      <c r="AA399" s="15"/>
      <c r="AB399" s="15"/>
      <c r="AC399" s="15"/>
      <c r="AD399" s="17"/>
      <c r="AE399" s="15"/>
      <c r="AF399" s="15"/>
      <c r="AG399" s="17"/>
      <c r="AH399" s="17"/>
      <c r="AI399" s="17"/>
      <c r="AJ399" s="17"/>
      <c r="AK399" s="17"/>
      <c r="AL399" s="17"/>
      <c r="AM399" s="15"/>
      <c r="AN399" s="18"/>
      <c r="AO399" s="19"/>
    </row>
    <row r="400" spans="1:41">
      <c r="A400" s="5"/>
      <c r="B400" s="6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9"/>
      <c r="Z400" s="7"/>
      <c r="AA400" s="7"/>
      <c r="AB400" s="7"/>
      <c r="AC400" s="7"/>
      <c r="AD400" s="10"/>
      <c r="AE400" s="7"/>
      <c r="AF400" s="7"/>
      <c r="AG400" s="10"/>
      <c r="AH400" s="10"/>
      <c r="AI400" s="10"/>
      <c r="AJ400" s="10"/>
      <c r="AK400" s="10"/>
      <c r="AL400" s="10"/>
      <c r="AM400" s="7"/>
      <c r="AN400" s="11"/>
      <c r="AO400" s="12"/>
    </row>
    <row r="401" spans="1:41">
      <c r="A401" s="13"/>
      <c r="B401" s="14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6"/>
      <c r="Z401" s="15"/>
      <c r="AA401" s="15"/>
      <c r="AB401" s="15"/>
      <c r="AC401" s="15"/>
      <c r="AD401" s="17"/>
      <c r="AE401" s="15"/>
      <c r="AF401" s="15"/>
      <c r="AG401" s="17"/>
      <c r="AH401" s="17"/>
      <c r="AI401" s="17"/>
      <c r="AJ401" s="17"/>
      <c r="AK401" s="17"/>
      <c r="AL401" s="17"/>
      <c r="AM401" s="15"/>
      <c r="AN401" s="18"/>
      <c r="AO401" s="19"/>
    </row>
    <row r="402" spans="1:41">
      <c r="A402" s="5"/>
      <c r="B402" s="6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9"/>
      <c r="Z402" s="7"/>
      <c r="AA402" s="7"/>
      <c r="AB402" s="7"/>
      <c r="AC402" s="7"/>
      <c r="AD402" s="10"/>
      <c r="AE402" s="7"/>
      <c r="AF402" s="7"/>
      <c r="AG402" s="10"/>
      <c r="AH402" s="10"/>
      <c r="AI402" s="10"/>
      <c r="AJ402" s="10"/>
      <c r="AK402" s="10"/>
      <c r="AL402" s="10"/>
      <c r="AM402" s="7"/>
      <c r="AN402" s="11"/>
      <c r="AO402" s="12"/>
    </row>
    <row r="403" spans="1:41">
      <c r="A403" s="13"/>
      <c r="B403" s="14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6"/>
      <c r="Z403" s="15"/>
      <c r="AA403" s="15"/>
      <c r="AB403" s="15"/>
      <c r="AC403" s="15"/>
      <c r="AD403" s="17"/>
      <c r="AE403" s="15"/>
      <c r="AF403" s="15"/>
      <c r="AG403" s="17"/>
      <c r="AH403" s="17"/>
      <c r="AI403" s="17"/>
      <c r="AJ403" s="17"/>
      <c r="AK403" s="17"/>
      <c r="AL403" s="17"/>
      <c r="AM403" s="15"/>
      <c r="AN403" s="18"/>
      <c r="AO403" s="19"/>
    </row>
    <row r="404" spans="1:41">
      <c r="A404" s="5"/>
      <c r="B404" s="6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9"/>
      <c r="Z404" s="7"/>
      <c r="AA404" s="7"/>
      <c r="AB404" s="7"/>
      <c r="AC404" s="7"/>
      <c r="AD404" s="10"/>
      <c r="AE404" s="7"/>
      <c r="AF404" s="7"/>
      <c r="AG404" s="10"/>
      <c r="AH404" s="10"/>
      <c r="AI404" s="10"/>
      <c r="AJ404" s="10"/>
      <c r="AK404" s="10"/>
      <c r="AL404" s="10"/>
      <c r="AM404" s="7"/>
      <c r="AN404" s="11"/>
      <c r="AO404" s="12"/>
    </row>
    <row r="405" spans="1:41">
      <c r="A405" s="13"/>
      <c r="B405" s="14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6"/>
      <c r="Z405" s="15"/>
      <c r="AA405" s="15"/>
      <c r="AB405" s="15"/>
      <c r="AC405" s="15"/>
      <c r="AD405" s="17"/>
      <c r="AE405" s="15"/>
      <c r="AF405" s="15"/>
      <c r="AG405" s="17"/>
      <c r="AH405" s="17"/>
      <c r="AI405" s="17"/>
      <c r="AJ405" s="17"/>
      <c r="AK405" s="17"/>
      <c r="AL405" s="17"/>
      <c r="AM405" s="15"/>
      <c r="AN405" s="18"/>
      <c r="AO405" s="19"/>
    </row>
    <row r="406" spans="1:41">
      <c r="A406" s="5"/>
      <c r="B406" s="6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9"/>
      <c r="Z406" s="7"/>
      <c r="AA406" s="7"/>
      <c r="AB406" s="7"/>
      <c r="AC406" s="7"/>
      <c r="AD406" s="10"/>
      <c r="AE406" s="7"/>
      <c r="AF406" s="7"/>
      <c r="AG406" s="10"/>
      <c r="AH406" s="10"/>
      <c r="AI406" s="10"/>
      <c r="AJ406" s="10"/>
      <c r="AK406" s="10"/>
      <c r="AL406" s="10"/>
      <c r="AM406" s="7"/>
      <c r="AN406" s="11"/>
      <c r="AO406" s="12"/>
    </row>
    <row r="407" spans="1:41">
      <c r="A407" s="13"/>
      <c r="B407" s="14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6"/>
      <c r="Z407" s="15"/>
      <c r="AA407" s="15"/>
      <c r="AB407" s="15"/>
      <c r="AC407" s="15"/>
      <c r="AD407" s="17"/>
      <c r="AE407" s="15"/>
      <c r="AF407" s="15"/>
      <c r="AG407" s="17"/>
      <c r="AH407" s="17"/>
      <c r="AI407" s="17"/>
      <c r="AJ407" s="17"/>
      <c r="AK407" s="17"/>
      <c r="AL407" s="17"/>
      <c r="AM407" s="15"/>
      <c r="AN407" s="18"/>
      <c r="AO407" s="19"/>
    </row>
    <row r="408" spans="1:41">
      <c r="A408" s="5"/>
      <c r="B408" s="6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9"/>
      <c r="Z408" s="7"/>
      <c r="AA408" s="7"/>
      <c r="AB408" s="7"/>
      <c r="AC408" s="7"/>
      <c r="AD408" s="10"/>
      <c r="AE408" s="7"/>
      <c r="AF408" s="7"/>
      <c r="AG408" s="10"/>
      <c r="AH408" s="10"/>
      <c r="AI408" s="10"/>
      <c r="AJ408" s="10"/>
      <c r="AK408" s="10"/>
      <c r="AL408" s="10"/>
      <c r="AM408" s="7"/>
      <c r="AN408" s="11"/>
      <c r="AO408" s="12"/>
    </row>
    <row r="409" spans="1:41">
      <c r="A409" s="13"/>
      <c r="B409" s="14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6"/>
      <c r="Z409" s="15"/>
      <c r="AA409" s="15"/>
      <c r="AB409" s="15"/>
      <c r="AC409" s="15"/>
      <c r="AD409" s="17"/>
      <c r="AE409" s="15"/>
      <c r="AF409" s="15"/>
      <c r="AG409" s="17"/>
      <c r="AH409" s="17"/>
      <c r="AI409" s="17"/>
      <c r="AJ409" s="17"/>
      <c r="AK409" s="17"/>
      <c r="AL409" s="17"/>
      <c r="AM409" s="15"/>
      <c r="AN409" s="18"/>
      <c r="AO409" s="19"/>
    </row>
    <row r="410" spans="1:41">
      <c r="A410" s="5"/>
      <c r="B410" s="6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9"/>
      <c r="Z410" s="7"/>
      <c r="AA410" s="7"/>
      <c r="AB410" s="7"/>
      <c r="AC410" s="7"/>
      <c r="AD410" s="10"/>
      <c r="AE410" s="7"/>
      <c r="AF410" s="7"/>
      <c r="AG410" s="10"/>
      <c r="AH410" s="10"/>
      <c r="AI410" s="10"/>
      <c r="AJ410" s="10"/>
      <c r="AK410" s="10"/>
      <c r="AL410" s="10"/>
      <c r="AM410" s="7"/>
      <c r="AN410" s="11"/>
      <c r="AO410" s="12"/>
    </row>
    <row r="411" spans="1:41">
      <c r="A411" s="13"/>
      <c r="B411" s="14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6"/>
      <c r="Z411" s="15"/>
      <c r="AA411" s="15"/>
      <c r="AB411" s="15"/>
      <c r="AC411" s="15"/>
      <c r="AD411" s="17"/>
      <c r="AE411" s="15"/>
      <c r="AF411" s="15"/>
      <c r="AG411" s="17"/>
      <c r="AH411" s="17"/>
      <c r="AI411" s="17"/>
      <c r="AJ411" s="17"/>
      <c r="AK411" s="17"/>
      <c r="AL411" s="17"/>
      <c r="AM411" s="15"/>
      <c r="AN411" s="18"/>
      <c r="AO411" s="19"/>
    </row>
    <row r="412" spans="1:41">
      <c r="A412" s="5"/>
      <c r="B412" s="6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9"/>
      <c r="Z412" s="7"/>
      <c r="AA412" s="7"/>
      <c r="AB412" s="7"/>
      <c r="AC412" s="7"/>
      <c r="AD412" s="10"/>
      <c r="AE412" s="7"/>
      <c r="AF412" s="7"/>
      <c r="AG412" s="10"/>
      <c r="AH412" s="10"/>
      <c r="AI412" s="10"/>
      <c r="AJ412" s="10"/>
      <c r="AK412" s="10"/>
      <c r="AL412" s="10"/>
      <c r="AM412" s="7"/>
      <c r="AN412" s="11"/>
      <c r="AO412" s="12"/>
    </row>
    <row r="413" spans="1:41">
      <c r="A413" s="13"/>
      <c r="B413" s="14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6"/>
      <c r="Z413" s="15"/>
      <c r="AA413" s="15"/>
      <c r="AB413" s="15"/>
      <c r="AC413" s="15"/>
      <c r="AD413" s="17"/>
      <c r="AE413" s="15"/>
      <c r="AF413" s="15"/>
      <c r="AG413" s="17"/>
      <c r="AH413" s="17"/>
      <c r="AI413" s="17"/>
      <c r="AJ413" s="17"/>
      <c r="AK413" s="17"/>
      <c r="AL413" s="17"/>
      <c r="AM413" s="15"/>
      <c r="AN413" s="18"/>
      <c r="AO413" s="19"/>
    </row>
    <row r="414" spans="1:41">
      <c r="A414" s="5"/>
      <c r="B414" s="6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9"/>
      <c r="Z414" s="7"/>
      <c r="AA414" s="7"/>
      <c r="AB414" s="7"/>
      <c r="AC414" s="7"/>
      <c r="AD414" s="10"/>
      <c r="AE414" s="7"/>
      <c r="AF414" s="7"/>
      <c r="AG414" s="10"/>
      <c r="AH414" s="10"/>
      <c r="AI414" s="10"/>
      <c r="AJ414" s="10"/>
      <c r="AK414" s="10"/>
      <c r="AL414" s="10"/>
      <c r="AM414" s="7"/>
      <c r="AN414" s="11"/>
      <c r="AO414" s="12"/>
    </row>
    <row r="415" spans="1:41">
      <c r="A415" s="13"/>
      <c r="B415" s="14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6"/>
      <c r="Z415" s="15"/>
      <c r="AA415" s="15"/>
      <c r="AB415" s="15"/>
      <c r="AC415" s="15"/>
      <c r="AD415" s="17"/>
      <c r="AE415" s="15"/>
      <c r="AF415" s="15"/>
      <c r="AG415" s="17"/>
      <c r="AH415" s="17"/>
      <c r="AI415" s="17"/>
      <c r="AJ415" s="17"/>
      <c r="AK415" s="17"/>
      <c r="AL415" s="17"/>
      <c r="AM415" s="15"/>
      <c r="AN415" s="18"/>
      <c r="AO415" s="19"/>
    </row>
    <row r="416" spans="1:41">
      <c r="A416" s="5"/>
      <c r="B416" s="6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9"/>
      <c r="Z416" s="7"/>
      <c r="AA416" s="7"/>
      <c r="AB416" s="7"/>
      <c r="AC416" s="7"/>
      <c r="AD416" s="10"/>
      <c r="AE416" s="7"/>
      <c r="AF416" s="7"/>
      <c r="AG416" s="10"/>
      <c r="AH416" s="10"/>
      <c r="AI416" s="10"/>
      <c r="AJ416" s="10"/>
      <c r="AK416" s="10"/>
      <c r="AL416" s="10"/>
      <c r="AM416" s="7"/>
      <c r="AN416" s="11"/>
      <c r="AO416" s="12"/>
    </row>
    <row r="417" spans="1:41">
      <c r="A417" s="13"/>
      <c r="B417" s="14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6"/>
      <c r="Z417" s="15"/>
      <c r="AA417" s="15"/>
      <c r="AB417" s="15"/>
      <c r="AC417" s="15"/>
      <c r="AD417" s="17"/>
      <c r="AE417" s="15"/>
      <c r="AF417" s="15"/>
      <c r="AG417" s="17"/>
      <c r="AH417" s="17"/>
      <c r="AI417" s="17"/>
      <c r="AJ417" s="17"/>
      <c r="AK417" s="17"/>
      <c r="AL417" s="17"/>
      <c r="AM417" s="15"/>
      <c r="AN417" s="18"/>
      <c r="AO417" s="19"/>
    </row>
    <row r="418" spans="1:41">
      <c r="A418" s="5"/>
      <c r="B418" s="6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9"/>
      <c r="Z418" s="7"/>
      <c r="AA418" s="7"/>
      <c r="AB418" s="7"/>
      <c r="AC418" s="7"/>
      <c r="AD418" s="10"/>
      <c r="AE418" s="7"/>
      <c r="AF418" s="7"/>
      <c r="AG418" s="10"/>
      <c r="AH418" s="10"/>
      <c r="AI418" s="10"/>
      <c r="AJ418" s="10"/>
      <c r="AK418" s="10"/>
      <c r="AL418" s="10"/>
      <c r="AM418" s="7"/>
      <c r="AN418" s="11"/>
      <c r="AO418" s="12"/>
    </row>
    <row r="419" spans="1:41">
      <c r="A419" s="13"/>
      <c r="B419" s="14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6"/>
      <c r="Z419" s="15"/>
      <c r="AA419" s="15"/>
      <c r="AB419" s="15"/>
      <c r="AC419" s="15"/>
      <c r="AD419" s="17"/>
      <c r="AE419" s="15"/>
      <c r="AF419" s="15"/>
      <c r="AG419" s="17"/>
      <c r="AH419" s="17"/>
      <c r="AI419" s="17"/>
      <c r="AJ419" s="17"/>
      <c r="AK419" s="17"/>
      <c r="AL419" s="17"/>
      <c r="AM419" s="15"/>
      <c r="AN419" s="18"/>
      <c r="AO419" s="19"/>
    </row>
    <row r="420" spans="1:41">
      <c r="A420" s="5"/>
      <c r="B420" s="6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9"/>
      <c r="Z420" s="7"/>
      <c r="AA420" s="7"/>
      <c r="AB420" s="7"/>
      <c r="AC420" s="7"/>
      <c r="AD420" s="10"/>
      <c r="AE420" s="7"/>
      <c r="AF420" s="7"/>
      <c r="AG420" s="10"/>
      <c r="AH420" s="10"/>
      <c r="AI420" s="10"/>
      <c r="AJ420" s="10"/>
      <c r="AK420" s="10"/>
      <c r="AL420" s="10"/>
      <c r="AM420" s="7"/>
      <c r="AN420" s="11"/>
      <c r="AO420" s="12"/>
    </row>
    <row r="421" spans="1:41">
      <c r="A421" s="13"/>
      <c r="B421" s="14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6"/>
      <c r="Z421" s="15"/>
      <c r="AA421" s="15"/>
      <c r="AB421" s="15"/>
      <c r="AC421" s="15"/>
      <c r="AD421" s="17"/>
      <c r="AE421" s="15"/>
      <c r="AF421" s="15"/>
      <c r="AG421" s="17"/>
      <c r="AH421" s="17"/>
      <c r="AI421" s="17"/>
      <c r="AJ421" s="17"/>
      <c r="AK421" s="17"/>
      <c r="AL421" s="17"/>
      <c r="AM421" s="15"/>
      <c r="AN421" s="18"/>
      <c r="AO421" s="19"/>
    </row>
    <row r="422" spans="1:41">
      <c r="A422" s="5"/>
      <c r="B422" s="6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9"/>
      <c r="Z422" s="7"/>
      <c r="AA422" s="7"/>
      <c r="AB422" s="7"/>
      <c r="AC422" s="7"/>
      <c r="AD422" s="10"/>
      <c r="AE422" s="7"/>
      <c r="AF422" s="7"/>
      <c r="AG422" s="10"/>
      <c r="AH422" s="10"/>
      <c r="AI422" s="10"/>
      <c r="AJ422" s="10"/>
      <c r="AK422" s="10"/>
      <c r="AL422" s="10"/>
      <c r="AM422" s="7"/>
      <c r="AN422" s="11"/>
      <c r="AO422" s="12"/>
    </row>
    <row r="423" spans="1:41">
      <c r="A423" s="13"/>
      <c r="B423" s="14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6"/>
      <c r="Z423" s="15"/>
      <c r="AA423" s="15"/>
      <c r="AB423" s="15"/>
      <c r="AC423" s="15"/>
      <c r="AD423" s="17"/>
      <c r="AE423" s="15"/>
      <c r="AF423" s="15"/>
      <c r="AG423" s="17"/>
      <c r="AH423" s="17"/>
      <c r="AI423" s="17"/>
      <c r="AJ423" s="17"/>
      <c r="AK423" s="17"/>
      <c r="AL423" s="17"/>
      <c r="AM423" s="15"/>
      <c r="AN423" s="18"/>
      <c r="AO423" s="19"/>
    </row>
    <row r="424" spans="1:41">
      <c r="A424" s="5"/>
      <c r="B424" s="6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9"/>
      <c r="Z424" s="7"/>
      <c r="AA424" s="7"/>
      <c r="AB424" s="7"/>
      <c r="AC424" s="7"/>
      <c r="AD424" s="10"/>
      <c r="AE424" s="7"/>
      <c r="AF424" s="7"/>
      <c r="AG424" s="10"/>
      <c r="AH424" s="10"/>
      <c r="AI424" s="10"/>
      <c r="AJ424" s="10"/>
      <c r="AK424" s="10"/>
      <c r="AL424" s="10"/>
      <c r="AM424" s="7"/>
      <c r="AN424" s="11"/>
      <c r="AO424" s="12"/>
    </row>
    <row r="425" spans="1:41">
      <c r="A425" s="13"/>
      <c r="B425" s="14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6"/>
      <c r="Z425" s="15"/>
      <c r="AA425" s="15"/>
      <c r="AB425" s="15"/>
      <c r="AC425" s="15"/>
      <c r="AD425" s="17"/>
      <c r="AE425" s="15"/>
      <c r="AF425" s="15"/>
      <c r="AG425" s="17"/>
      <c r="AH425" s="17"/>
      <c r="AI425" s="17"/>
      <c r="AJ425" s="17"/>
      <c r="AK425" s="17"/>
      <c r="AL425" s="17"/>
      <c r="AM425" s="15"/>
      <c r="AN425" s="18"/>
      <c r="AO425" s="19"/>
    </row>
    <row r="426" spans="1:41">
      <c r="A426" s="5"/>
      <c r="B426" s="6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9"/>
      <c r="Z426" s="7"/>
      <c r="AA426" s="7"/>
      <c r="AB426" s="7"/>
      <c r="AC426" s="7"/>
      <c r="AD426" s="10"/>
      <c r="AE426" s="7"/>
      <c r="AF426" s="7"/>
      <c r="AG426" s="10"/>
      <c r="AH426" s="10"/>
      <c r="AI426" s="10"/>
      <c r="AJ426" s="10"/>
      <c r="AK426" s="10"/>
      <c r="AL426" s="10"/>
      <c r="AM426" s="7"/>
      <c r="AN426" s="11"/>
      <c r="AO426" s="12"/>
    </row>
    <row r="427" spans="1:41">
      <c r="A427" s="13"/>
      <c r="B427" s="14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6"/>
      <c r="Z427" s="15"/>
      <c r="AA427" s="15"/>
      <c r="AB427" s="15"/>
      <c r="AC427" s="15"/>
      <c r="AD427" s="17"/>
      <c r="AE427" s="15"/>
      <c r="AF427" s="15"/>
      <c r="AG427" s="17"/>
      <c r="AH427" s="17"/>
      <c r="AI427" s="17"/>
      <c r="AJ427" s="17"/>
      <c r="AK427" s="17"/>
      <c r="AL427" s="17"/>
      <c r="AM427" s="15"/>
      <c r="AN427" s="18"/>
      <c r="AO427" s="19"/>
    </row>
    <row r="428" spans="1:41">
      <c r="A428" s="5"/>
      <c r="B428" s="6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9"/>
      <c r="Z428" s="7"/>
      <c r="AA428" s="7"/>
      <c r="AB428" s="7"/>
      <c r="AC428" s="7"/>
      <c r="AD428" s="10"/>
      <c r="AE428" s="7"/>
      <c r="AF428" s="7"/>
      <c r="AG428" s="10"/>
      <c r="AH428" s="10"/>
      <c r="AI428" s="10"/>
      <c r="AJ428" s="10"/>
      <c r="AK428" s="10"/>
      <c r="AL428" s="10"/>
      <c r="AM428" s="7"/>
      <c r="AN428" s="11"/>
      <c r="AO428" s="12"/>
    </row>
    <row r="429" spans="1:41">
      <c r="A429" s="13"/>
      <c r="B429" s="14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6"/>
      <c r="Z429" s="15"/>
      <c r="AA429" s="15"/>
      <c r="AB429" s="15"/>
      <c r="AC429" s="15"/>
      <c r="AD429" s="17"/>
      <c r="AE429" s="15"/>
      <c r="AF429" s="15"/>
      <c r="AG429" s="17"/>
      <c r="AH429" s="17"/>
      <c r="AI429" s="17"/>
      <c r="AJ429" s="17"/>
      <c r="AK429" s="17"/>
      <c r="AL429" s="17"/>
      <c r="AM429" s="15"/>
      <c r="AN429" s="18"/>
      <c r="AO429" s="19"/>
    </row>
    <row r="430" spans="1:41">
      <c r="A430" s="5"/>
      <c r="B430" s="6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9"/>
      <c r="Z430" s="7"/>
      <c r="AA430" s="7"/>
      <c r="AB430" s="7"/>
      <c r="AC430" s="7"/>
      <c r="AD430" s="10"/>
      <c r="AE430" s="7"/>
      <c r="AF430" s="7"/>
      <c r="AG430" s="10"/>
      <c r="AH430" s="10"/>
      <c r="AI430" s="10"/>
      <c r="AJ430" s="10"/>
      <c r="AK430" s="10"/>
      <c r="AL430" s="10"/>
      <c r="AM430" s="7"/>
      <c r="AN430" s="11"/>
      <c r="AO430" s="12"/>
    </row>
    <row r="431" spans="1:41">
      <c r="A431" s="13"/>
      <c r="B431" s="14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6"/>
      <c r="Z431" s="15"/>
      <c r="AA431" s="15"/>
      <c r="AB431" s="15"/>
      <c r="AC431" s="15"/>
      <c r="AD431" s="17"/>
      <c r="AE431" s="15"/>
      <c r="AF431" s="15"/>
      <c r="AG431" s="17"/>
      <c r="AH431" s="17"/>
      <c r="AI431" s="17"/>
      <c r="AJ431" s="17"/>
      <c r="AK431" s="17"/>
      <c r="AL431" s="17"/>
      <c r="AM431" s="15"/>
      <c r="AN431" s="18"/>
      <c r="AO431" s="19"/>
    </row>
    <row r="432" spans="1:41">
      <c r="A432" s="5"/>
      <c r="B432" s="6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9"/>
      <c r="Z432" s="7"/>
      <c r="AA432" s="7"/>
      <c r="AB432" s="7"/>
      <c r="AC432" s="7"/>
      <c r="AD432" s="10"/>
      <c r="AE432" s="7"/>
      <c r="AF432" s="7"/>
      <c r="AG432" s="10"/>
      <c r="AH432" s="10"/>
      <c r="AI432" s="10"/>
      <c r="AJ432" s="10"/>
      <c r="AK432" s="10"/>
      <c r="AL432" s="10"/>
      <c r="AM432" s="7"/>
      <c r="AN432" s="11"/>
      <c r="AO432" s="12"/>
    </row>
    <row r="433" spans="1:41">
      <c r="A433" s="13"/>
      <c r="B433" s="14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6"/>
      <c r="Z433" s="15"/>
      <c r="AA433" s="15"/>
      <c r="AB433" s="15"/>
      <c r="AC433" s="15"/>
      <c r="AD433" s="17"/>
      <c r="AE433" s="15"/>
      <c r="AF433" s="15"/>
      <c r="AG433" s="17"/>
      <c r="AH433" s="17"/>
      <c r="AI433" s="17"/>
      <c r="AJ433" s="17"/>
      <c r="AK433" s="17"/>
      <c r="AL433" s="17"/>
      <c r="AM433" s="15"/>
      <c r="AN433" s="18"/>
      <c r="AO433" s="19"/>
    </row>
    <row r="434" spans="1:41">
      <c r="A434" s="5"/>
      <c r="B434" s="6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9"/>
      <c r="Z434" s="7"/>
      <c r="AA434" s="7"/>
      <c r="AB434" s="7"/>
      <c r="AC434" s="7"/>
      <c r="AD434" s="10"/>
      <c r="AE434" s="7"/>
      <c r="AF434" s="7"/>
      <c r="AG434" s="10"/>
      <c r="AH434" s="10"/>
      <c r="AI434" s="10"/>
      <c r="AJ434" s="10"/>
      <c r="AK434" s="10"/>
      <c r="AL434" s="10"/>
      <c r="AM434" s="7"/>
      <c r="AN434" s="11"/>
      <c r="AO434" s="12"/>
    </row>
    <row r="435" spans="1:41">
      <c r="A435" s="13"/>
      <c r="B435" s="14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6"/>
      <c r="Z435" s="15"/>
      <c r="AA435" s="15"/>
      <c r="AB435" s="15"/>
      <c r="AC435" s="15"/>
      <c r="AD435" s="17"/>
      <c r="AE435" s="15"/>
      <c r="AF435" s="15"/>
      <c r="AG435" s="17"/>
      <c r="AH435" s="17"/>
      <c r="AI435" s="17"/>
      <c r="AJ435" s="17"/>
      <c r="AK435" s="17"/>
      <c r="AL435" s="17"/>
      <c r="AM435" s="15"/>
      <c r="AN435" s="18"/>
      <c r="AO435" s="19"/>
    </row>
    <row r="436" spans="1:41">
      <c r="A436" s="5"/>
      <c r="B436" s="6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9"/>
      <c r="Z436" s="7"/>
      <c r="AA436" s="7"/>
      <c r="AB436" s="7"/>
      <c r="AC436" s="7"/>
      <c r="AD436" s="10"/>
      <c r="AE436" s="7"/>
      <c r="AF436" s="7"/>
      <c r="AG436" s="10"/>
      <c r="AH436" s="10"/>
      <c r="AI436" s="10"/>
      <c r="AJ436" s="10"/>
      <c r="AK436" s="10"/>
      <c r="AL436" s="10"/>
      <c r="AM436" s="7"/>
      <c r="AN436" s="11"/>
      <c r="AO436" s="12"/>
    </row>
    <row r="437" spans="1:41">
      <c r="A437" s="13"/>
      <c r="B437" s="14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6"/>
      <c r="Z437" s="15"/>
      <c r="AA437" s="15"/>
      <c r="AB437" s="15"/>
      <c r="AC437" s="15"/>
      <c r="AD437" s="17"/>
      <c r="AE437" s="15"/>
      <c r="AF437" s="15"/>
      <c r="AG437" s="17"/>
      <c r="AH437" s="17"/>
      <c r="AI437" s="17"/>
      <c r="AJ437" s="17"/>
      <c r="AK437" s="17"/>
      <c r="AL437" s="17"/>
      <c r="AM437" s="15"/>
      <c r="AN437" s="18"/>
      <c r="AO437" s="19"/>
    </row>
    <row r="438" spans="1:41">
      <c r="A438" s="5"/>
      <c r="B438" s="6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9"/>
      <c r="Z438" s="7"/>
      <c r="AA438" s="7"/>
      <c r="AB438" s="7"/>
      <c r="AC438" s="7"/>
      <c r="AD438" s="10"/>
      <c r="AE438" s="7"/>
      <c r="AF438" s="7"/>
      <c r="AG438" s="10"/>
      <c r="AH438" s="10"/>
      <c r="AI438" s="10"/>
      <c r="AJ438" s="10"/>
      <c r="AK438" s="10"/>
      <c r="AL438" s="10"/>
      <c r="AM438" s="7"/>
      <c r="AN438" s="11"/>
      <c r="AO438" s="12"/>
    </row>
    <row r="439" spans="1:41">
      <c r="A439" s="13"/>
      <c r="B439" s="14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6"/>
      <c r="Z439" s="15"/>
      <c r="AA439" s="15"/>
      <c r="AB439" s="15"/>
      <c r="AC439" s="15"/>
      <c r="AD439" s="17"/>
      <c r="AE439" s="15"/>
      <c r="AF439" s="15"/>
      <c r="AG439" s="17"/>
      <c r="AH439" s="17"/>
      <c r="AI439" s="17"/>
      <c r="AJ439" s="17"/>
      <c r="AK439" s="17"/>
      <c r="AL439" s="17"/>
      <c r="AM439" s="15"/>
      <c r="AN439" s="18"/>
      <c r="AO439" s="19"/>
    </row>
    <row r="440" spans="1:41">
      <c r="A440" s="5"/>
      <c r="B440" s="6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9"/>
      <c r="Z440" s="7"/>
      <c r="AA440" s="7"/>
      <c r="AB440" s="7"/>
      <c r="AC440" s="7"/>
      <c r="AD440" s="10"/>
      <c r="AE440" s="7"/>
      <c r="AF440" s="7"/>
      <c r="AG440" s="10"/>
      <c r="AH440" s="10"/>
      <c r="AI440" s="10"/>
      <c r="AJ440" s="10"/>
      <c r="AK440" s="10"/>
      <c r="AL440" s="10"/>
      <c r="AM440" s="7"/>
      <c r="AN440" s="11"/>
      <c r="AO440" s="12"/>
    </row>
    <row r="441" spans="1:41">
      <c r="A441" s="13"/>
      <c r="B441" s="14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6"/>
      <c r="Z441" s="15"/>
      <c r="AA441" s="15"/>
      <c r="AB441" s="15"/>
      <c r="AC441" s="15"/>
      <c r="AD441" s="17"/>
      <c r="AE441" s="15"/>
      <c r="AF441" s="15"/>
      <c r="AG441" s="17"/>
      <c r="AH441" s="17"/>
      <c r="AI441" s="17"/>
      <c r="AJ441" s="17"/>
      <c r="AK441" s="17"/>
      <c r="AL441" s="17"/>
      <c r="AM441" s="15"/>
      <c r="AN441" s="18"/>
      <c r="AO441" s="19"/>
    </row>
    <row r="442" spans="1:41">
      <c r="A442" s="5"/>
      <c r="B442" s="6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9"/>
      <c r="Z442" s="7"/>
      <c r="AA442" s="7"/>
      <c r="AB442" s="7"/>
      <c r="AC442" s="7"/>
      <c r="AD442" s="10"/>
      <c r="AE442" s="7"/>
      <c r="AF442" s="7"/>
      <c r="AG442" s="10"/>
      <c r="AH442" s="10"/>
      <c r="AI442" s="10"/>
      <c r="AJ442" s="10"/>
      <c r="AK442" s="10"/>
      <c r="AL442" s="10"/>
      <c r="AM442" s="7"/>
      <c r="AN442" s="11"/>
      <c r="AO442" s="12"/>
    </row>
    <row r="443" spans="1:41">
      <c r="A443" s="13"/>
      <c r="B443" s="14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6"/>
      <c r="Z443" s="15"/>
      <c r="AA443" s="15"/>
      <c r="AB443" s="15"/>
      <c r="AC443" s="15"/>
      <c r="AD443" s="17"/>
      <c r="AE443" s="15"/>
      <c r="AF443" s="15"/>
      <c r="AG443" s="17"/>
      <c r="AH443" s="17"/>
      <c r="AI443" s="17"/>
      <c r="AJ443" s="17"/>
      <c r="AK443" s="17"/>
      <c r="AL443" s="17"/>
      <c r="AM443" s="15"/>
      <c r="AN443" s="18"/>
      <c r="AO443" s="19"/>
    </row>
    <row r="444" spans="1:41">
      <c r="A444" s="5"/>
      <c r="B444" s="6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9"/>
      <c r="Z444" s="7"/>
      <c r="AA444" s="7"/>
      <c r="AB444" s="7"/>
      <c r="AC444" s="7"/>
      <c r="AD444" s="10"/>
      <c r="AE444" s="7"/>
      <c r="AF444" s="7"/>
      <c r="AG444" s="10"/>
      <c r="AH444" s="10"/>
      <c r="AI444" s="10"/>
      <c r="AJ444" s="10"/>
      <c r="AK444" s="10"/>
      <c r="AL444" s="10"/>
      <c r="AM444" s="7"/>
      <c r="AN444" s="11"/>
      <c r="AO444" s="12"/>
    </row>
    <row r="445" spans="1:41">
      <c r="A445" s="13"/>
      <c r="B445" s="14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6"/>
      <c r="Z445" s="15"/>
      <c r="AA445" s="15"/>
      <c r="AB445" s="15"/>
      <c r="AC445" s="15"/>
      <c r="AD445" s="17"/>
      <c r="AE445" s="15"/>
      <c r="AF445" s="15"/>
      <c r="AG445" s="17"/>
      <c r="AH445" s="17"/>
      <c r="AI445" s="17"/>
      <c r="AJ445" s="17"/>
      <c r="AK445" s="17"/>
      <c r="AL445" s="17"/>
      <c r="AM445" s="15"/>
      <c r="AN445" s="18"/>
      <c r="AO445" s="19"/>
    </row>
    <row r="446" spans="1:41">
      <c r="A446" s="5"/>
      <c r="B446" s="6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9"/>
      <c r="Z446" s="7"/>
      <c r="AA446" s="7"/>
      <c r="AB446" s="7"/>
      <c r="AC446" s="7"/>
      <c r="AD446" s="10"/>
      <c r="AE446" s="7"/>
      <c r="AF446" s="7"/>
      <c r="AG446" s="10"/>
      <c r="AH446" s="10"/>
      <c r="AI446" s="10"/>
      <c r="AJ446" s="10"/>
      <c r="AK446" s="10"/>
      <c r="AL446" s="10"/>
      <c r="AM446" s="7"/>
      <c r="AN446" s="11"/>
      <c r="AO446" s="12"/>
    </row>
    <row r="447" spans="1:41">
      <c r="A447" s="13"/>
      <c r="B447" s="14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6"/>
      <c r="Z447" s="15"/>
      <c r="AA447" s="15"/>
      <c r="AB447" s="15"/>
      <c r="AC447" s="15"/>
      <c r="AD447" s="17"/>
      <c r="AE447" s="15"/>
      <c r="AF447" s="15"/>
      <c r="AG447" s="17"/>
      <c r="AH447" s="17"/>
      <c r="AI447" s="17"/>
      <c r="AJ447" s="17"/>
      <c r="AK447" s="17"/>
      <c r="AL447" s="17"/>
      <c r="AM447" s="15"/>
      <c r="AN447" s="18"/>
      <c r="AO447" s="19"/>
    </row>
    <row r="448" spans="1:41">
      <c r="A448" s="5"/>
      <c r="B448" s="6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9"/>
      <c r="Z448" s="7"/>
      <c r="AA448" s="7"/>
      <c r="AB448" s="7"/>
      <c r="AC448" s="7"/>
      <c r="AD448" s="10"/>
      <c r="AE448" s="7"/>
      <c r="AF448" s="7"/>
      <c r="AG448" s="10"/>
      <c r="AH448" s="10"/>
      <c r="AI448" s="10"/>
      <c r="AJ448" s="10"/>
      <c r="AK448" s="10"/>
      <c r="AL448" s="10"/>
      <c r="AM448" s="7"/>
      <c r="AN448" s="11"/>
      <c r="AO448" s="12"/>
    </row>
    <row r="449" spans="1:41">
      <c r="A449" s="13"/>
      <c r="B449" s="14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6"/>
      <c r="Z449" s="15"/>
      <c r="AA449" s="15"/>
      <c r="AB449" s="15"/>
      <c r="AC449" s="15"/>
      <c r="AD449" s="17"/>
      <c r="AE449" s="15"/>
      <c r="AF449" s="15"/>
      <c r="AG449" s="17"/>
      <c r="AH449" s="17"/>
      <c r="AI449" s="17"/>
      <c r="AJ449" s="17"/>
      <c r="AK449" s="17"/>
      <c r="AL449" s="17"/>
      <c r="AM449" s="15"/>
      <c r="AN449" s="18"/>
      <c r="AO449" s="19"/>
    </row>
    <row r="450" spans="1:41">
      <c r="A450" s="5"/>
      <c r="B450" s="6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9"/>
      <c r="Z450" s="7"/>
      <c r="AA450" s="7"/>
      <c r="AB450" s="7"/>
      <c r="AC450" s="7"/>
      <c r="AD450" s="10"/>
      <c r="AE450" s="7"/>
      <c r="AF450" s="7"/>
      <c r="AG450" s="10"/>
      <c r="AH450" s="10"/>
      <c r="AI450" s="10"/>
      <c r="AJ450" s="10"/>
      <c r="AK450" s="10"/>
      <c r="AL450" s="10"/>
      <c r="AM450" s="7"/>
      <c r="AN450" s="11"/>
      <c r="AO450" s="12"/>
    </row>
    <row r="451" spans="1:41">
      <c r="A451" s="13"/>
      <c r="B451" s="14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6"/>
      <c r="Z451" s="15"/>
      <c r="AA451" s="15"/>
      <c r="AB451" s="15"/>
      <c r="AC451" s="15"/>
      <c r="AD451" s="17"/>
      <c r="AE451" s="15"/>
      <c r="AF451" s="15"/>
      <c r="AG451" s="17"/>
      <c r="AH451" s="17"/>
      <c r="AI451" s="17"/>
      <c r="AJ451" s="17"/>
      <c r="AK451" s="17"/>
      <c r="AL451" s="17"/>
      <c r="AM451" s="15"/>
      <c r="AN451" s="18"/>
      <c r="AO451" s="19"/>
    </row>
    <row r="452" spans="1:41">
      <c r="A452" s="5"/>
      <c r="B452" s="6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9"/>
      <c r="Z452" s="7"/>
      <c r="AA452" s="7"/>
      <c r="AB452" s="7"/>
      <c r="AC452" s="7"/>
      <c r="AD452" s="10"/>
      <c r="AE452" s="7"/>
      <c r="AF452" s="7"/>
      <c r="AG452" s="10"/>
      <c r="AH452" s="10"/>
      <c r="AI452" s="10"/>
      <c r="AJ452" s="10"/>
      <c r="AK452" s="10"/>
      <c r="AL452" s="10"/>
      <c r="AM452" s="7"/>
      <c r="AN452" s="11"/>
      <c r="AO452" s="12"/>
    </row>
    <row r="453" spans="1:41">
      <c r="A453" s="13"/>
      <c r="B453" s="14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6"/>
      <c r="Z453" s="15"/>
      <c r="AA453" s="15"/>
      <c r="AB453" s="15"/>
      <c r="AC453" s="15"/>
      <c r="AD453" s="17"/>
      <c r="AE453" s="15"/>
      <c r="AF453" s="15"/>
      <c r="AG453" s="17"/>
      <c r="AH453" s="17"/>
      <c r="AI453" s="17"/>
      <c r="AJ453" s="17"/>
      <c r="AK453" s="17"/>
      <c r="AL453" s="17"/>
      <c r="AM453" s="15"/>
      <c r="AN453" s="18"/>
      <c r="AO453" s="19"/>
    </row>
    <row r="454" spans="1:41">
      <c r="A454" s="5"/>
      <c r="B454" s="6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9"/>
      <c r="Z454" s="7"/>
      <c r="AA454" s="7"/>
      <c r="AB454" s="7"/>
      <c r="AC454" s="7"/>
      <c r="AD454" s="10"/>
      <c r="AE454" s="7"/>
      <c r="AF454" s="7"/>
      <c r="AG454" s="10"/>
      <c r="AH454" s="10"/>
      <c r="AI454" s="10"/>
      <c r="AJ454" s="10"/>
      <c r="AK454" s="10"/>
      <c r="AL454" s="10"/>
      <c r="AM454" s="7"/>
      <c r="AN454" s="11"/>
      <c r="AO454" s="12"/>
    </row>
    <row r="455" spans="1:41">
      <c r="A455" s="13"/>
      <c r="B455" s="14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6"/>
      <c r="Z455" s="15"/>
      <c r="AA455" s="15"/>
      <c r="AB455" s="15"/>
      <c r="AC455" s="15"/>
      <c r="AD455" s="17"/>
      <c r="AE455" s="15"/>
      <c r="AF455" s="15"/>
      <c r="AG455" s="17"/>
      <c r="AH455" s="17"/>
      <c r="AI455" s="17"/>
      <c r="AJ455" s="17"/>
      <c r="AK455" s="17"/>
      <c r="AL455" s="17"/>
      <c r="AM455" s="15"/>
      <c r="AN455" s="18"/>
      <c r="AO455" s="19"/>
    </row>
    <row r="456" spans="1:41">
      <c r="A456" s="5"/>
      <c r="B456" s="6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9"/>
      <c r="Z456" s="7"/>
      <c r="AA456" s="7"/>
      <c r="AB456" s="7"/>
      <c r="AC456" s="7"/>
      <c r="AD456" s="10"/>
      <c r="AE456" s="7"/>
      <c r="AF456" s="7"/>
      <c r="AG456" s="10"/>
      <c r="AH456" s="10"/>
      <c r="AI456" s="10"/>
      <c r="AJ456" s="10"/>
      <c r="AK456" s="10"/>
      <c r="AL456" s="10"/>
      <c r="AM456" s="7"/>
      <c r="AN456" s="11"/>
      <c r="AO456" s="12"/>
    </row>
    <row r="457" spans="1:41">
      <c r="A457" s="13"/>
      <c r="B457" s="14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6"/>
      <c r="Z457" s="15"/>
      <c r="AA457" s="15"/>
      <c r="AB457" s="15"/>
      <c r="AC457" s="15"/>
      <c r="AD457" s="17"/>
      <c r="AE457" s="15"/>
      <c r="AF457" s="15"/>
      <c r="AG457" s="17"/>
      <c r="AH457" s="17"/>
      <c r="AI457" s="17"/>
      <c r="AJ457" s="17"/>
      <c r="AK457" s="17"/>
      <c r="AL457" s="17"/>
      <c r="AM457" s="15"/>
      <c r="AN457" s="18"/>
      <c r="AO457" s="19"/>
    </row>
    <row r="458" spans="1:41">
      <c r="A458" s="5"/>
      <c r="B458" s="6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9"/>
      <c r="Z458" s="7"/>
      <c r="AA458" s="7"/>
      <c r="AB458" s="7"/>
      <c r="AC458" s="7"/>
      <c r="AD458" s="10"/>
      <c r="AE458" s="7"/>
      <c r="AF458" s="7"/>
      <c r="AG458" s="10"/>
      <c r="AH458" s="10"/>
      <c r="AI458" s="10"/>
      <c r="AJ458" s="10"/>
      <c r="AK458" s="10"/>
      <c r="AL458" s="10"/>
      <c r="AM458" s="7"/>
      <c r="AN458" s="11"/>
      <c r="AO458" s="12"/>
    </row>
    <row r="459" spans="1:41">
      <c r="A459" s="13"/>
      <c r="B459" s="14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6"/>
      <c r="Z459" s="15"/>
      <c r="AA459" s="15"/>
      <c r="AB459" s="15"/>
      <c r="AC459" s="15"/>
      <c r="AD459" s="17"/>
      <c r="AE459" s="15"/>
      <c r="AF459" s="15"/>
      <c r="AG459" s="17"/>
      <c r="AH459" s="17"/>
      <c r="AI459" s="17"/>
      <c r="AJ459" s="17"/>
      <c r="AK459" s="17"/>
      <c r="AL459" s="17"/>
      <c r="AM459" s="15"/>
      <c r="AN459" s="18"/>
      <c r="AO459" s="19"/>
    </row>
    <row r="460" spans="1:41">
      <c r="A460" s="5"/>
      <c r="B460" s="6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9"/>
      <c r="Z460" s="7"/>
      <c r="AA460" s="7"/>
      <c r="AB460" s="7"/>
      <c r="AC460" s="7"/>
      <c r="AD460" s="10"/>
      <c r="AE460" s="7"/>
      <c r="AF460" s="7"/>
      <c r="AG460" s="10"/>
      <c r="AH460" s="10"/>
      <c r="AI460" s="10"/>
      <c r="AJ460" s="10"/>
      <c r="AK460" s="10"/>
      <c r="AL460" s="10"/>
      <c r="AM460" s="7"/>
      <c r="AN460" s="11"/>
      <c r="AO460" s="12"/>
    </row>
    <row r="461" spans="1:41">
      <c r="A461" s="13"/>
      <c r="B461" s="14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6"/>
      <c r="Z461" s="15"/>
      <c r="AA461" s="15"/>
      <c r="AB461" s="15"/>
      <c r="AC461" s="15"/>
      <c r="AD461" s="17"/>
      <c r="AE461" s="15"/>
      <c r="AF461" s="15"/>
      <c r="AG461" s="17"/>
      <c r="AH461" s="17"/>
      <c r="AI461" s="17"/>
      <c r="AJ461" s="17"/>
      <c r="AK461" s="17"/>
      <c r="AL461" s="17"/>
      <c r="AM461" s="15"/>
      <c r="AN461" s="18"/>
      <c r="AO461" s="19"/>
    </row>
    <row r="462" spans="1:41">
      <c r="A462" s="5"/>
      <c r="B462" s="6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9"/>
      <c r="Z462" s="7"/>
      <c r="AA462" s="7"/>
      <c r="AB462" s="7"/>
      <c r="AC462" s="7"/>
      <c r="AD462" s="10"/>
      <c r="AE462" s="7"/>
      <c r="AF462" s="7"/>
      <c r="AG462" s="10"/>
      <c r="AH462" s="10"/>
      <c r="AI462" s="10"/>
      <c r="AJ462" s="10"/>
      <c r="AK462" s="10"/>
      <c r="AL462" s="10"/>
      <c r="AM462" s="7"/>
      <c r="AN462" s="11"/>
      <c r="AO462" s="12"/>
    </row>
    <row r="463" spans="1:41">
      <c r="A463" s="13"/>
      <c r="B463" s="14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6"/>
      <c r="Z463" s="15"/>
      <c r="AA463" s="15"/>
      <c r="AB463" s="15"/>
      <c r="AC463" s="15"/>
      <c r="AD463" s="17"/>
      <c r="AE463" s="15"/>
      <c r="AF463" s="15"/>
      <c r="AG463" s="17"/>
      <c r="AH463" s="17"/>
      <c r="AI463" s="17"/>
      <c r="AJ463" s="17"/>
      <c r="AK463" s="17"/>
      <c r="AL463" s="17"/>
      <c r="AM463" s="15"/>
      <c r="AN463" s="18"/>
      <c r="AO463" s="19"/>
    </row>
    <row r="464" spans="1:41">
      <c r="A464" s="5"/>
      <c r="B464" s="6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9"/>
      <c r="Z464" s="7"/>
      <c r="AA464" s="7"/>
      <c r="AB464" s="7"/>
      <c r="AC464" s="7"/>
      <c r="AD464" s="10"/>
      <c r="AE464" s="7"/>
      <c r="AF464" s="7"/>
      <c r="AG464" s="10"/>
      <c r="AH464" s="10"/>
      <c r="AI464" s="10"/>
      <c r="AJ464" s="10"/>
      <c r="AK464" s="10"/>
      <c r="AL464" s="10"/>
      <c r="AM464" s="7"/>
      <c r="AN464" s="11"/>
      <c r="AO464" s="12"/>
    </row>
    <row r="465" spans="1:41">
      <c r="A465" s="13"/>
      <c r="B465" s="14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6"/>
      <c r="Z465" s="15"/>
      <c r="AA465" s="15"/>
      <c r="AB465" s="15"/>
      <c r="AC465" s="15"/>
      <c r="AD465" s="17"/>
      <c r="AE465" s="15"/>
      <c r="AF465" s="15"/>
      <c r="AG465" s="17"/>
      <c r="AH465" s="17"/>
      <c r="AI465" s="17"/>
      <c r="AJ465" s="17"/>
      <c r="AK465" s="17"/>
      <c r="AL465" s="17"/>
      <c r="AM465" s="15"/>
      <c r="AN465" s="18"/>
      <c r="AO465" s="19"/>
    </row>
    <row r="466" spans="1:41">
      <c r="A466" s="5"/>
      <c r="B466" s="6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9"/>
      <c r="Z466" s="7"/>
      <c r="AA466" s="7"/>
      <c r="AB466" s="7"/>
      <c r="AC466" s="7"/>
      <c r="AD466" s="10"/>
      <c r="AE466" s="7"/>
      <c r="AF466" s="7"/>
      <c r="AG466" s="10"/>
      <c r="AH466" s="10"/>
      <c r="AI466" s="10"/>
      <c r="AJ466" s="10"/>
      <c r="AK466" s="10"/>
      <c r="AL466" s="10"/>
      <c r="AM466" s="7"/>
      <c r="AN466" s="11"/>
      <c r="AO466" s="12"/>
    </row>
    <row r="467" spans="1:41">
      <c r="A467" s="13"/>
      <c r="B467" s="14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6"/>
      <c r="Z467" s="15"/>
      <c r="AA467" s="15"/>
      <c r="AB467" s="15"/>
      <c r="AC467" s="15"/>
      <c r="AD467" s="17"/>
      <c r="AE467" s="15"/>
      <c r="AF467" s="15"/>
      <c r="AG467" s="17"/>
      <c r="AH467" s="17"/>
      <c r="AI467" s="17"/>
      <c r="AJ467" s="17"/>
      <c r="AK467" s="17"/>
      <c r="AL467" s="17"/>
      <c r="AM467" s="15"/>
      <c r="AN467" s="18"/>
      <c r="AO467" s="19"/>
    </row>
    <row r="468" spans="1:41">
      <c r="A468" s="5"/>
      <c r="B468" s="6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9"/>
      <c r="Z468" s="7"/>
      <c r="AA468" s="7"/>
      <c r="AB468" s="7"/>
      <c r="AC468" s="7"/>
      <c r="AD468" s="10"/>
      <c r="AE468" s="7"/>
      <c r="AF468" s="7"/>
      <c r="AG468" s="10"/>
      <c r="AH468" s="10"/>
      <c r="AI468" s="10"/>
      <c r="AJ468" s="10"/>
      <c r="AK468" s="10"/>
      <c r="AL468" s="10"/>
      <c r="AM468" s="7"/>
      <c r="AN468" s="11"/>
      <c r="AO468" s="12"/>
    </row>
    <row r="469" spans="1:41">
      <c r="A469" s="13"/>
      <c r="B469" s="14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6"/>
      <c r="Z469" s="15"/>
      <c r="AA469" s="15"/>
      <c r="AB469" s="15"/>
      <c r="AC469" s="15"/>
      <c r="AD469" s="17"/>
      <c r="AE469" s="15"/>
      <c r="AF469" s="15"/>
      <c r="AG469" s="17"/>
      <c r="AH469" s="17"/>
      <c r="AI469" s="17"/>
      <c r="AJ469" s="17"/>
      <c r="AK469" s="17"/>
      <c r="AL469" s="17"/>
      <c r="AM469" s="15"/>
      <c r="AN469" s="18"/>
      <c r="AO469" s="19"/>
    </row>
    <row r="470" spans="1:41">
      <c r="A470" s="5"/>
      <c r="B470" s="6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9"/>
      <c r="Z470" s="7"/>
      <c r="AA470" s="7"/>
      <c r="AB470" s="7"/>
      <c r="AC470" s="7"/>
      <c r="AD470" s="10"/>
      <c r="AE470" s="7"/>
      <c r="AF470" s="7"/>
      <c r="AG470" s="10"/>
      <c r="AH470" s="10"/>
      <c r="AI470" s="10"/>
      <c r="AJ470" s="10"/>
      <c r="AK470" s="10"/>
      <c r="AL470" s="10"/>
      <c r="AM470" s="7"/>
      <c r="AN470" s="11"/>
      <c r="AO470" s="12"/>
    </row>
    <row r="471" spans="1:41">
      <c r="A471" s="13"/>
      <c r="B471" s="14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6"/>
      <c r="Z471" s="15"/>
      <c r="AA471" s="15"/>
      <c r="AB471" s="15"/>
      <c r="AC471" s="15"/>
      <c r="AD471" s="17"/>
      <c r="AE471" s="15"/>
      <c r="AF471" s="15"/>
      <c r="AG471" s="17"/>
      <c r="AH471" s="17"/>
      <c r="AI471" s="17"/>
      <c r="AJ471" s="17"/>
      <c r="AK471" s="17"/>
      <c r="AL471" s="17"/>
      <c r="AM471" s="15"/>
      <c r="AN471" s="18"/>
      <c r="AO471" s="19"/>
    </row>
    <row r="472" spans="1:41">
      <c r="A472" s="5"/>
      <c r="B472" s="6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9"/>
      <c r="Z472" s="7"/>
      <c r="AA472" s="7"/>
      <c r="AB472" s="7"/>
      <c r="AC472" s="7"/>
      <c r="AD472" s="10"/>
      <c r="AE472" s="7"/>
      <c r="AF472" s="7"/>
      <c r="AG472" s="10"/>
      <c r="AH472" s="10"/>
      <c r="AI472" s="10"/>
      <c r="AJ472" s="10"/>
      <c r="AK472" s="10"/>
      <c r="AL472" s="10"/>
      <c r="AM472" s="7"/>
      <c r="AN472" s="11"/>
      <c r="AO472" s="12"/>
    </row>
    <row r="473" spans="1:41">
      <c r="A473" s="13"/>
      <c r="B473" s="14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6"/>
      <c r="Z473" s="15"/>
      <c r="AA473" s="15"/>
      <c r="AB473" s="15"/>
      <c r="AC473" s="15"/>
      <c r="AD473" s="17"/>
      <c r="AE473" s="15"/>
      <c r="AF473" s="15"/>
      <c r="AG473" s="17"/>
      <c r="AH473" s="17"/>
      <c r="AI473" s="17"/>
      <c r="AJ473" s="17"/>
      <c r="AK473" s="17"/>
      <c r="AL473" s="17"/>
      <c r="AM473" s="15"/>
      <c r="AN473" s="18"/>
      <c r="AO473" s="19"/>
    </row>
    <row r="474" spans="1:41">
      <c r="A474" s="5"/>
      <c r="B474" s="6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9"/>
      <c r="Z474" s="7"/>
      <c r="AA474" s="7"/>
      <c r="AB474" s="7"/>
      <c r="AC474" s="7"/>
      <c r="AD474" s="10"/>
      <c r="AE474" s="7"/>
      <c r="AF474" s="7"/>
      <c r="AG474" s="10"/>
      <c r="AH474" s="10"/>
      <c r="AI474" s="10"/>
      <c r="AJ474" s="10"/>
      <c r="AK474" s="10"/>
      <c r="AL474" s="10"/>
      <c r="AM474" s="7"/>
      <c r="AN474" s="11"/>
      <c r="AO474" s="12"/>
    </row>
    <row r="475" spans="1:41">
      <c r="A475" s="13"/>
      <c r="B475" s="14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6"/>
      <c r="Z475" s="15"/>
      <c r="AA475" s="15"/>
      <c r="AB475" s="15"/>
      <c r="AC475" s="15"/>
      <c r="AD475" s="17"/>
      <c r="AE475" s="15"/>
      <c r="AF475" s="15"/>
      <c r="AG475" s="17"/>
      <c r="AH475" s="17"/>
      <c r="AI475" s="17"/>
      <c r="AJ475" s="17"/>
      <c r="AK475" s="17"/>
      <c r="AL475" s="17"/>
      <c r="AM475" s="15"/>
      <c r="AN475" s="18"/>
      <c r="AO475" s="19"/>
    </row>
    <row r="476" spans="1:41">
      <c r="A476" s="5"/>
      <c r="B476" s="6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9"/>
      <c r="Z476" s="7"/>
      <c r="AA476" s="7"/>
      <c r="AB476" s="7"/>
      <c r="AC476" s="7"/>
      <c r="AD476" s="10"/>
      <c r="AE476" s="7"/>
      <c r="AF476" s="7"/>
      <c r="AG476" s="10"/>
      <c r="AH476" s="10"/>
      <c r="AI476" s="10"/>
      <c r="AJ476" s="10"/>
      <c r="AK476" s="10"/>
      <c r="AL476" s="10"/>
      <c r="AM476" s="7"/>
      <c r="AN476" s="11"/>
      <c r="AO476" s="12"/>
    </row>
    <row r="477" spans="1:41">
      <c r="A477" s="13"/>
      <c r="B477" s="14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6"/>
      <c r="Z477" s="15"/>
      <c r="AA477" s="15"/>
      <c r="AB477" s="15"/>
      <c r="AC477" s="15"/>
      <c r="AD477" s="17"/>
      <c r="AE477" s="15"/>
      <c r="AF477" s="15"/>
      <c r="AG477" s="17"/>
      <c r="AH477" s="17"/>
      <c r="AI477" s="17"/>
      <c r="AJ477" s="17"/>
      <c r="AK477" s="17"/>
      <c r="AL477" s="17"/>
      <c r="AM477" s="15"/>
      <c r="AN477" s="18"/>
      <c r="AO477" s="19"/>
    </row>
    <row r="478" spans="1:41">
      <c r="A478" s="5"/>
      <c r="B478" s="6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9"/>
      <c r="Z478" s="7"/>
      <c r="AA478" s="7"/>
      <c r="AB478" s="7"/>
      <c r="AC478" s="7"/>
      <c r="AD478" s="10"/>
      <c r="AE478" s="7"/>
      <c r="AF478" s="7"/>
      <c r="AG478" s="10"/>
      <c r="AH478" s="10"/>
      <c r="AI478" s="10"/>
      <c r="AJ478" s="10"/>
      <c r="AK478" s="10"/>
      <c r="AL478" s="10"/>
      <c r="AM478" s="7"/>
      <c r="AN478" s="11"/>
      <c r="AO478" s="12"/>
    </row>
    <row r="479" spans="1:41">
      <c r="A479" s="13"/>
      <c r="B479" s="14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6"/>
      <c r="Z479" s="15"/>
      <c r="AA479" s="15"/>
      <c r="AB479" s="15"/>
      <c r="AC479" s="15"/>
      <c r="AD479" s="17"/>
      <c r="AE479" s="15"/>
      <c r="AF479" s="15"/>
      <c r="AG479" s="17"/>
      <c r="AH479" s="17"/>
      <c r="AI479" s="17"/>
      <c r="AJ479" s="17"/>
      <c r="AK479" s="17"/>
      <c r="AL479" s="17"/>
      <c r="AM479" s="15"/>
      <c r="AN479" s="18"/>
      <c r="AO479" s="19"/>
    </row>
    <row r="480" spans="1:41">
      <c r="A480" s="5"/>
      <c r="B480" s="6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9"/>
      <c r="Z480" s="7"/>
      <c r="AA480" s="7"/>
      <c r="AB480" s="7"/>
      <c r="AC480" s="7"/>
      <c r="AD480" s="10"/>
      <c r="AE480" s="7"/>
      <c r="AF480" s="7"/>
      <c r="AG480" s="10"/>
      <c r="AH480" s="10"/>
      <c r="AI480" s="10"/>
      <c r="AJ480" s="10"/>
      <c r="AK480" s="10"/>
      <c r="AL480" s="10"/>
      <c r="AM480" s="7"/>
      <c r="AN480" s="11"/>
      <c r="AO480" s="12"/>
    </row>
    <row r="481" spans="1:41">
      <c r="A481" s="13"/>
      <c r="B481" s="14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6"/>
      <c r="Z481" s="15"/>
      <c r="AA481" s="15"/>
      <c r="AB481" s="15"/>
      <c r="AC481" s="15"/>
      <c r="AD481" s="17"/>
      <c r="AE481" s="15"/>
      <c r="AF481" s="15"/>
      <c r="AG481" s="17"/>
      <c r="AH481" s="17"/>
      <c r="AI481" s="17"/>
      <c r="AJ481" s="17"/>
      <c r="AK481" s="17"/>
      <c r="AL481" s="17"/>
      <c r="AM481" s="15"/>
      <c r="AN481" s="18"/>
      <c r="AO481" s="19"/>
    </row>
    <row r="482" spans="1:41">
      <c r="A482" s="5"/>
      <c r="B482" s="6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9"/>
      <c r="Z482" s="7"/>
      <c r="AA482" s="7"/>
      <c r="AB482" s="7"/>
      <c r="AC482" s="7"/>
      <c r="AD482" s="10"/>
      <c r="AE482" s="7"/>
      <c r="AF482" s="7"/>
      <c r="AG482" s="10"/>
      <c r="AH482" s="10"/>
      <c r="AI482" s="10"/>
      <c r="AJ482" s="10"/>
      <c r="AK482" s="10"/>
      <c r="AL482" s="10"/>
      <c r="AM482" s="7"/>
      <c r="AN482" s="11"/>
      <c r="AO482" s="12"/>
    </row>
    <row r="483" spans="1:41">
      <c r="A483" s="13"/>
      <c r="B483" s="14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6"/>
      <c r="Z483" s="15"/>
      <c r="AA483" s="15"/>
      <c r="AB483" s="15"/>
      <c r="AC483" s="15"/>
      <c r="AD483" s="17"/>
      <c r="AE483" s="15"/>
      <c r="AF483" s="15"/>
      <c r="AG483" s="17"/>
      <c r="AH483" s="17"/>
      <c r="AI483" s="17"/>
      <c r="AJ483" s="17"/>
      <c r="AK483" s="17"/>
      <c r="AL483" s="17"/>
      <c r="AM483" s="15"/>
      <c r="AN483" s="18"/>
      <c r="AO483" s="19"/>
    </row>
    <row r="484" spans="1:41">
      <c r="A484" s="5"/>
      <c r="B484" s="6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9"/>
      <c r="Z484" s="7"/>
      <c r="AA484" s="7"/>
      <c r="AB484" s="7"/>
      <c r="AC484" s="7"/>
      <c r="AD484" s="10"/>
      <c r="AE484" s="7"/>
      <c r="AF484" s="7"/>
      <c r="AG484" s="10"/>
      <c r="AH484" s="10"/>
      <c r="AI484" s="10"/>
      <c r="AJ484" s="10"/>
      <c r="AK484" s="10"/>
      <c r="AL484" s="10"/>
      <c r="AM484" s="7"/>
      <c r="AN484" s="11"/>
      <c r="AO484" s="12"/>
    </row>
    <row r="485" spans="1:41">
      <c r="A485" s="13"/>
      <c r="B485" s="14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6"/>
      <c r="Z485" s="15"/>
      <c r="AA485" s="15"/>
      <c r="AB485" s="15"/>
      <c r="AC485" s="15"/>
      <c r="AD485" s="17"/>
      <c r="AE485" s="15"/>
      <c r="AF485" s="15"/>
      <c r="AG485" s="17"/>
      <c r="AH485" s="17"/>
      <c r="AI485" s="17"/>
      <c r="AJ485" s="17"/>
      <c r="AK485" s="17"/>
      <c r="AL485" s="17"/>
      <c r="AM485" s="15"/>
      <c r="AN485" s="18"/>
      <c r="AO485" s="19"/>
    </row>
    <row r="486" spans="1:41">
      <c r="A486" s="5"/>
      <c r="B486" s="6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9"/>
      <c r="Z486" s="7"/>
      <c r="AA486" s="7"/>
      <c r="AB486" s="7"/>
      <c r="AC486" s="7"/>
      <c r="AD486" s="10"/>
      <c r="AE486" s="7"/>
      <c r="AF486" s="7"/>
      <c r="AG486" s="10"/>
      <c r="AH486" s="10"/>
      <c r="AI486" s="10"/>
      <c r="AJ486" s="10"/>
      <c r="AK486" s="10"/>
      <c r="AL486" s="10"/>
      <c r="AM486" s="7"/>
      <c r="AN486" s="11"/>
      <c r="AO486" s="12"/>
    </row>
    <row r="487" spans="1:41">
      <c r="A487" s="13"/>
      <c r="B487" s="14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6"/>
      <c r="Z487" s="15"/>
      <c r="AA487" s="15"/>
      <c r="AB487" s="15"/>
      <c r="AC487" s="15"/>
      <c r="AD487" s="17"/>
      <c r="AE487" s="15"/>
      <c r="AF487" s="15"/>
      <c r="AG487" s="17"/>
      <c r="AH487" s="17"/>
      <c r="AI487" s="17"/>
      <c r="AJ487" s="17"/>
      <c r="AK487" s="17"/>
      <c r="AL487" s="17"/>
      <c r="AM487" s="15"/>
      <c r="AN487" s="18"/>
      <c r="AO487" s="19"/>
    </row>
    <row r="488" spans="1:41">
      <c r="A488" s="5"/>
      <c r="B488" s="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9"/>
      <c r="Z488" s="7"/>
      <c r="AA488" s="7"/>
      <c r="AB488" s="7"/>
      <c r="AC488" s="7"/>
      <c r="AD488" s="10"/>
      <c r="AE488" s="7"/>
      <c r="AF488" s="7"/>
      <c r="AG488" s="10"/>
      <c r="AH488" s="10"/>
      <c r="AI488" s="10"/>
      <c r="AJ488" s="10"/>
      <c r="AK488" s="10"/>
      <c r="AL488" s="10"/>
      <c r="AM488" s="7"/>
      <c r="AN488" s="11"/>
      <c r="AO488" s="12"/>
    </row>
    <row r="489" spans="1:41">
      <c r="A489" s="13"/>
      <c r="B489" s="14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6"/>
      <c r="Z489" s="15"/>
      <c r="AA489" s="15"/>
      <c r="AB489" s="15"/>
      <c r="AC489" s="15"/>
      <c r="AD489" s="17"/>
      <c r="AE489" s="15"/>
      <c r="AF489" s="15"/>
      <c r="AG489" s="17"/>
      <c r="AH489" s="17"/>
      <c r="AI489" s="17"/>
      <c r="AJ489" s="17"/>
      <c r="AK489" s="17"/>
      <c r="AL489" s="17"/>
      <c r="AM489" s="15"/>
      <c r="AN489" s="18"/>
      <c r="AO489" s="19"/>
    </row>
    <row r="490" spans="1:41">
      <c r="A490" s="5"/>
      <c r="B490" s="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9"/>
      <c r="Z490" s="7"/>
      <c r="AA490" s="7"/>
      <c r="AB490" s="7"/>
      <c r="AC490" s="7"/>
      <c r="AD490" s="10"/>
      <c r="AE490" s="7"/>
      <c r="AF490" s="7"/>
      <c r="AG490" s="10"/>
      <c r="AH490" s="10"/>
      <c r="AI490" s="10"/>
      <c r="AJ490" s="10"/>
      <c r="AK490" s="10"/>
      <c r="AL490" s="10"/>
      <c r="AM490" s="7"/>
      <c r="AN490" s="11"/>
      <c r="AO490" s="12"/>
    </row>
    <row r="491" spans="1:41">
      <c r="A491" s="13"/>
      <c r="B491" s="14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6"/>
      <c r="Z491" s="15"/>
      <c r="AA491" s="15"/>
      <c r="AB491" s="15"/>
      <c r="AC491" s="15"/>
      <c r="AD491" s="17"/>
      <c r="AE491" s="15"/>
      <c r="AF491" s="15"/>
      <c r="AG491" s="17"/>
      <c r="AH491" s="17"/>
      <c r="AI491" s="17"/>
      <c r="AJ491" s="17"/>
      <c r="AK491" s="17"/>
      <c r="AL491" s="17"/>
      <c r="AM491" s="15"/>
      <c r="AN491" s="18"/>
      <c r="AO491" s="19"/>
    </row>
    <row r="492" spans="1:41">
      <c r="A492" s="5"/>
      <c r="B492" s="6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9"/>
      <c r="Z492" s="7"/>
      <c r="AA492" s="7"/>
      <c r="AB492" s="7"/>
      <c r="AC492" s="7"/>
      <c r="AD492" s="10"/>
      <c r="AE492" s="7"/>
      <c r="AF492" s="7"/>
      <c r="AG492" s="10"/>
      <c r="AH492" s="10"/>
      <c r="AI492" s="10"/>
      <c r="AJ492" s="10"/>
      <c r="AK492" s="10"/>
      <c r="AL492" s="10"/>
      <c r="AM492" s="7"/>
      <c r="AN492" s="11"/>
      <c r="AO492" s="12"/>
    </row>
    <row r="493" spans="1:41">
      <c r="A493" s="13"/>
      <c r="B493" s="14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6"/>
      <c r="Z493" s="15"/>
      <c r="AA493" s="15"/>
      <c r="AB493" s="15"/>
      <c r="AC493" s="15"/>
      <c r="AD493" s="17"/>
      <c r="AE493" s="15"/>
      <c r="AF493" s="15"/>
      <c r="AG493" s="17"/>
      <c r="AH493" s="17"/>
      <c r="AI493" s="17"/>
      <c r="AJ493" s="17"/>
      <c r="AK493" s="17"/>
      <c r="AL493" s="17"/>
      <c r="AM493" s="15"/>
      <c r="AN493" s="18"/>
      <c r="AO493" s="19"/>
    </row>
    <row r="494" spans="1:41">
      <c r="A494" s="5"/>
      <c r="B494" s="6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9"/>
      <c r="Z494" s="7"/>
      <c r="AA494" s="7"/>
      <c r="AB494" s="7"/>
      <c r="AC494" s="7"/>
      <c r="AD494" s="10"/>
      <c r="AE494" s="7"/>
      <c r="AF494" s="7"/>
      <c r="AG494" s="10"/>
      <c r="AH494" s="10"/>
      <c r="AI494" s="10"/>
      <c r="AJ494" s="10"/>
      <c r="AK494" s="10"/>
      <c r="AL494" s="10"/>
      <c r="AM494" s="7"/>
      <c r="AN494" s="11"/>
      <c r="AO494" s="12"/>
    </row>
    <row r="495" spans="1:41">
      <c r="A495" s="13"/>
      <c r="B495" s="14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6"/>
      <c r="Z495" s="15"/>
      <c r="AA495" s="15"/>
      <c r="AB495" s="15"/>
      <c r="AC495" s="15"/>
      <c r="AD495" s="17"/>
      <c r="AE495" s="15"/>
      <c r="AF495" s="15"/>
      <c r="AG495" s="17"/>
      <c r="AH495" s="17"/>
      <c r="AI495" s="17"/>
      <c r="AJ495" s="17"/>
      <c r="AK495" s="17"/>
      <c r="AL495" s="17"/>
      <c r="AM495" s="15"/>
      <c r="AN495" s="18"/>
      <c r="AO495" s="19"/>
    </row>
    <row r="496" spans="1:41">
      <c r="A496" s="5"/>
      <c r="B496" s="6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9"/>
      <c r="Z496" s="7"/>
      <c r="AA496" s="7"/>
      <c r="AB496" s="7"/>
      <c r="AC496" s="7"/>
      <c r="AD496" s="10"/>
      <c r="AE496" s="7"/>
      <c r="AF496" s="7"/>
      <c r="AG496" s="10"/>
      <c r="AH496" s="10"/>
      <c r="AI496" s="10"/>
      <c r="AJ496" s="10"/>
      <c r="AK496" s="10"/>
      <c r="AL496" s="10"/>
      <c r="AM496" s="7"/>
      <c r="AN496" s="11"/>
      <c r="AO496" s="12"/>
    </row>
    <row r="497" spans="1:41">
      <c r="A497" s="13"/>
      <c r="B497" s="14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6"/>
      <c r="Z497" s="15"/>
      <c r="AA497" s="15"/>
      <c r="AB497" s="15"/>
      <c r="AC497" s="15"/>
      <c r="AD497" s="17"/>
      <c r="AE497" s="15"/>
      <c r="AF497" s="15"/>
      <c r="AG497" s="17"/>
      <c r="AH497" s="17"/>
      <c r="AI497" s="17"/>
      <c r="AJ497" s="17"/>
      <c r="AK497" s="17"/>
      <c r="AL497" s="17"/>
      <c r="AM497" s="15"/>
      <c r="AN497" s="18"/>
      <c r="AO497" s="19"/>
    </row>
    <row r="498" spans="1:41">
      <c r="A498" s="5"/>
      <c r="B498" s="6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9"/>
      <c r="Z498" s="7"/>
      <c r="AA498" s="7"/>
      <c r="AB498" s="7"/>
      <c r="AC498" s="7"/>
      <c r="AD498" s="10"/>
      <c r="AE498" s="7"/>
      <c r="AF498" s="7"/>
      <c r="AG498" s="10"/>
      <c r="AH498" s="10"/>
      <c r="AI498" s="10"/>
      <c r="AJ498" s="10"/>
      <c r="AK498" s="10"/>
      <c r="AL498" s="10"/>
      <c r="AM498" s="7"/>
      <c r="AN498" s="11"/>
      <c r="AO498" s="12"/>
    </row>
    <row r="499" spans="1:41">
      <c r="A499" s="13"/>
      <c r="B499" s="14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6"/>
      <c r="Z499" s="15"/>
      <c r="AA499" s="15"/>
      <c r="AB499" s="15"/>
      <c r="AC499" s="15"/>
      <c r="AD499" s="17"/>
      <c r="AE499" s="15"/>
      <c r="AF499" s="15"/>
      <c r="AG499" s="17"/>
      <c r="AH499" s="17"/>
      <c r="AI499" s="17"/>
      <c r="AJ499" s="17"/>
      <c r="AK499" s="17"/>
      <c r="AL499" s="17"/>
      <c r="AM499" s="15"/>
      <c r="AN499" s="18"/>
      <c r="AO499" s="19"/>
    </row>
    <row r="500" spans="1:41">
      <c r="A500" s="5"/>
      <c r="B500" s="6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9"/>
      <c r="Z500" s="7"/>
      <c r="AA500" s="7"/>
      <c r="AB500" s="7"/>
      <c r="AC500" s="7"/>
      <c r="AD500" s="10"/>
      <c r="AE500" s="7"/>
      <c r="AF500" s="7"/>
      <c r="AG500" s="10"/>
      <c r="AH500" s="10"/>
      <c r="AI500" s="10"/>
      <c r="AJ500" s="10"/>
      <c r="AK500" s="10"/>
      <c r="AL500" s="10"/>
      <c r="AM500" s="7"/>
      <c r="AN500" s="11"/>
      <c r="AO500" s="12"/>
    </row>
    <row r="501" spans="1:41">
      <c r="A501" s="13"/>
      <c r="B501" s="14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6"/>
      <c r="Z501" s="15"/>
      <c r="AA501" s="15"/>
      <c r="AB501" s="15"/>
      <c r="AC501" s="15"/>
      <c r="AD501" s="17"/>
      <c r="AE501" s="15"/>
      <c r="AF501" s="15"/>
      <c r="AG501" s="17"/>
      <c r="AH501" s="17"/>
      <c r="AI501" s="17"/>
      <c r="AJ501" s="17"/>
      <c r="AK501" s="17"/>
      <c r="AL501" s="17"/>
      <c r="AM501" s="15"/>
      <c r="AN501" s="18"/>
      <c r="AO501" s="19"/>
    </row>
    <row r="502" spans="1:41">
      <c r="A502" s="5"/>
      <c r="B502" s="6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9"/>
      <c r="Z502" s="7"/>
      <c r="AA502" s="7"/>
      <c r="AB502" s="7"/>
      <c r="AC502" s="7"/>
      <c r="AD502" s="10"/>
      <c r="AE502" s="7"/>
      <c r="AF502" s="7"/>
      <c r="AG502" s="10"/>
      <c r="AH502" s="10"/>
      <c r="AI502" s="10"/>
      <c r="AJ502" s="10"/>
      <c r="AK502" s="10"/>
      <c r="AL502" s="10"/>
      <c r="AM502" s="7"/>
      <c r="AN502" s="11"/>
      <c r="AO502" s="12"/>
    </row>
    <row r="503" spans="1:41">
      <c r="A503" s="13"/>
      <c r="B503" s="14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6"/>
      <c r="Z503" s="15"/>
      <c r="AA503" s="15"/>
      <c r="AB503" s="15"/>
      <c r="AC503" s="15"/>
      <c r="AD503" s="17"/>
      <c r="AE503" s="15"/>
      <c r="AF503" s="15"/>
      <c r="AG503" s="17"/>
      <c r="AH503" s="17"/>
      <c r="AI503" s="17"/>
      <c r="AJ503" s="17"/>
      <c r="AK503" s="17"/>
      <c r="AL503" s="17"/>
      <c r="AM503" s="15"/>
      <c r="AN503" s="18"/>
      <c r="AO503" s="19"/>
    </row>
    <row r="504" spans="1:41">
      <c r="A504" s="5"/>
      <c r="B504" s="6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9"/>
      <c r="Z504" s="7"/>
      <c r="AA504" s="7"/>
      <c r="AB504" s="7"/>
      <c r="AC504" s="7"/>
      <c r="AD504" s="10"/>
      <c r="AE504" s="7"/>
      <c r="AF504" s="7"/>
      <c r="AG504" s="10"/>
      <c r="AH504" s="10"/>
      <c r="AI504" s="10"/>
      <c r="AJ504" s="10"/>
      <c r="AK504" s="10"/>
      <c r="AL504" s="10"/>
      <c r="AM504" s="7"/>
      <c r="AN504" s="11"/>
      <c r="AO504" s="12"/>
    </row>
    <row r="505" spans="1:41">
      <c r="A505" s="13"/>
      <c r="B505" s="14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6"/>
      <c r="Z505" s="15"/>
      <c r="AA505" s="15"/>
      <c r="AB505" s="15"/>
      <c r="AC505" s="15"/>
      <c r="AD505" s="17"/>
      <c r="AE505" s="15"/>
      <c r="AF505" s="15"/>
      <c r="AG505" s="17"/>
      <c r="AH505" s="17"/>
      <c r="AI505" s="17"/>
      <c r="AJ505" s="17"/>
      <c r="AK505" s="17"/>
      <c r="AL505" s="17"/>
      <c r="AM505" s="15"/>
      <c r="AN505" s="18"/>
      <c r="AO505" s="19"/>
    </row>
    <row r="506" spans="1:41">
      <c r="A506" s="5"/>
      <c r="B506" s="6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9"/>
      <c r="Z506" s="7"/>
      <c r="AA506" s="7"/>
      <c r="AB506" s="7"/>
      <c r="AC506" s="7"/>
      <c r="AD506" s="10"/>
      <c r="AE506" s="7"/>
      <c r="AF506" s="7"/>
      <c r="AG506" s="10"/>
      <c r="AH506" s="10"/>
      <c r="AI506" s="10"/>
      <c r="AJ506" s="10"/>
      <c r="AK506" s="10"/>
      <c r="AL506" s="10"/>
      <c r="AM506" s="7"/>
      <c r="AN506" s="11"/>
      <c r="AO506" s="12"/>
    </row>
    <row r="507" spans="1:41">
      <c r="A507" s="13"/>
      <c r="B507" s="14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6"/>
      <c r="Z507" s="15"/>
      <c r="AA507" s="15"/>
      <c r="AB507" s="15"/>
      <c r="AC507" s="15"/>
      <c r="AD507" s="17"/>
      <c r="AE507" s="15"/>
      <c r="AF507" s="15"/>
      <c r="AG507" s="17"/>
      <c r="AH507" s="17"/>
      <c r="AI507" s="17"/>
      <c r="AJ507" s="17"/>
      <c r="AK507" s="17"/>
      <c r="AL507" s="17"/>
      <c r="AM507" s="15"/>
      <c r="AN507" s="18"/>
      <c r="AO507" s="19"/>
    </row>
    <row r="508" spans="1:41">
      <c r="A508" s="5"/>
      <c r="B508" s="6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9"/>
      <c r="Z508" s="7"/>
      <c r="AA508" s="7"/>
      <c r="AB508" s="7"/>
      <c r="AC508" s="7"/>
      <c r="AD508" s="10"/>
      <c r="AE508" s="7"/>
      <c r="AF508" s="7"/>
      <c r="AG508" s="10"/>
      <c r="AH508" s="10"/>
      <c r="AI508" s="10"/>
      <c r="AJ508" s="10"/>
      <c r="AK508" s="10"/>
      <c r="AL508" s="10"/>
      <c r="AM508" s="7"/>
      <c r="AN508" s="11"/>
      <c r="AO508" s="12"/>
    </row>
    <row r="509" spans="1:41">
      <c r="A509" s="13"/>
      <c r="B509" s="14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6"/>
      <c r="Z509" s="15"/>
      <c r="AA509" s="15"/>
      <c r="AB509" s="15"/>
      <c r="AC509" s="15"/>
      <c r="AD509" s="17"/>
      <c r="AE509" s="15"/>
      <c r="AF509" s="15"/>
      <c r="AG509" s="17"/>
      <c r="AH509" s="17"/>
      <c r="AI509" s="17"/>
      <c r="AJ509" s="17"/>
      <c r="AK509" s="17"/>
      <c r="AL509" s="17"/>
      <c r="AM509" s="15"/>
      <c r="AN509" s="18"/>
      <c r="AO509" s="19"/>
    </row>
    <row r="510" spans="1:41">
      <c r="A510" s="5"/>
      <c r="B510" s="6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9"/>
      <c r="Z510" s="7"/>
      <c r="AA510" s="7"/>
      <c r="AB510" s="7"/>
      <c r="AC510" s="7"/>
      <c r="AD510" s="10"/>
      <c r="AE510" s="7"/>
      <c r="AF510" s="7"/>
      <c r="AG510" s="10"/>
      <c r="AH510" s="10"/>
      <c r="AI510" s="10"/>
      <c r="AJ510" s="10"/>
      <c r="AK510" s="10"/>
      <c r="AL510" s="10"/>
      <c r="AM510" s="7"/>
      <c r="AN510" s="11"/>
      <c r="AO510" s="12"/>
    </row>
    <row r="511" spans="1:41">
      <c r="A511" s="13"/>
      <c r="B511" s="14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6"/>
      <c r="Z511" s="15"/>
      <c r="AA511" s="15"/>
      <c r="AB511" s="15"/>
      <c r="AC511" s="15"/>
      <c r="AD511" s="17"/>
      <c r="AE511" s="15"/>
      <c r="AF511" s="15"/>
      <c r="AG511" s="17"/>
      <c r="AH511" s="17"/>
      <c r="AI511" s="17"/>
      <c r="AJ511" s="17"/>
      <c r="AK511" s="17"/>
      <c r="AL511" s="17"/>
      <c r="AM511" s="15"/>
      <c r="AN511" s="18"/>
      <c r="AO511" s="19"/>
    </row>
    <row r="512" spans="1:41">
      <c r="A512" s="5"/>
      <c r="B512" s="6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9"/>
      <c r="Z512" s="7"/>
      <c r="AA512" s="7"/>
      <c r="AB512" s="7"/>
      <c r="AC512" s="7"/>
      <c r="AD512" s="10"/>
      <c r="AE512" s="7"/>
      <c r="AF512" s="7"/>
      <c r="AG512" s="10"/>
      <c r="AH512" s="10"/>
      <c r="AI512" s="10"/>
      <c r="AJ512" s="10"/>
      <c r="AK512" s="10"/>
      <c r="AL512" s="10"/>
      <c r="AM512" s="7"/>
      <c r="AN512" s="11"/>
      <c r="AO512" s="12"/>
    </row>
    <row r="513" spans="1:41">
      <c r="A513" s="13"/>
      <c r="B513" s="14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6"/>
      <c r="Z513" s="15"/>
      <c r="AA513" s="15"/>
      <c r="AB513" s="15"/>
      <c r="AC513" s="15"/>
      <c r="AD513" s="17"/>
      <c r="AE513" s="15"/>
      <c r="AF513" s="15"/>
      <c r="AG513" s="17"/>
      <c r="AH513" s="17"/>
      <c r="AI513" s="17"/>
      <c r="AJ513" s="17"/>
      <c r="AK513" s="17"/>
      <c r="AL513" s="17"/>
      <c r="AM513" s="15"/>
      <c r="AN513" s="18"/>
      <c r="AO513" s="19"/>
    </row>
    <row r="514" spans="1:41">
      <c r="A514" s="5"/>
      <c r="B514" s="6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9"/>
      <c r="Z514" s="7"/>
      <c r="AA514" s="7"/>
      <c r="AB514" s="7"/>
      <c r="AC514" s="7"/>
      <c r="AD514" s="10"/>
      <c r="AE514" s="7"/>
      <c r="AF514" s="7"/>
      <c r="AG514" s="10"/>
      <c r="AH514" s="10"/>
      <c r="AI514" s="10"/>
      <c r="AJ514" s="10"/>
      <c r="AK514" s="10"/>
      <c r="AL514" s="10"/>
      <c r="AM514" s="7"/>
      <c r="AN514" s="11"/>
      <c r="AO514" s="12"/>
    </row>
    <row r="515" spans="1:41">
      <c r="A515" s="13"/>
      <c r="B515" s="14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6"/>
      <c r="Z515" s="15"/>
      <c r="AA515" s="15"/>
      <c r="AB515" s="15"/>
      <c r="AC515" s="15"/>
      <c r="AD515" s="17"/>
      <c r="AE515" s="15"/>
      <c r="AF515" s="15"/>
      <c r="AG515" s="17"/>
      <c r="AH515" s="17"/>
      <c r="AI515" s="17"/>
      <c r="AJ515" s="17"/>
      <c r="AK515" s="17"/>
      <c r="AL515" s="17"/>
      <c r="AM515" s="15"/>
      <c r="AN515" s="18"/>
      <c r="AO515" s="19"/>
    </row>
    <row r="516" spans="1:41">
      <c r="A516" s="5"/>
      <c r="B516" s="6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9"/>
      <c r="Z516" s="7"/>
      <c r="AA516" s="7"/>
      <c r="AB516" s="7"/>
      <c r="AC516" s="7"/>
      <c r="AD516" s="10"/>
      <c r="AE516" s="7"/>
      <c r="AF516" s="7"/>
      <c r="AG516" s="10"/>
      <c r="AH516" s="10"/>
      <c r="AI516" s="10"/>
      <c r="AJ516" s="10"/>
      <c r="AK516" s="10"/>
      <c r="AL516" s="10"/>
      <c r="AM516" s="7"/>
      <c r="AN516" s="11"/>
      <c r="AO516" s="12"/>
    </row>
    <row r="517" spans="1:41">
      <c r="A517" s="13"/>
      <c r="B517" s="14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6"/>
      <c r="Z517" s="15"/>
      <c r="AA517" s="15"/>
      <c r="AB517" s="15"/>
      <c r="AC517" s="15"/>
      <c r="AD517" s="17"/>
      <c r="AE517" s="15"/>
      <c r="AF517" s="15"/>
      <c r="AG517" s="17"/>
      <c r="AH517" s="17"/>
      <c r="AI517" s="17"/>
      <c r="AJ517" s="17"/>
      <c r="AK517" s="17"/>
      <c r="AL517" s="17"/>
      <c r="AM517" s="15"/>
      <c r="AN517" s="18"/>
      <c r="AO517" s="19"/>
    </row>
    <row r="518" spans="1:41">
      <c r="A518" s="5"/>
      <c r="B518" s="6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9"/>
      <c r="Z518" s="7"/>
      <c r="AA518" s="7"/>
      <c r="AB518" s="7"/>
      <c r="AC518" s="7"/>
      <c r="AD518" s="10"/>
      <c r="AE518" s="7"/>
      <c r="AF518" s="7"/>
      <c r="AG518" s="10"/>
      <c r="AH518" s="10"/>
      <c r="AI518" s="10"/>
      <c r="AJ518" s="10"/>
      <c r="AK518" s="10"/>
      <c r="AL518" s="10"/>
      <c r="AM518" s="7"/>
      <c r="AN518" s="11"/>
      <c r="AO518" s="12"/>
    </row>
    <row r="519" spans="1:41">
      <c r="A519" s="13"/>
      <c r="B519" s="14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6"/>
      <c r="Z519" s="15"/>
      <c r="AA519" s="15"/>
      <c r="AB519" s="15"/>
      <c r="AC519" s="15"/>
      <c r="AD519" s="17"/>
      <c r="AE519" s="15"/>
      <c r="AF519" s="15"/>
      <c r="AG519" s="17"/>
      <c r="AH519" s="17"/>
      <c r="AI519" s="17"/>
      <c r="AJ519" s="17"/>
      <c r="AK519" s="17"/>
      <c r="AL519" s="17"/>
      <c r="AM519" s="15"/>
      <c r="AN519" s="18"/>
      <c r="AO519" s="19"/>
    </row>
    <row r="520" spans="1:41">
      <c r="A520" s="5"/>
      <c r="B520" s="6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9"/>
      <c r="Z520" s="7"/>
      <c r="AA520" s="7"/>
      <c r="AB520" s="7"/>
      <c r="AC520" s="7"/>
      <c r="AD520" s="10"/>
      <c r="AE520" s="7"/>
      <c r="AF520" s="7"/>
      <c r="AG520" s="10"/>
      <c r="AH520" s="10"/>
      <c r="AI520" s="10"/>
      <c r="AJ520" s="10"/>
      <c r="AK520" s="10"/>
      <c r="AL520" s="10"/>
      <c r="AM520" s="7"/>
      <c r="AN520" s="11"/>
      <c r="AO520" s="12"/>
    </row>
    <row r="521" spans="1:41">
      <c r="A521" s="13"/>
      <c r="B521" s="14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6"/>
      <c r="Z521" s="15"/>
      <c r="AA521" s="15"/>
      <c r="AB521" s="15"/>
      <c r="AC521" s="15"/>
      <c r="AD521" s="17"/>
      <c r="AE521" s="15"/>
      <c r="AF521" s="15"/>
      <c r="AG521" s="17"/>
      <c r="AH521" s="17"/>
      <c r="AI521" s="17"/>
      <c r="AJ521" s="17"/>
      <c r="AK521" s="17"/>
      <c r="AL521" s="17"/>
      <c r="AM521" s="15"/>
      <c r="AN521" s="18"/>
      <c r="AO521" s="19"/>
    </row>
    <row r="522" spans="1:41">
      <c r="A522" s="5"/>
      <c r="B522" s="6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9"/>
      <c r="Z522" s="7"/>
      <c r="AA522" s="7"/>
      <c r="AB522" s="7"/>
      <c r="AC522" s="7"/>
      <c r="AD522" s="10"/>
      <c r="AE522" s="7"/>
      <c r="AF522" s="7"/>
      <c r="AG522" s="10"/>
      <c r="AH522" s="10"/>
      <c r="AI522" s="10"/>
      <c r="AJ522" s="10"/>
      <c r="AK522" s="10"/>
      <c r="AL522" s="10"/>
      <c r="AM522" s="7"/>
      <c r="AN522" s="11"/>
      <c r="AO522" s="12"/>
    </row>
    <row r="523" spans="1:41">
      <c r="A523" s="13"/>
      <c r="B523" s="14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6"/>
      <c r="Z523" s="15"/>
      <c r="AA523" s="15"/>
      <c r="AB523" s="15"/>
      <c r="AC523" s="15"/>
      <c r="AD523" s="17"/>
      <c r="AE523" s="15"/>
      <c r="AF523" s="15"/>
      <c r="AG523" s="17"/>
      <c r="AH523" s="17"/>
      <c r="AI523" s="17"/>
      <c r="AJ523" s="17"/>
      <c r="AK523" s="17"/>
      <c r="AL523" s="17"/>
      <c r="AM523" s="15"/>
      <c r="AN523" s="18"/>
      <c r="AO523" s="19"/>
    </row>
    <row r="524" spans="1:41">
      <c r="A524" s="5"/>
      <c r="B524" s="6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9"/>
      <c r="Z524" s="7"/>
      <c r="AA524" s="7"/>
      <c r="AB524" s="7"/>
      <c r="AC524" s="7"/>
      <c r="AD524" s="10"/>
      <c r="AE524" s="7"/>
      <c r="AF524" s="7"/>
      <c r="AG524" s="10"/>
      <c r="AH524" s="10"/>
      <c r="AI524" s="10"/>
      <c r="AJ524" s="10"/>
      <c r="AK524" s="10"/>
      <c r="AL524" s="10"/>
      <c r="AM524" s="7"/>
      <c r="AN524" s="11"/>
      <c r="AO524" s="12"/>
    </row>
    <row r="525" spans="1:41">
      <c r="A525" s="13"/>
      <c r="B525" s="14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6"/>
      <c r="Z525" s="15"/>
      <c r="AA525" s="15"/>
      <c r="AB525" s="15"/>
      <c r="AC525" s="15"/>
      <c r="AD525" s="17"/>
      <c r="AE525" s="15"/>
      <c r="AF525" s="15"/>
      <c r="AG525" s="17"/>
      <c r="AH525" s="17"/>
      <c r="AI525" s="17"/>
      <c r="AJ525" s="17"/>
      <c r="AK525" s="17"/>
      <c r="AL525" s="17"/>
      <c r="AM525" s="15"/>
      <c r="AN525" s="18"/>
      <c r="AO525" s="19"/>
    </row>
    <row r="526" spans="1:41">
      <c r="A526" s="5"/>
      <c r="B526" s="6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9"/>
      <c r="Z526" s="7"/>
      <c r="AA526" s="7"/>
      <c r="AB526" s="7"/>
      <c r="AC526" s="7"/>
      <c r="AD526" s="10"/>
      <c r="AE526" s="7"/>
      <c r="AF526" s="7"/>
      <c r="AG526" s="10"/>
      <c r="AH526" s="10"/>
      <c r="AI526" s="10"/>
      <c r="AJ526" s="10"/>
      <c r="AK526" s="10"/>
      <c r="AL526" s="10"/>
      <c r="AM526" s="7"/>
      <c r="AN526" s="11"/>
      <c r="AO526" s="12"/>
    </row>
    <row r="527" spans="1:41">
      <c r="A527" s="13"/>
      <c r="B527" s="14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6"/>
      <c r="Z527" s="15"/>
      <c r="AA527" s="15"/>
      <c r="AB527" s="15"/>
      <c r="AC527" s="15"/>
      <c r="AD527" s="17"/>
      <c r="AE527" s="15"/>
      <c r="AF527" s="15"/>
      <c r="AG527" s="17"/>
      <c r="AH527" s="17"/>
      <c r="AI527" s="17"/>
      <c r="AJ527" s="17"/>
      <c r="AK527" s="17"/>
      <c r="AL527" s="17"/>
      <c r="AM527" s="15"/>
      <c r="AN527" s="18"/>
      <c r="AO527" s="19"/>
    </row>
    <row r="528" spans="1:41">
      <c r="A528" s="5"/>
      <c r="B528" s="6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9"/>
      <c r="Z528" s="7"/>
      <c r="AA528" s="7"/>
      <c r="AB528" s="7"/>
      <c r="AC528" s="7"/>
      <c r="AD528" s="10"/>
      <c r="AE528" s="7"/>
      <c r="AF528" s="7"/>
      <c r="AG528" s="10"/>
      <c r="AH528" s="10"/>
      <c r="AI528" s="10"/>
      <c r="AJ528" s="10"/>
      <c r="AK528" s="10"/>
      <c r="AL528" s="10"/>
      <c r="AM528" s="7"/>
      <c r="AN528" s="11"/>
      <c r="AO528" s="12"/>
    </row>
    <row r="529" spans="1:41">
      <c r="A529" s="13"/>
      <c r="B529" s="14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6"/>
      <c r="Z529" s="15"/>
      <c r="AA529" s="15"/>
      <c r="AB529" s="15"/>
      <c r="AC529" s="15"/>
      <c r="AD529" s="17"/>
      <c r="AE529" s="15"/>
      <c r="AF529" s="15"/>
      <c r="AG529" s="17"/>
      <c r="AH529" s="17"/>
      <c r="AI529" s="17"/>
      <c r="AJ529" s="17"/>
      <c r="AK529" s="17"/>
      <c r="AL529" s="17"/>
      <c r="AM529" s="15"/>
      <c r="AN529" s="18"/>
      <c r="AO529" s="19"/>
    </row>
    <row r="530" spans="1:41">
      <c r="A530" s="5"/>
      <c r="B530" s="6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9"/>
      <c r="Z530" s="7"/>
      <c r="AA530" s="7"/>
      <c r="AB530" s="7"/>
      <c r="AC530" s="7"/>
      <c r="AD530" s="10"/>
      <c r="AE530" s="7"/>
      <c r="AF530" s="7"/>
      <c r="AG530" s="10"/>
      <c r="AH530" s="10"/>
      <c r="AI530" s="10"/>
      <c r="AJ530" s="10"/>
      <c r="AK530" s="10"/>
      <c r="AL530" s="10"/>
      <c r="AM530" s="7"/>
      <c r="AN530" s="11"/>
      <c r="AO530" s="12"/>
    </row>
    <row r="531" spans="1:41">
      <c r="A531" s="13"/>
      <c r="B531" s="14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6"/>
      <c r="Z531" s="15"/>
      <c r="AA531" s="15"/>
      <c r="AB531" s="15"/>
      <c r="AC531" s="15"/>
      <c r="AD531" s="17"/>
      <c r="AE531" s="15"/>
      <c r="AF531" s="15"/>
      <c r="AG531" s="17"/>
      <c r="AH531" s="17"/>
      <c r="AI531" s="17"/>
      <c r="AJ531" s="17"/>
      <c r="AK531" s="17"/>
      <c r="AL531" s="17"/>
      <c r="AM531" s="15"/>
      <c r="AN531" s="18"/>
      <c r="AO531" s="19"/>
    </row>
    <row r="532" spans="1:41">
      <c r="A532" s="5"/>
      <c r="B532" s="6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9"/>
      <c r="Z532" s="7"/>
      <c r="AA532" s="7"/>
      <c r="AB532" s="7"/>
      <c r="AC532" s="7"/>
      <c r="AD532" s="10"/>
      <c r="AE532" s="7"/>
      <c r="AF532" s="7"/>
      <c r="AG532" s="10"/>
      <c r="AH532" s="10"/>
      <c r="AI532" s="10"/>
      <c r="AJ532" s="10"/>
      <c r="AK532" s="10"/>
      <c r="AL532" s="10"/>
      <c r="AM532" s="7"/>
      <c r="AN532" s="11"/>
      <c r="AO532" s="12"/>
    </row>
    <row r="533" spans="1:41">
      <c r="A533" s="13"/>
      <c r="B533" s="14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6"/>
      <c r="Z533" s="15"/>
      <c r="AA533" s="15"/>
      <c r="AB533" s="15"/>
      <c r="AC533" s="15"/>
      <c r="AD533" s="17"/>
      <c r="AE533" s="15"/>
      <c r="AF533" s="15"/>
      <c r="AG533" s="17"/>
      <c r="AH533" s="17"/>
      <c r="AI533" s="17"/>
      <c r="AJ533" s="17"/>
      <c r="AK533" s="17"/>
      <c r="AL533" s="17"/>
      <c r="AM533" s="15"/>
      <c r="AN533" s="18"/>
      <c r="AO533" s="19"/>
    </row>
    <row r="534" spans="1:41">
      <c r="A534" s="5"/>
      <c r="B534" s="6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9"/>
      <c r="Z534" s="7"/>
      <c r="AA534" s="7"/>
      <c r="AB534" s="7"/>
      <c r="AC534" s="7"/>
      <c r="AD534" s="10"/>
      <c r="AE534" s="7"/>
      <c r="AF534" s="7"/>
      <c r="AG534" s="10"/>
      <c r="AH534" s="10"/>
      <c r="AI534" s="10"/>
      <c r="AJ534" s="10"/>
      <c r="AK534" s="10"/>
      <c r="AL534" s="10"/>
      <c r="AM534" s="7"/>
      <c r="AN534" s="11"/>
      <c r="AO534" s="12"/>
    </row>
    <row r="535" spans="1:41">
      <c r="A535" s="13"/>
      <c r="B535" s="14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6"/>
      <c r="Z535" s="15"/>
      <c r="AA535" s="15"/>
      <c r="AB535" s="15"/>
      <c r="AC535" s="15"/>
      <c r="AD535" s="17"/>
      <c r="AE535" s="15"/>
      <c r="AF535" s="15"/>
      <c r="AG535" s="17"/>
      <c r="AH535" s="17"/>
      <c r="AI535" s="17"/>
      <c r="AJ535" s="17"/>
      <c r="AK535" s="17"/>
      <c r="AL535" s="17"/>
      <c r="AM535" s="15"/>
      <c r="AN535" s="18"/>
      <c r="AO535" s="19"/>
    </row>
    <row r="536" spans="1:41">
      <c r="A536" s="5"/>
      <c r="B536" s="6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9"/>
      <c r="Z536" s="7"/>
      <c r="AA536" s="7"/>
      <c r="AB536" s="7"/>
      <c r="AC536" s="7"/>
      <c r="AD536" s="10"/>
      <c r="AE536" s="7"/>
      <c r="AF536" s="7"/>
      <c r="AG536" s="10"/>
      <c r="AH536" s="10"/>
      <c r="AI536" s="10"/>
      <c r="AJ536" s="10"/>
      <c r="AK536" s="10"/>
      <c r="AL536" s="10"/>
      <c r="AM536" s="7"/>
      <c r="AN536" s="11"/>
      <c r="AO536" s="12"/>
    </row>
    <row r="537" spans="1:41">
      <c r="A537" s="13"/>
      <c r="B537" s="14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6"/>
      <c r="Z537" s="15"/>
      <c r="AA537" s="15"/>
      <c r="AB537" s="15"/>
      <c r="AC537" s="15"/>
      <c r="AD537" s="17"/>
      <c r="AE537" s="15"/>
      <c r="AF537" s="15"/>
      <c r="AG537" s="17"/>
      <c r="AH537" s="17"/>
      <c r="AI537" s="17"/>
      <c r="AJ537" s="17"/>
      <c r="AK537" s="17"/>
      <c r="AL537" s="17"/>
      <c r="AM537" s="15"/>
      <c r="AN537" s="18"/>
      <c r="AO537" s="19"/>
    </row>
    <row r="538" spans="1:41">
      <c r="A538" s="5"/>
      <c r="B538" s="6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9"/>
      <c r="Z538" s="7"/>
      <c r="AA538" s="7"/>
      <c r="AB538" s="7"/>
      <c r="AC538" s="7"/>
      <c r="AD538" s="10"/>
      <c r="AE538" s="7"/>
      <c r="AF538" s="7"/>
      <c r="AG538" s="10"/>
      <c r="AH538" s="10"/>
      <c r="AI538" s="10"/>
      <c r="AJ538" s="10"/>
      <c r="AK538" s="10"/>
      <c r="AL538" s="10"/>
      <c r="AM538" s="7"/>
      <c r="AN538" s="11"/>
      <c r="AO538" s="12"/>
    </row>
    <row r="539" spans="1:41">
      <c r="A539" s="13"/>
      <c r="B539" s="14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6"/>
      <c r="Z539" s="15"/>
      <c r="AA539" s="15"/>
      <c r="AB539" s="15"/>
      <c r="AC539" s="15"/>
      <c r="AD539" s="17"/>
      <c r="AE539" s="15"/>
      <c r="AF539" s="15"/>
      <c r="AG539" s="17"/>
      <c r="AH539" s="17"/>
      <c r="AI539" s="17"/>
      <c r="AJ539" s="17"/>
      <c r="AK539" s="17"/>
      <c r="AL539" s="17"/>
      <c r="AM539" s="15"/>
      <c r="AN539" s="18"/>
      <c r="AO539" s="19"/>
    </row>
    <row r="540" spans="1:41">
      <c r="A540" s="5"/>
      <c r="B540" s="6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9"/>
      <c r="Z540" s="7"/>
      <c r="AA540" s="7"/>
      <c r="AB540" s="7"/>
      <c r="AC540" s="7"/>
      <c r="AD540" s="10"/>
      <c r="AE540" s="7"/>
      <c r="AF540" s="7"/>
      <c r="AG540" s="10"/>
      <c r="AH540" s="10"/>
      <c r="AI540" s="10"/>
      <c r="AJ540" s="10"/>
      <c r="AK540" s="10"/>
      <c r="AL540" s="10"/>
      <c r="AM540" s="7"/>
      <c r="AN540" s="11"/>
      <c r="AO540" s="12"/>
    </row>
    <row r="541" spans="1:41">
      <c r="A541" s="13"/>
      <c r="B541" s="14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6"/>
      <c r="Z541" s="15"/>
      <c r="AA541" s="15"/>
      <c r="AB541" s="15"/>
      <c r="AC541" s="15"/>
      <c r="AD541" s="17"/>
      <c r="AE541" s="15"/>
      <c r="AF541" s="15"/>
      <c r="AG541" s="17"/>
      <c r="AH541" s="17"/>
      <c r="AI541" s="17"/>
      <c r="AJ541" s="17"/>
      <c r="AK541" s="17"/>
      <c r="AL541" s="17"/>
      <c r="AM541" s="15"/>
      <c r="AN541" s="18"/>
      <c r="AO541" s="19"/>
    </row>
    <row r="542" spans="1:41">
      <c r="A542" s="5"/>
      <c r="B542" s="6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9"/>
      <c r="Z542" s="7"/>
      <c r="AA542" s="7"/>
      <c r="AB542" s="7"/>
      <c r="AC542" s="7"/>
      <c r="AD542" s="10"/>
      <c r="AE542" s="7"/>
      <c r="AF542" s="7"/>
      <c r="AG542" s="10"/>
      <c r="AH542" s="10"/>
      <c r="AI542" s="10"/>
      <c r="AJ542" s="10"/>
      <c r="AK542" s="10"/>
      <c r="AL542" s="10"/>
      <c r="AM542" s="7"/>
      <c r="AN542" s="11"/>
      <c r="AO542" s="12"/>
    </row>
    <row r="543" spans="1:41">
      <c r="A543" s="13"/>
      <c r="B543" s="14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6"/>
      <c r="Z543" s="15"/>
      <c r="AA543" s="15"/>
      <c r="AB543" s="15"/>
      <c r="AC543" s="15"/>
      <c r="AD543" s="17"/>
      <c r="AE543" s="15"/>
      <c r="AF543" s="15"/>
      <c r="AG543" s="17"/>
      <c r="AH543" s="17"/>
      <c r="AI543" s="17"/>
      <c r="AJ543" s="17"/>
      <c r="AK543" s="17"/>
      <c r="AL543" s="17"/>
      <c r="AM543" s="15"/>
      <c r="AN543" s="18"/>
      <c r="AO543" s="19"/>
    </row>
    <row r="544" spans="1:41">
      <c r="A544" s="5"/>
      <c r="B544" s="6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9"/>
      <c r="Z544" s="7"/>
      <c r="AA544" s="7"/>
      <c r="AB544" s="7"/>
      <c r="AC544" s="7"/>
      <c r="AD544" s="10"/>
      <c r="AE544" s="7"/>
      <c r="AF544" s="7"/>
      <c r="AG544" s="10"/>
      <c r="AH544" s="10"/>
      <c r="AI544" s="10"/>
      <c r="AJ544" s="10"/>
      <c r="AK544" s="10"/>
      <c r="AL544" s="10"/>
      <c r="AM544" s="7"/>
      <c r="AN544" s="11"/>
      <c r="AO544" s="12"/>
    </row>
    <row r="545" spans="1:41">
      <c r="A545" s="13"/>
      <c r="B545" s="14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6"/>
      <c r="Z545" s="15"/>
      <c r="AA545" s="15"/>
      <c r="AB545" s="15"/>
      <c r="AC545" s="15"/>
      <c r="AD545" s="17"/>
      <c r="AE545" s="15"/>
      <c r="AF545" s="15"/>
      <c r="AG545" s="17"/>
      <c r="AH545" s="17"/>
      <c r="AI545" s="17"/>
      <c r="AJ545" s="17"/>
      <c r="AK545" s="17"/>
      <c r="AL545" s="17"/>
      <c r="AM545" s="15"/>
      <c r="AN545" s="18"/>
      <c r="AO545" s="19"/>
    </row>
    <row r="546" spans="1:41">
      <c r="A546" s="5"/>
      <c r="B546" s="6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9" t="e">
        <f t="shared" ref="Y546:Y800" si="27">((X546)/((S546/60)*(R546/(R546+S546))))/1000</f>
        <v>#DIV/0!</v>
      </c>
      <c r="Z546" s="7"/>
      <c r="AA546" s="7"/>
      <c r="AB546" s="7"/>
      <c r="AC546" s="7"/>
      <c r="AD546" s="10"/>
      <c r="AE546" s="7"/>
      <c r="AF546" s="7"/>
      <c r="AG546" s="10"/>
      <c r="AH546" s="10"/>
      <c r="AI546" s="10"/>
      <c r="AJ546" s="10"/>
      <c r="AK546" s="10"/>
      <c r="AL546" s="10"/>
      <c r="AM546" s="7"/>
      <c r="AN546" s="11"/>
      <c r="AO546" s="12"/>
    </row>
    <row r="547" spans="1:41">
      <c r="A547" s="13"/>
      <c r="B547" s="14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32"/>
      <c r="U547" s="15"/>
      <c r="V547" s="15"/>
      <c r="W547" s="15"/>
      <c r="X547" s="15"/>
      <c r="Y547" s="16" t="e">
        <f t="shared" si="27"/>
        <v>#DIV/0!</v>
      </c>
      <c r="Z547" s="15"/>
      <c r="AA547" s="15"/>
      <c r="AB547" s="15"/>
      <c r="AC547" s="15"/>
      <c r="AD547" s="17"/>
      <c r="AE547" s="15"/>
      <c r="AF547" s="15"/>
      <c r="AG547" s="17"/>
      <c r="AH547" s="17"/>
      <c r="AI547" s="17"/>
      <c r="AJ547" s="17"/>
      <c r="AK547" s="17"/>
      <c r="AL547" s="17"/>
      <c r="AM547" s="15"/>
      <c r="AN547" s="18"/>
      <c r="AO547" s="19"/>
    </row>
    <row r="548" spans="1:41">
      <c r="A548" s="5"/>
      <c r="B548" s="6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32"/>
      <c r="U548" s="7"/>
      <c r="V548" s="7"/>
      <c r="W548" s="7"/>
      <c r="X548" s="7"/>
      <c r="Y548" s="9" t="e">
        <f t="shared" si="27"/>
        <v>#DIV/0!</v>
      </c>
      <c r="Z548" s="7"/>
      <c r="AA548" s="7"/>
      <c r="AB548" s="7"/>
      <c r="AC548" s="7"/>
      <c r="AD548" s="10"/>
      <c r="AE548" s="7"/>
      <c r="AF548" s="7"/>
      <c r="AG548" s="10"/>
      <c r="AH548" s="10"/>
      <c r="AI548" s="10"/>
      <c r="AJ548" s="10"/>
      <c r="AK548" s="10"/>
      <c r="AL548" s="10"/>
      <c r="AM548" s="7"/>
      <c r="AN548" s="11"/>
      <c r="AO548" s="12"/>
    </row>
    <row r="549" spans="1:41">
      <c r="A549" s="13"/>
      <c r="B549" s="14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 t="e">
        <f t="shared" ref="T549:T803" si="28">S549/R549</f>
        <v>#DIV/0!</v>
      </c>
      <c r="U549" s="15"/>
      <c r="V549" s="15"/>
      <c r="W549" s="15"/>
      <c r="X549" s="15"/>
      <c r="Y549" s="16" t="e">
        <f t="shared" si="27"/>
        <v>#DIV/0!</v>
      </c>
      <c r="Z549" s="15"/>
      <c r="AA549" s="15"/>
      <c r="AB549" s="15"/>
      <c r="AC549" s="15"/>
      <c r="AD549" s="17"/>
      <c r="AE549" s="15"/>
      <c r="AF549" s="15"/>
      <c r="AG549" s="17"/>
      <c r="AH549" s="17"/>
      <c r="AI549" s="17"/>
      <c r="AJ549" s="17"/>
      <c r="AK549" s="17"/>
      <c r="AL549" s="17"/>
      <c r="AM549" s="15"/>
      <c r="AN549" s="18"/>
      <c r="AO549" s="19"/>
    </row>
    <row r="550" spans="1:41">
      <c r="A550" s="5"/>
      <c r="B550" s="6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 t="e">
        <f t="shared" si="28"/>
        <v>#DIV/0!</v>
      </c>
      <c r="U550" s="7"/>
      <c r="V550" s="7"/>
      <c r="W550" s="7"/>
      <c r="X550" s="7"/>
      <c r="Y550" s="9" t="e">
        <f t="shared" si="27"/>
        <v>#DIV/0!</v>
      </c>
      <c r="Z550" s="7"/>
      <c r="AA550" s="7"/>
      <c r="AB550" s="7"/>
      <c r="AC550" s="7"/>
      <c r="AD550" s="10"/>
      <c r="AE550" s="7"/>
      <c r="AF550" s="7"/>
      <c r="AG550" s="10"/>
      <c r="AH550" s="10"/>
      <c r="AI550" s="10"/>
      <c r="AJ550" s="10"/>
      <c r="AK550" s="10"/>
      <c r="AL550" s="10"/>
      <c r="AM550" s="7"/>
      <c r="AN550" s="11"/>
      <c r="AO550" s="12"/>
    </row>
    <row r="551" spans="1:41">
      <c r="A551" s="13"/>
      <c r="B551" s="14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 t="e">
        <f t="shared" si="28"/>
        <v>#DIV/0!</v>
      </c>
      <c r="U551" s="15"/>
      <c r="V551" s="15"/>
      <c r="W551" s="15"/>
      <c r="X551" s="15"/>
      <c r="Y551" s="16" t="e">
        <f t="shared" si="27"/>
        <v>#DIV/0!</v>
      </c>
      <c r="Z551" s="15"/>
      <c r="AA551" s="15"/>
      <c r="AB551" s="15"/>
      <c r="AC551" s="15"/>
      <c r="AD551" s="17"/>
      <c r="AE551" s="15"/>
      <c r="AF551" s="15"/>
      <c r="AG551" s="17"/>
      <c r="AH551" s="17"/>
      <c r="AI551" s="17"/>
      <c r="AJ551" s="17"/>
      <c r="AK551" s="17"/>
      <c r="AL551" s="17"/>
      <c r="AM551" s="15"/>
      <c r="AN551" s="18"/>
      <c r="AO551" s="19"/>
    </row>
    <row r="552" spans="1:41">
      <c r="A552" s="5"/>
      <c r="B552" s="6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 t="e">
        <f t="shared" si="28"/>
        <v>#DIV/0!</v>
      </c>
      <c r="U552" s="7"/>
      <c r="V552" s="7"/>
      <c r="W552" s="7"/>
      <c r="X552" s="7"/>
      <c r="Y552" s="9" t="e">
        <f t="shared" si="27"/>
        <v>#DIV/0!</v>
      </c>
      <c r="Z552" s="7"/>
      <c r="AA552" s="7"/>
      <c r="AB552" s="7"/>
      <c r="AC552" s="7"/>
      <c r="AD552" s="10"/>
      <c r="AE552" s="7"/>
      <c r="AF552" s="7"/>
      <c r="AG552" s="10"/>
      <c r="AH552" s="10"/>
      <c r="AI552" s="10"/>
      <c r="AJ552" s="10"/>
      <c r="AK552" s="10"/>
      <c r="AL552" s="10"/>
      <c r="AM552" s="7"/>
      <c r="AN552" s="11"/>
      <c r="AO552" s="12"/>
    </row>
    <row r="553" spans="1:41">
      <c r="A553" s="13"/>
      <c r="B553" s="14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 t="e">
        <f t="shared" si="28"/>
        <v>#DIV/0!</v>
      </c>
      <c r="U553" s="15"/>
      <c r="V553" s="15"/>
      <c r="W553" s="15"/>
      <c r="X553" s="15"/>
      <c r="Y553" s="16" t="e">
        <f t="shared" si="27"/>
        <v>#DIV/0!</v>
      </c>
      <c r="Z553" s="15"/>
      <c r="AA553" s="15"/>
      <c r="AB553" s="15"/>
      <c r="AC553" s="15"/>
      <c r="AD553" s="17"/>
      <c r="AE553" s="15"/>
      <c r="AF553" s="15"/>
      <c r="AG553" s="17"/>
      <c r="AH553" s="17"/>
      <c r="AI553" s="17"/>
      <c r="AJ553" s="17"/>
      <c r="AK553" s="17"/>
      <c r="AL553" s="17"/>
      <c r="AM553" s="15"/>
      <c r="AN553" s="18"/>
      <c r="AO553" s="19"/>
    </row>
    <row r="554" spans="1:41">
      <c r="A554" s="5"/>
      <c r="B554" s="6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 t="e">
        <f t="shared" si="28"/>
        <v>#DIV/0!</v>
      </c>
      <c r="U554" s="7"/>
      <c r="V554" s="7"/>
      <c r="W554" s="7"/>
      <c r="X554" s="7"/>
      <c r="Y554" s="9" t="e">
        <f t="shared" si="27"/>
        <v>#DIV/0!</v>
      </c>
      <c r="Z554" s="7"/>
      <c r="AA554" s="7"/>
      <c r="AB554" s="7"/>
      <c r="AC554" s="7"/>
      <c r="AD554" s="10"/>
      <c r="AE554" s="7"/>
      <c r="AF554" s="7"/>
      <c r="AG554" s="10"/>
      <c r="AH554" s="10"/>
      <c r="AI554" s="10"/>
      <c r="AJ554" s="10"/>
      <c r="AK554" s="10"/>
      <c r="AL554" s="10"/>
      <c r="AM554" s="7"/>
      <c r="AN554" s="11"/>
      <c r="AO554" s="12"/>
    </row>
    <row r="555" spans="1:41">
      <c r="A555" s="13"/>
      <c r="B555" s="14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 t="e">
        <f t="shared" si="28"/>
        <v>#DIV/0!</v>
      </c>
      <c r="U555" s="15"/>
      <c r="V555" s="15"/>
      <c r="W555" s="15"/>
      <c r="X555" s="15"/>
      <c r="Y555" s="16" t="e">
        <f t="shared" si="27"/>
        <v>#DIV/0!</v>
      </c>
      <c r="Z555" s="15"/>
      <c r="AA555" s="15"/>
      <c r="AB555" s="15"/>
      <c r="AC555" s="15"/>
      <c r="AD555" s="17"/>
      <c r="AE555" s="15"/>
      <c r="AF555" s="15"/>
      <c r="AG555" s="17"/>
      <c r="AH555" s="17"/>
      <c r="AI555" s="17"/>
      <c r="AJ555" s="17"/>
      <c r="AK555" s="17"/>
      <c r="AL555" s="17"/>
      <c r="AM555" s="15"/>
      <c r="AN555" s="18"/>
      <c r="AO555" s="19"/>
    </row>
    <row r="556" spans="1:41">
      <c r="A556" s="5"/>
      <c r="B556" s="6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 t="e">
        <f t="shared" si="28"/>
        <v>#DIV/0!</v>
      </c>
      <c r="U556" s="7"/>
      <c r="V556" s="7"/>
      <c r="W556" s="7"/>
      <c r="X556" s="7"/>
      <c r="Y556" s="9" t="e">
        <f t="shared" si="27"/>
        <v>#DIV/0!</v>
      </c>
      <c r="Z556" s="7"/>
      <c r="AA556" s="7"/>
      <c r="AB556" s="7"/>
      <c r="AC556" s="7"/>
      <c r="AD556" s="10"/>
      <c r="AE556" s="7"/>
      <c r="AF556" s="7"/>
      <c r="AG556" s="10"/>
      <c r="AH556" s="10"/>
      <c r="AI556" s="10"/>
      <c r="AJ556" s="10"/>
      <c r="AK556" s="10"/>
      <c r="AL556" s="10"/>
      <c r="AM556" s="7"/>
      <c r="AN556" s="11"/>
      <c r="AO556" s="12"/>
    </row>
    <row r="557" spans="1:41">
      <c r="A557" s="13"/>
      <c r="B557" s="14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 t="e">
        <f t="shared" si="28"/>
        <v>#DIV/0!</v>
      </c>
      <c r="U557" s="15"/>
      <c r="V557" s="15"/>
      <c r="W557" s="15"/>
      <c r="X557" s="15"/>
      <c r="Y557" s="16" t="e">
        <f t="shared" si="27"/>
        <v>#DIV/0!</v>
      </c>
      <c r="Z557" s="15"/>
      <c r="AA557" s="15"/>
      <c r="AB557" s="15"/>
      <c r="AC557" s="15"/>
      <c r="AD557" s="17"/>
      <c r="AE557" s="15"/>
      <c r="AF557" s="15"/>
      <c r="AG557" s="17"/>
      <c r="AH557" s="17"/>
      <c r="AI557" s="17"/>
      <c r="AJ557" s="17"/>
      <c r="AK557" s="17"/>
      <c r="AL557" s="17"/>
      <c r="AM557" s="15"/>
      <c r="AN557" s="18"/>
      <c r="AO557" s="19"/>
    </row>
    <row r="558" spans="1:41">
      <c r="A558" s="5"/>
      <c r="B558" s="6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 t="e">
        <f t="shared" si="28"/>
        <v>#DIV/0!</v>
      </c>
      <c r="U558" s="7"/>
      <c r="V558" s="7"/>
      <c r="W558" s="7"/>
      <c r="X558" s="7"/>
      <c r="Y558" s="9" t="e">
        <f t="shared" si="27"/>
        <v>#DIV/0!</v>
      </c>
      <c r="Z558" s="7"/>
      <c r="AA558" s="7"/>
      <c r="AB558" s="7"/>
      <c r="AC558" s="7"/>
      <c r="AD558" s="10"/>
      <c r="AE558" s="7"/>
      <c r="AF558" s="7"/>
      <c r="AG558" s="10"/>
      <c r="AH558" s="10"/>
      <c r="AI558" s="10"/>
      <c r="AJ558" s="10"/>
      <c r="AK558" s="10"/>
      <c r="AL558" s="10"/>
      <c r="AM558" s="7"/>
      <c r="AN558" s="11"/>
      <c r="AO558" s="12"/>
    </row>
    <row r="559" spans="1:41">
      <c r="A559" s="13"/>
      <c r="B559" s="14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 t="e">
        <f t="shared" si="28"/>
        <v>#DIV/0!</v>
      </c>
      <c r="U559" s="15"/>
      <c r="V559" s="15"/>
      <c r="W559" s="15"/>
      <c r="X559" s="15"/>
      <c r="Y559" s="16" t="e">
        <f t="shared" si="27"/>
        <v>#DIV/0!</v>
      </c>
      <c r="Z559" s="15"/>
      <c r="AA559" s="15"/>
      <c r="AB559" s="15"/>
      <c r="AC559" s="15"/>
      <c r="AD559" s="17"/>
      <c r="AE559" s="15"/>
      <c r="AF559" s="15"/>
      <c r="AG559" s="17"/>
      <c r="AH559" s="17"/>
      <c r="AI559" s="17"/>
      <c r="AJ559" s="17"/>
      <c r="AK559" s="17"/>
      <c r="AL559" s="17"/>
      <c r="AM559" s="15"/>
      <c r="AN559" s="18"/>
      <c r="AO559" s="19"/>
    </row>
    <row r="560" spans="1:41">
      <c r="A560" s="5"/>
      <c r="B560" s="6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 t="e">
        <f t="shared" si="28"/>
        <v>#DIV/0!</v>
      </c>
      <c r="U560" s="7"/>
      <c r="V560" s="7"/>
      <c r="W560" s="7"/>
      <c r="X560" s="7"/>
      <c r="Y560" s="9" t="e">
        <f t="shared" si="27"/>
        <v>#DIV/0!</v>
      </c>
      <c r="Z560" s="7"/>
      <c r="AA560" s="7"/>
      <c r="AB560" s="7"/>
      <c r="AC560" s="7"/>
      <c r="AD560" s="10"/>
      <c r="AE560" s="7"/>
      <c r="AF560" s="7"/>
      <c r="AG560" s="10"/>
      <c r="AH560" s="10"/>
      <c r="AI560" s="10"/>
      <c r="AJ560" s="10"/>
      <c r="AK560" s="10"/>
      <c r="AL560" s="10"/>
      <c r="AM560" s="7"/>
      <c r="AN560" s="11"/>
      <c r="AO560" s="12"/>
    </row>
    <row r="561" spans="1:41">
      <c r="A561" s="13"/>
      <c r="B561" s="14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 t="e">
        <f t="shared" si="28"/>
        <v>#DIV/0!</v>
      </c>
      <c r="U561" s="15"/>
      <c r="V561" s="15"/>
      <c r="W561" s="15"/>
      <c r="X561" s="15"/>
      <c r="Y561" s="16" t="e">
        <f t="shared" si="27"/>
        <v>#DIV/0!</v>
      </c>
      <c r="Z561" s="15"/>
      <c r="AA561" s="15"/>
      <c r="AB561" s="15"/>
      <c r="AC561" s="15"/>
      <c r="AD561" s="17"/>
      <c r="AE561" s="15"/>
      <c r="AF561" s="15"/>
      <c r="AG561" s="17"/>
      <c r="AH561" s="17"/>
      <c r="AI561" s="17"/>
      <c r="AJ561" s="17"/>
      <c r="AK561" s="17"/>
      <c r="AL561" s="17"/>
      <c r="AM561" s="15"/>
      <c r="AN561" s="18"/>
      <c r="AO561" s="19"/>
    </row>
    <row r="562" spans="1:41">
      <c r="A562" s="5"/>
      <c r="B562" s="6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 t="e">
        <f t="shared" si="28"/>
        <v>#DIV/0!</v>
      </c>
      <c r="U562" s="7"/>
      <c r="V562" s="7"/>
      <c r="W562" s="7"/>
      <c r="X562" s="7"/>
      <c r="Y562" s="9" t="e">
        <f t="shared" si="27"/>
        <v>#DIV/0!</v>
      </c>
      <c r="Z562" s="7"/>
      <c r="AA562" s="7"/>
      <c r="AB562" s="7"/>
      <c r="AC562" s="7"/>
      <c r="AD562" s="10"/>
      <c r="AE562" s="7"/>
      <c r="AF562" s="7"/>
      <c r="AG562" s="10"/>
      <c r="AH562" s="10"/>
      <c r="AI562" s="10"/>
      <c r="AJ562" s="10"/>
      <c r="AK562" s="10"/>
      <c r="AL562" s="10"/>
      <c r="AM562" s="7"/>
      <c r="AN562" s="11"/>
      <c r="AO562" s="12"/>
    </row>
    <row r="563" spans="1:41">
      <c r="A563" s="13"/>
      <c r="B563" s="14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 t="e">
        <f t="shared" si="28"/>
        <v>#DIV/0!</v>
      </c>
      <c r="U563" s="15"/>
      <c r="V563" s="15"/>
      <c r="W563" s="15"/>
      <c r="X563" s="15"/>
      <c r="Y563" s="16" t="e">
        <f t="shared" si="27"/>
        <v>#DIV/0!</v>
      </c>
      <c r="Z563" s="15"/>
      <c r="AA563" s="15"/>
      <c r="AB563" s="15"/>
      <c r="AC563" s="15"/>
      <c r="AD563" s="17"/>
      <c r="AE563" s="15"/>
      <c r="AF563" s="15"/>
      <c r="AG563" s="17"/>
      <c r="AH563" s="17"/>
      <c r="AI563" s="17"/>
      <c r="AJ563" s="17"/>
      <c r="AK563" s="17"/>
      <c r="AL563" s="17"/>
      <c r="AM563" s="15"/>
      <c r="AN563" s="18"/>
      <c r="AO563" s="19"/>
    </row>
    <row r="564" spans="1:41">
      <c r="A564" s="5"/>
      <c r="B564" s="6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 t="e">
        <f t="shared" si="28"/>
        <v>#DIV/0!</v>
      </c>
      <c r="U564" s="7"/>
      <c r="V564" s="7"/>
      <c r="W564" s="7"/>
      <c r="X564" s="7"/>
      <c r="Y564" s="9" t="e">
        <f t="shared" si="27"/>
        <v>#DIV/0!</v>
      </c>
      <c r="Z564" s="7"/>
      <c r="AA564" s="7"/>
      <c r="AB564" s="7"/>
      <c r="AC564" s="7"/>
      <c r="AD564" s="10"/>
      <c r="AE564" s="7"/>
      <c r="AF564" s="7"/>
      <c r="AG564" s="10"/>
      <c r="AH564" s="10"/>
      <c r="AI564" s="10"/>
      <c r="AJ564" s="10"/>
      <c r="AK564" s="10"/>
      <c r="AL564" s="10"/>
      <c r="AM564" s="7"/>
      <c r="AN564" s="11"/>
      <c r="AO564" s="12"/>
    </row>
    <row r="565" spans="1:41">
      <c r="A565" s="13"/>
      <c r="B565" s="14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 t="e">
        <f t="shared" si="28"/>
        <v>#DIV/0!</v>
      </c>
      <c r="U565" s="15"/>
      <c r="V565" s="15"/>
      <c r="W565" s="15"/>
      <c r="X565" s="15"/>
      <c r="Y565" s="16" t="e">
        <f t="shared" si="27"/>
        <v>#DIV/0!</v>
      </c>
      <c r="Z565" s="15"/>
      <c r="AA565" s="15"/>
      <c r="AB565" s="15"/>
      <c r="AC565" s="15"/>
      <c r="AD565" s="17"/>
      <c r="AE565" s="15"/>
      <c r="AF565" s="15"/>
      <c r="AG565" s="17"/>
      <c r="AH565" s="17"/>
      <c r="AI565" s="17"/>
      <c r="AJ565" s="17"/>
      <c r="AK565" s="17"/>
      <c r="AL565" s="17"/>
      <c r="AM565" s="15"/>
      <c r="AN565" s="18"/>
      <c r="AO565" s="19"/>
    </row>
    <row r="566" spans="1:41">
      <c r="A566" s="5"/>
      <c r="B566" s="6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 t="e">
        <f t="shared" si="28"/>
        <v>#DIV/0!</v>
      </c>
      <c r="U566" s="7"/>
      <c r="V566" s="7"/>
      <c r="W566" s="7"/>
      <c r="X566" s="7"/>
      <c r="Y566" s="9" t="e">
        <f t="shared" si="27"/>
        <v>#DIV/0!</v>
      </c>
      <c r="Z566" s="7"/>
      <c r="AA566" s="7"/>
      <c r="AB566" s="7"/>
      <c r="AC566" s="7"/>
      <c r="AD566" s="10"/>
      <c r="AE566" s="7"/>
      <c r="AF566" s="7"/>
      <c r="AG566" s="10"/>
      <c r="AH566" s="10"/>
      <c r="AI566" s="10"/>
      <c r="AJ566" s="10"/>
      <c r="AK566" s="10"/>
      <c r="AL566" s="10"/>
      <c r="AM566" s="7"/>
      <c r="AN566" s="11"/>
      <c r="AO566" s="12"/>
    </row>
    <row r="567" spans="1:41">
      <c r="A567" s="13"/>
      <c r="B567" s="14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 t="e">
        <f t="shared" si="28"/>
        <v>#DIV/0!</v>
      </c>
      <c r="U567" s="15"/>
      <c r="V567" s="15"/>
      <c r="W567" s="15"/>
      <c r="X567" s="15"/>
      <c r="Y567" s="16" t="e">
        <f t="shared" si="27"/>
        <v>#DIV/0!</v>
      </c>
      <c r="Z567" s="15"/>
      <c r="AA567" s="15"/>
      <c r="AB567" s="15"/>
      <c r="AC567" s="15"/>
      <c r="AD567" s="17"/>
      <c r="AE567" s="15"/>
      <c r="AF567" s="15"/>
      <c r="AG567" s="17"/>
      <c r="AH567" s="17"/>
      <c r="AI567" s="17"/>
      <c r="AJ567" s="17"/>
      <c r="AK567" s="17"/>
      <c r="AL567" s="17"/>
      <c r="AM567" s="15"/>
      <c r="AN567" s="18"/>
      <c r="AO567" s="19"/>
    </row>
    <row r="568" spans="1:41">
      <c r="A568" s="5"/>
      <c r="B568" s="6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 t="e">
        <f t="shared" si="28"/>
        <v>#DIV/0!</v>
      </c>
      <c r="U568" s="7"/>
      <c r="V568" s="7"/>
      <c r="W568" s="7"/>
      <c r="X568" s="7"/>
      <c r="Y568" s="9" t="e">
        <f t="shared" si="27"/>
        <v>#DIV/0!</v>
      </c>
      <c r="Z568" s="7"/>
      <c r="AA568" s="7"/>
      <c r="AB568" s="7"/>
      <c r="AC568" s="7"/>
      <c r="AD568" s="10"/>
      <c r="AE568" s="7"/>
      <c r="AF568" s="7"/>
      <c r="AG568" s="10"/>
      <c r="AH568" s="10"/>
      <c r="AI568" s="10"/>
      <c r="AJ568" s="10"/>
      <c r="AK568" s="10"/>
      <c r="AL568" s="10"/>
      <c r="AM568" s="7"/>
      <c r="AN568" s="11"/>
      <c r="AO568" s="12"/>
    </row>
    <row r="569" spans="1:41">
      <c r="A569" s="13"/>
      <c r="B569" s="14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 t="e">
        <f t="shared" si="28"/>
        <v>#DIV/0!</v>
      </c>
      <c r="U569" s="15"/>
      <c r="V569" s="15"/>
      <c r="W569" s="15"/>
      <c r="X569" s="15"/>
      <c r="Y569" s="16" t="e">
        <f t="shared" si="27"/>
        <v>#DIV/0!</v>
      </c>
      <c r="Z569" s="15"/>
      <c r="AA569" s="15"/>
      <c r="AB569" s="15"/>
      <c r="AC569" s="15"/>
      <c r="AD569" s="17"/>
      <c r="AE569" s="15"/>
      <c r="AF569" s="15"/>
      <c r="AG569" s="17"/>
      <c r="AH569" s="17"/>
      <c r="AI569" s="17"/>
      <c r="AJ569" s="17"/>
      <c r="AK569" s="17"/>
      <c r="AL569" s="17"/>
      <c r="AM569" s="15"/>
      <c r="AN569" s="18"/>
      <c r="AO569" s="19"/>
    </row>
    <row r="570" spans="1:41">
      <c r="A570" s="5"/>
      <c r="B570" s="6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 t="e">
        <f t="shared" si="28"/>
        <v>#DIV/0!</v>
      </c>
      <c r="U570" s="7"/>
      <c r="V570" s="7"/>
      <c r="W570" s="7"/>
      <c r="X570" s="7"/>
      <c r="Y570" s="9" t="e">
        <f t="shared" si="27"/>
        <v>#DIV/0!</v>
      </c>
      <c r="Z570" s="7"/>
      <c r="AA570" s="7"/>
      <c r="AB570" s="7"/>
      <c r="AC570" s="7"/>
      <c r="AD570" s="10"/>
      <c r="AE570" s="7"/>
      <c r="AF570" s="7"/>
      <c r="AG570" s="10"/>
      <c r="AH570" s="10"/>
      <c r="AI570" s="10"/>
      <c r="AJ570" s="10"/>
      <c r="AK570" s="10"/>
      <c r="AL570" s="10"/>
      <c r="AM570" s="7"/>
      <c r="AN570" s="11"/>
      <c r="AO570" s="12"/>
    </row>
    <row r="571" spans="1:41">
      <c r="A571" s="13"/>
      <c r="B571" s="14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 t="e">
        <f t="shared" si="28"/>
        <v>#DIV/0!</v>
      </c>
      <c r="U571" s="15"/>
      <c r="V571" s="15"/>
      <c r="W571" s="15"/>
      <c r="X571" s="15"/>
      <c r="Y571" s="16" t="e">
        <f t="shared" si="27"/>
        <v>#DIV/0!</v>
      </c>
      <c r="Z571" s="15"/>
      <c r="AA571" s="15"/>
      <c r="AB571" s="15"/>
      <c r="AC571" s="15"/>
      <c r="AD571" s="17"/>
      <c r="AE571" s="15"/>
      <c r="AF571" s="15"/>
      <c r="AG571" s="17"/>
      <c r="AH571" s="17"/>
      <c r="AI571" s="17"/>
      <c r="AJ571" s="17"/>
      <c r="AK571" s="17"/>
      <c r="AL571" s="17"/>
      <c r="AM571" s="15"/>
      <c r="AN571" s="18"/>
      <c r="AO571" s="19"/>
    </row>
    <row r="572" spans="1:41">
      <c r="A572" s="5"/>
      <c r="B572" s="6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 t="e">
        <f t="shared" si="28"/>
        <v>#DIV/0!</v>
      </c>
      <c r="U572" s="7"/>
      <c r="V572" s="7"/>
      <c r="W572" s="7"/>
      <c r="X572" s="7"/>
      <c r="Y572" s="9" t="e">
        <f t="shared" si="27"/>
        <v>#DIV/0!</v>
      </c>
      <c r="Z572" s="7"/>
      <c r="AA572" s="7"/>
      <c r="AB572" s="7"/>
      <c r="AC572" s="7"/>
      <c r="AD572" s="10"/>
      <c r="AE572" s="7"/>
      <c r="AF572" s="7"/>
      <c r="AG572" s="10"/>
      <c r="AH572" s="10"/>
      <c r="AI572" s="10"/>
      <c r="AJ572" s="10"/>
      <c r="AK572" s="10"/>
      <c r="AL572" s="10"/>
      <c r="AM572" s="7"/>
      <c r="AN572" s="11"/>
      <c r="AO572" s="12"/>
    </row>
    <row r="573" spans="1:41">
      <c r="A573" s="13"/>
      <c r="B573" s="14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 t="e">
        <f t="shared" si="28"/>
        <v>#DIV/0!</v>
      </c>
      <c r="U573" s="15"/>
      <c r="V573" s="15"/>
      <c r="W573" s="15"/>
      <c r="X573" s="15"/>
      <c r="Y573" s="16" t="e">
        <f t="shared" si="27"/>
        <v>#DIV/0!</v>
      </c>
      <c r="Z573" s="15"/>
      <c r="AA573" s="15"/>
      <c r="AB573" s="15"/>
      <c r="AC573" s="15"/>
      <c r="AD573" s="17"/>
      <c r="AE573" s="15"/>
      <c r="AF573" s="15"/>
      <c r="AG573" s="17"/>
      <c r="AH573" s="17"/>
      <c r="AI573" s="17"/>
      <c r="AJ573" s="17"/>
      <c r="AK573" s="17"/>
      <c r="AL573" s="17"/>
      <c r="AM573" s="15"/>
      <c r="AN573" s="18"/>
      <c r="AO573" s="19"/>
    </row>
    <row r="574" spans="1:41">
      <c r="A574" s="5"/>
      <c r="B574" s="6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 t="e">
        <f t="shared" si="28"/>
        <v>#DIV/0!</v>
      </c>
      <c r="U574" s="7"/>
      <c r="V574" s="7"/>
      <c r="W574" s="7"/>
      <c r="X574" s="7"/>
      <c r="Y574" s="9" t="e">
        <f t="shared" si="27"/>
        <v>#DIV/0!</v>
      </c>
      <c r="Z574" s="7"/>
      <c r="AA574" s="7"/>
      <c r="AB574" s="7"/>
      <c r="AC574" s="7"/>
      <c r="AD574" s="10"/>
      <c r="AE574" s="7"/>
      <c r="AF574" s="7"/>
      <c r="AG574" s="10"/>
      <c r="AH574" s="10"/>
      <c r="AI574" s="10"/>
      <c r="AJ574" s="10"/>
      <c r="AK574" s="10"/>
      <c r="AL574" s="10"/>
      <c r="AM574" s="7"/>
      <c r="AN574" s="11"/>
      <c r="AO574" s="12"/>
    </row>
    <row r="575" spans="1:41">
      <c r="A575" s="13"/>
      <c r="B575" s="14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 t="e">
        <f t="shared" si="28"/>
        <v>#DIV/0!</v>
      </c>
      <c r="U575" s="15"/>
      <c r="V575" s="15"/>
      <c r="W575" s="15"/>
      <c r="X575" s="15"/>
      <c r="Y575" s="16" t="e">
        <f t="shared" si="27"/>
        <v>#DIV/0!</v>
      </c>
      <c r="Z575" s="15"/>
      <c r="AA575" s="15"/>
      <c r="AB575" s="15"/>
      <c r="AC575" s="15"/>
      <c r="AD575" s="17"/>
      <c r="AE575" s="15"/>
      <c r="AF575" s="15"/>
      <c r="AG575" s="17"/>
      <c r="AH575" s="17"/>
      <c r="AI575" s="17"/>
      <c r="AJ575" s="17"/>
      <c r="AK575" s="17"/>
      <c r="AL575" s="17"/>
      <c r="AM575" s="15"/>
      <c r="AN575" s="18"/>
      <c r="AO575" s="19"/>
    </row>
    <row r="576" spans="1:41">
      <c r="A576" s="5"/>
      <c r="B576" s="6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 t="e">
        <f t="shared" si="28"/>
        <v>#DIV/0!</v>
      </c>
      <c r="U576" s="7"/>
      <c r="V576" s="7"/>
      <c r="W576" s="7"/>
      <c r="X576" s="7"/>
      <c r="Y576" s="9" t="e">
        <f t="shared" si="27"/>
        <v>#DIV/0!</v>
      </c>
      <c r="Z576" s="7"/>
      <c r="AA576" s="7"/>
      <c r="AB576" s="7"/>
      <c r="AC576" s="7"/>
      <c r="AD576" s="10"/>
      <c r="AE576" s="7"/>
      <c r="AF576" s="7"/>
      <c r="AG576" s="10"/>
      <c r="AH576" s="10"/>
      <c r="AI576" s="10"/>
      <c r="AJ576" s="10"/>
      <c r="AK576" s="10"/>
      <c r="AL576" s="10"/>
      <c r="AM576" s="7"/>
      <c r="AN576" s="11"/>
      <c r="AO576" s="12"/>
    </row>
    <row r="577" spans="1:41">
      <c r="A577" s="13"/>
      <c r="B577" s="14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 t="e">
        <f t="shared" si="28"/>
        <v>#DIV/0!</v>
      </c>
      <c r="U577" s="15"/>
      <c r="V577" s="15"/>
      <c r="W577" s="15"/>
      <c r="X577" s="15"/>
      <c r="Y577" s="16" t="e">
        <f t="shared" si="27"/>
        <v>#DIV/0!</v>
      </c>
      <c r="Z577" s="15"/>
      <c r="AA577" s="15"/>
      <c r="AB577" s="15"/>
      <c r="AC577" s="15"/>
      <c r="AD577" s="17"/>
      <c r="AE577" s="15"/>
      <c r="AF577" s="15"/>
      <c r="AG577" s="17"/>
      <c r="AH577" s="17"/>
      <c r="AI577" s="17"/>
      <c r="AJ577" s="17"/>
      <c r="AK577" s="17"/>
      <c r="AL577" s="17"/>
      <c r="AM577" s="15"/>
      <c r="AN577" s="18"/>
      <c r="AO577" s="19"/>
    </row>
    <row r="578" spans="1:41">
      <c r="A578" s="5"/>
      <c r="B578" s="6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 t="e">
        <f t="shared" si="28"/>
        <v>#DIV/0!</v>
      </c>
      <c r="U578" s="7"/>
      <c r="V578" s="7"/>
      <c r="W578" s="7"/>
      <c r="X578" s="7"/>
      <c r="Y578" s="9" t="e">
        <f t="shared" si="27"/>
        <v>#DIV/0!</v>
      </c>
      <c r="Z578" s="7"/>
      <c r="AA578" s="7"/>
      <c r="AB578" s="7"/>
      <c r="AC578" s="7"/>
      <c r="AD578" s="10"/>
      <c r="AE578" s="7"/>
      <c r="AF578" s="7"/>
      <c r="AG578" s="10"/>
      <c r="AH578" s="10"/>
      <c r="AI578" s="10"/>
      <c r="AJ578" s="10"/>
      <c r="AK578" s="10"/>
      <c r="AL578" s="10"/>
      <c r="AM578" s="7"/>
      <c r="AN578" s="11"/>
      <c r="AO578" s="12"/>
    </row>
    <row r="579" spans="1:41">
      <c r="A579" s="13"/>
      <c r="B579" s="14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 t="e">
        <f t="shared" si="28"/>
        <v>#DIV/0!</v>
      </c>
      <c r="U579" s="15"/>
      <c r="V579" s="15"/>
      <c r="W579" s="15"/>
      <c r="X579" s="15"/>
      <c r="Y579" s="16" t="e">
        <f t="shared" si="27"/>
        <v>#DIV/0!</v>
      </c>
      <c r="Z579" s="15"/>
      <c r="AA579" s="15"/>
      <c r="AB579" s="15"/>
      <c r="AC579" s="15"/>
      <c r="AD579" s="17"/>
      <c r="AE579" s="15"/>
      <c r="AF579" s="15"/>
      <c r="AG579" s="17"/>
      <c r="AH579" s="17"/>
      <c r="AI579" s="17"/>
      <c r="AJ579" s="17"/>
      <c r="AK579" s="17"/>
      <c r="AL579" s="17"/>
      <c r="AM579" s="15"/>
      <c r="AN579" s="18"/>
      <c r="AO579" s="19"/>
    </row>
    <row r="580" spans="1:41">
      <c r="A580" s="5"/>
      <c r="B580" s="6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 t="e">
        <f t="shared" si="28"/>
        <v>#DIV/0!</v>
      </c>
      <c r="U580" s="7"/>
      <c r="V580" s="7"/>
      <c r="W580" s="7"/>
      <c r="X580" s="7"/>
      <c r="Y580" s="9" t="e">
        <f t="shared" si="27"/>
        <v>#DIV/0!</v>
      </c>
      <c r="Z580" s="7"/>
      <c r="AA580" s="7"/>
      <c r="AB580" s="7"/>
      <c r="AC580" s="7"/>
      <c r="AD580" s="10"/>
      <c r="AE580" s="7"/>
      <c r="AF580" s="7"/>
      <c r="AG580" s="10"/>
      <c r="AH580" s="10"/>
      <c r="AI580" s="10"/>
      <c r="AJ580" s="10"/>
      <c r="AK580" s="10"/>
      <c r="AL580" s="10"/>
      <c r="AM580" s="7"/>
      <c r="AN580" s="11"/>
      <c r="AO580" s="12"/>
    </row>
    <row r="581" spans="1:41">
      <c r="A581" s="13"/>
      <c r="B581" s="14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 t="e">
        <f t="shared" si="28"/>
        <v>#DIV/0!</v>
      </c>
      <c r="U581" s="15"/>
      <c r="V581" s="15"/>
      <c r="W581" s="15"/>
      <c r="X581" s="15"/>
      <c r="Y581" s="16" t="e">
        <f t="shared" si="27"/>
        <v>#DIV/0!</v>
      </c>
      <c r="Z581" s="15"/>
      <c r="AA581" s="15"/>
      <c r="AB581" s="15"/>
      <c r="AC581" s="15"/>
      <c r="AD581" s="17"/>
      <c r="AE581" s="15"/>
      <c r="AF581" s="15"/>
      <c r="AG581" s="17"/>
      <c r="AH581" s="17"/>
      <c r="AI581" s="17"/>
      <c r="AJ581" s="17"/>
      <c r="AK581" s="17"/>
      <c r="AL581" s="17"/>
      <c r="AM581" s="15"/>
      <c r="AN581" s="18"/>
      <c r="AO581" s="19"/>
    </row>
    <row r="582" spans="1:41">
      <c r="A582" s="5"/>
      <c r="B582" s="6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 t="e">
        <f t="shared" si="28"/>
        <v>#DIV/0!</v>
      </c>
      <c r="U582" s="7"/>
      <c r="V582" s="7"/>
      <c r="W582" s="7"/>
      <c r="X582" s="7"/>
      <c r="Y582" s="9" t="e">
        <f t="shared" si="27"/>
        <v>#DIV/0!</v>
      </c>
      <c r="Z582" s="7"/>
      <c r="AA582" s="7"/>
      <c r="AB582" s="7"/>
      <c r="AC582" s="7"/>
      <c r="AD582" s="10"/>
      <c r="AE582" s="7"/>
      <c r="AF582" s="7"/>
      <c r="AG582" s="10"/>
      <c r="AH582" s="10"/>
      <c r="AI582" s="10"/>
      <c r="AJ582" s="10"/>
      <c r="AK582" s="10"/>
      <c r="AL582" s="10"/>
      <c r="AM582" s="7"/>
      <c r="AN582" s="11"/>
      <c r="AO582" s="12"/>
    </row>
    <row r="583" spans="1:41">
      <c r="A583" s="13"/>
      <c r="B583" s="14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 t="e">
        <f t="shared" si="28"/>
        <v>#DIV/0!</v>
      </c>
      <c r="U583" s="15"/>
      <c r="V583" s="15"/>
      <c r="W583" s="15"/>
      <c r="X583" s="15"/>
      <c r="Y583" s="16" t="e">
        <f t="shared" si="27"/>
        <v>#DIV/0!</v>
      </c>
      <c r="Z583" s="15"/>
      <c r="AA583" s="15"/>
      <c r="AB583" s="15"/>
      <c r="AC583" s="15"/>
      <c r="AD583" s="17"/>
      <c r="AE583" s="15"/>
      <c r="AF583" s="15"/>
      <c r="AG583" s="17"/>
      <c r="AH583" s="17"/>
      <c r="AI583" s="17"/>
      <c r="AJ583" s="17"/>
      <c r="AK583" s="17"/>
      <c r="AL583" s="17"/>
      <c r="AM583" s="15"/>
      <c r="AN583" s="18"/>
      <c r="AO583" s="19"/>
    </row>
    <row r="584" spans="1:41">
      <c r="A584" s="5"/>
      <c r="B584" s="6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 t="e">
        <f t="shared" si="28"/>
        <v>#DIV/0!</v>
      </c>
      <c r="U584" s="7"/>
      <c r="V584" s="7"/>
      <c r="W584" s="7"/>
      <c r="X584" s="7"/>
      <c r="Y584" s="9" t="e">
        <f t="shared" si="27"/>
        <v>#DIV/0!</v>
      </c>
      <c r="Z584" s="7"/>
      <c r="AA584" s="7"/>
      <c r="AB584" s="7"/>
      <c r="AC584" s="7"/>
      <c r="AD584" s="10"/>
      <c r="AE584" s="7"/>
      <c r="AF584" s="7"/>
      <c r="AG584" s="10"/>
      <c r="AH584" s="10"/>
      <c r="AI584" s="10"/>
      <c r="AJ584" s="10"/>
      <c r="AK584" s="10"/>
      <c r="AL584" s="10"/>
      <c r="AM584" s="7"/>
      <c r="AN584" s="11"/>
      <c r="AO584" s="12"/>
    </row>
    <row r="585" spans="1:41">
      <c r="A585" s="13"/>
      <c r="B585" s="14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 t="e">
        <f t="shared" si="28"/>
        <v>#DIV/0!</v>
      </c>
      <c r="U585" s="15"/>
      <c r="V585" s="15"/>
      <c r="W585" s="15"/>
      <c r="X585" s="15"/>
      <c r="Y585" s="16" t="e">
        <f t="shared" si="27"/>
        <v>#DIV/0!</v>
      </c>
      <c r="Z585" s="15"/>
      <c r="AA585" s="15"/>
      <c r="AB585" s="15"/>
      <c r="AC585" s="15"/>
      <c r="AD585" s="17"/>
      <c r="AE585" s="15"/>
      <c r="AF585" s="15"/>
      <c r="AG585" s="17"/>
      <c r="AH585" s="17"/>
      <c r="AI585" s="17"/>
      <c r="AJ585" s="17"/>
      <c r="AK585" s="17"/>
      <c r="AL585" s="17"/>
      <c r="AM585" s="15"/>
      <c r="AN585" s="18"/>
      <c r="AO585" s="19"/>
    </row>
    <row r="586" spans="1:41">
      <c r="A586" s="5"/>
      <c r="B586" s="6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 t="e">
        <f t="shared" si="28"/>
        <v>#DIV/0!</v>
      </c>
      <c r="U586" s="7"/>
      <c r="V586" s="7"/>
      <c r="W586" s="7"/>
      <c r="X586" s="7"/>
      <c r="Y586" s="9" t="e">
        <f t="shared" si="27"/>
        <v>#DIV/0!</v>
      </c>
      <c r="Z586" s="7"/>
      <c r="AA586" s="7"/>
      <c r="AB586" s="7"/>
      <c r="AC586" s="7"/>
      <c r="AD586" s="10"/>
      <c r="AE586" s="7"/>
      <c r="AF586" s="7"/>
      <c r="AG586" s="10"/>
      <c r="AH586" s="10"/>
      <c r="AI586" s="10"/>
      <c r="AJ586" s="10"/>
      <c r="AK586" s="10"/>
      <c r="AL586" s="10"/>
      <c r="AM586" s="7"/>
      <c r="AN586" s="11"/>
      <c r="AO586" s="12"/>
    </row>
    <row r="587" spans="1:41">
      <c r="A587" s="13"/>
      <c r="B587" s="14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 t="e">
        <f t="shared" si="28"/>
        <v>#DIV/0!</v>
      </c>
      <c r="U587" s="15"/>
      <c r="V587" s="15"/>
      <c r="W587" s="15"/>
      <c r="X587" s="15"/>
      <c r="Y587" s="16" t="e">
        <f t="shared" si="27"/>
        <v>#DIV/0!</v>
      </c>
      <c r="Z587" s="15"/>
      <c r="AA587" s="15"/>
      <c r="AB587" s="15"/>
      <c r="AC587" s="15"/>
      <c r="AD587" s="17"/>
      <c r="AE587" s="15"/>
      <c r="AF587" s="15"/>
      <c r="AG587" s="17"/>
      <c r="AH587" s="17"/>
      <c r="AI587" s="17"/>
      <c r="AJ587" s="17"/>
      <c r="AK587" s="17"/>
      <c r="AL587" s="17"/>
      <c r="AM587" s="15"/>
      <c r="AN587" s="18"/>
      <c r="AO587" s="19"/>
    </row>
    <row r="588" spans="1:41">
      <c r="A588" s="5"/>
      <c r="B588" s="6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 t="e">
        <f t="shared" si="28"/>
        <v>#DIV/0!</v>
      </c>
      <c r="U588" s="7"/>
      <c r="V588" s="7"/>
      <c r="W588" s="7"/>
      <c r="X588" s="7"/>
      <c r="Y588" s="9" t="e">
        <f t="shared" si="27"/>
        <v>#DIV/0!</v>
      </c>
      <c r="Z588" s="7"/>
      <c r="AA588" s="7"/>
      <c r="AB588" s="7"/>
      <c r="AC588" s="7"/>
      <c r="AD588" s="10"/>
      <c r="AE588" s="7"/>
      <c r="AF588" s="7"/>
      <c r="AG588" s="10"/>
      <c r="AH588" s="10"/>
      <c r="AI588" s="10"/>
      <c r="AJ588" s="10"/>
      <c r="AK588" s="10"/>
      <c r="AL588" s="10"/>
      <c r="AM588" s="7"/>
      <c r="AN588" s="11"/>
      <c r="AO588" s="12"/>
    </row>
    <row r="589" spans="1:41">
      <c r="A589" s="13"/>
      <c r="B589" s="14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 t="e">
        <f t="shared" si="28"/>
        <v>#DIV/0!</v>
      </c>
      <c r="U589" s="15"/>
      <c r="V589" s="15"/>
      <c r="W589" s="15"/>
      <c r="X589" s="15"/>
      <c r="Y589" s="16" t="e">
        <f t="shared" si="27"/>
        <v>#DIV/0!</v>
      </c>
      <c r="Z589" s="15"/>
      <c r="AA589" s="15"/>
      <c r="AB589" s="15"/>
      <c r="AC589" s="15"/>
      <c r="AD589" s="17"/>
      <c r="AE589" s="15"/>
      <c r="AF589" s="15"/>
      <c r="AG589" s="17"/>
      <c r="AH589" s="17"/>
      <c r="AI589" s="17"/>
      <c r="AJ589" s="17"/>
      <c r="AK589" s="17"/>
      <c r="AL589" s="17"/>
      <c r="AM589" s="15"/>
      <c r="AN589" s="18"/>
      <c r="AO589" s="19"/>
    </row>
    <row r="590" spans="1:41">
      <c r="A590" s="5"/>
      <c r="B590" s="6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 t="e">
        <f t="shared" si="28"/>
        <v>#DIV/0!</v>
      </c>
      <c r="U590" s="7"/>
      <c r="V590" s="7"/>
      <c r="W590" s="7"/>
      <c r="X590" s="7"/>
      <c r="Y590" s="9" t="e">
        <f t="shared" si="27"/>
        <v>#DIV/0!</v>
      </c>
      <c r="Z590" s="7"/>
      <c r="AA590" s="7"/>
      <c r="AB590" s="7"/>
      <c r="AC590" s="7"/>
      <c r="AD590" s="10"/>
      <c r="AE590" s="7"/>
      <c r="AF590" s="7"/>
      <c r="AG590" s="10"/>
      <c r="AH590" s="10"/>
      <c r="AI590" s="10"/>
      <c r="AJ590" s="10"/>
      <c r="AK590" s="10"/>
      <c r="AL590" s="10"/>
      <c r="AM590" s="7"/>
      <c r="AN590" s="11"/>
      <c r="AO590" s="12"/>
    </row>
    <row r="591" spans="1:41">
      <c r="A591" s="13"/>
      <c r="B591" s="14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 t="e">
        <f t="shared" si="28"/>
        <v>#DIV/0!</v>
      </c>
      <c r="U591" s="15"/>
      <c r="V591" s="15"/>
      <c r="W591" s="15"/>
      <c r="X591" s="15"/>
      <c r="Y591" s="16" t="e">
        <f t="shared" si="27"/>
        <v>#DIV/0!</v>
      </c>
      <c r="Z591" s="15"/>
      <c r="AA591" s="15"/>
      <c r="AB591" s="15"/>
      <c r="AC591" s="15"/>
      <c r="AD591" s="17"/>
      <c r="AE591" s="15"/>
      <c r="AF591" s="15"/>
      <c r="AG591" s="17"/>
      <c r="AH591" s="17"/>
      <c r="AI591" s="17"/>
      <c r="AJ591" s="17"/>
      <c r="AK591" s="17"/>
      <c r="AL591" s="17"/>
      <c r="AM591" s="15"/>
      <c r="AN591" s="18"/>
      <c r="AO591" s="19"/>
    </row>
    <row r="592" spans="1:41">
      <c r="A592" s="5"/>
      <c r="B592" s="6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 t="e">
        <f t="shared" si="28"/>
        <v>#DIV/0!</v>
      </c>
      <c r="U592" s="7"/>
      <c r="V592" s="7"/>
      <c r="W592" s="7"/>
      <c r="X592" s="7"/>
      <c r="Y592" s="9" t="e">
        <f t="shared" si="27"/>
        <v>#DIV/0!</v>
      </c>
      <c r="Z592" s="7"/>
      <c r="AA592" s="7"/>
      <c r="AB592" s="7"/>
      <c r="AC592" s="7"/>
      <c r="AD592" s="10"/>
      <c r="AE592" s="7"/>
      <c r="AF592" s="7"/>
      <c r="AG592" s="10"/>
      <c r="AH592" s="10"/>
      <c r="AI592" s="10"/>
      <c r="AJ592" s="10"/>
      <c r="AK592" s="10"/>
      <c r="AL592" s="10"/>
      <c r="AM592" s="7"/>
      <c r="AN592" s="11"/>
      <c r="AO592" s="12"/>
    </row>
    <row r="593" spans="1:41">
      <c r="A593" s="13"/>
      <c r="B593" s="14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 t="e">
        <f t="shared" si="28"/>
        <v>#DIV/0!</v>
      </c>
      <c r="U593" s="15"/>
      <c r="V593" s="15"/>
      <c r="W593" s="15"/>
      <c r="X593" s="15"/>
      <c r="Y593" s="16" t="e">
        <f t="shared" si="27"/>
        <v>#DIV/0!</v>
      </c>
      <c r="Z593" s="15"/>
      <c r="AA593" s="15"/>
      <c r="AB593" s="15"/>
      <c r="AC593" s="15"/>
      <c r="AD593" s="17"/>
      <c r="AE593" s="15"/>
      <c r="AF593" s="15"/>
      <c r="AG593" s="17"/>
      <c r="AH593" s="17"/>
      <c r="AI593" s="17"/>
      <c r="AJ593" s="17"/>
      <c r="AK593" s="17"/>
      <c r="AL593" s="17"/>
      <c r="AM593" s="15"/>
      <c r="AN593" s="18"/>
      <c r="AO593" s="19"/>
    </row>
    <row r="594" spans="1:41">
      <c r="A594" s="5"/>
      <c r="B594" s="6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 t="e">
        <f t="shared" si="28"/>
        <v>#DIV/0!</v>
      </c>
      <c r="U594" s="7"/>
      <c r="V594" s="7"/>
      <c r="W594" s="7"/>
      <c r="X594" s="7"/>
      <c r="Y594" s="9" t="e">
        <f t="shared" si="27"/>
        <v>#DIV/0!</v>
      </c>
      <c r="Z594" s="7"/>
      <c r="AA594" s="7"/>
      <c r="AB594" s="7"/>
      <c r="AC594" s="7"/>
      <c r="AD594" s="10"/>
      <c r="AE594" s="7"/>
      <c r="AF594" s="7"/>
      <c r="AG594" s="10"/>
      <c r="AH594" s="10"/>
      <c r="AI594" s="10"/>
      <c r="AJ594" s="10"/>
      <c r="AK594" s="10"/>
      <c r="AL594" s="10"/>
      <c r="AM594" s="7"/>
      <c r="AN594" s="11"/>
      <c r="AO594" s="12"/>
    </row>
    <row r="595" spans="1:41">
      <c r="A595" s="13"/>
      <c r="B595" s="14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 t="e">
        <f t="shared" si="28"/>
        <v>#DIV/0!</v>
      </c>
      <c r="U595" s="15"/>
      <c r="V595" s="15"/>
      <c r="W595" s="15"/>
      <c r="X595" s="15"/>
      <c r="Y595" s="16" t="e">
        <f t="shared" si="27"/>
        <v>#DIV/0!</v>
      </c>
      <c r="Z595" s="15"/>
      <c r="AA595" s="15"/>
      <c r="AB595" s="15"/>
      <c r="AC595" s="15"/>
      <c r="AD595" s="17"/>
      <c r="AE595" s="15"/>
      <c r="AF595" s="15"/>
      <c r="AG595" s="17"/>
      <c r="AH595" s="17"/>
      <c r="AI595" s="17"/>
      <c r="AJ595" s="17"/>
      <c r="AK595" s="17"/>
      <c r="AL595" s="17"/>
      <c r="AM595" s="15"/>
      <c r="AN595" s="18"/>
      <c r="AO595" s="19"/>
    </row>
    <row r="596" spans="1:41">
      <c r="A596" s="5"/>
      <c r="B596" s="6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 t="e">
        <f t="shared" si="28"/>
        <v>#DIV/0!</v>
      </c>
      <c r="U596" s="7"/>
      <c r="V596" s="7"/>
      <c r="W596" s="7"/>
      <c r="X596" s="7"/>
      <c r="Y596" s="9" t="e">
        <f t="shared" si="27"/>
        <v>#DIV/0!</v>
      </c>
      <c r="Z596" s="7"/>
      <c r="AA596" s="7"/>
      <c r="AB596" s="7"/>
      <c r="AC596" s="7"/>
      <c r="AD596" s="10"/>
      <c r="AE596" s="7"/>
      <c r="AF596" s="7"/>
      <c r="AG596" s="10"/>
      <c r="AH596" s="10"/>
      <c r="AI596" s="10"/>
      <c r="AJ596" s="10"/>
      <c r="AK596" s="10"/>
      <c r="AL596" s="10"/>
      <c r="AM596" s="7"/>
      <c r="AN596" s="11"/>
      <c r="AO596" s="12"/>
    </row>
    <row r="597" spans="1:41">
      <c r="A597" s="13"/>
      <c r="B597" s="14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 t="e">
        <f t="shared" si="28"/>
        <v>#DIV/0!</v>
      </c>
      <c r="U597" s="15"/>
      <c r="V597" s="15"/>
      <c r="W597" s="15"/>
      <c r="X597" s="15"/>
      <c r="Y597" s="16" t="e">
        <f t="shared" si="27"/>
        <v>#DIV/0!</v>
      </c>
      <c r="Z597" s="15"/>
      <c r="AA597" s="15"/>
      <c r="AB597" s="15"/>
      <c r="AC597" s="15"/>
      <c r="AD597" s="17"/>
      <c r="AE597" s="15"/>
      <c r="AF597" s="15"/>
      <c r="AG597" s="17"/>
      <c r="AH597" s="17"/>
      <c r="AI597" s="17"/>
      <c r="AJ597" s="17"/>
      <c r="AK597" s="17"/>
      <c r="AL597" s="17"/>
      <c r="AM597" s="15"/>
      <c r="AN597" s="18"/>
      <c r="AO597" s="19"/>
    </row>
    <row r="598" spans="1:41">
      <c r="A598" s="5"/>
      <c r="B598" s="6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 t="e">
        <f t="shared" si="28"/>
        <v>#DIV/0!</v>
      </c>
      <c r="U598" s="7"/>
      <c r="V598" s="7"/>
      <c r="W598" s="7"/>
      <c r="X598" s="7"/>
      <c r="Y598" s="9" t="e">
        <f t="shared" si="27"/>
        <v>#DIV/0!</v>
      </c>
      <c r="Z598" s="7"/>
      <c r="AA598" s="7"/>
      <c r="AB598" s="7"/>
      <c r="AC598" s="7"/>
      <c r="AD598" s="10"/>
      <c r="AE598" s="7"/>
      <c r="AF598" s="7"/>
      <c r="AG598" s="10"/>
      <c r="AH598" s="10"/>
      <c r="AI598" s="10"/>
      <c r="AJ598" s="10"/>
      <c r="AK598" s="10"/>
      <c r="AL598" s="10"/>
      <c r="AM598" s="7"/>
      <c r="AN598" s="11"/>
      <c r="AO598" s="12"/>
    </row>
    <row r="599" spans="1:41">
      <c r="A599" s="13"/>
      <c r="B599" s="14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 t="e">
        <f t="shared" si="28"/>
        <v>#DIV/0!</v>
      </c>
      <c r="U599" s="15"/>
      <c r="V599" s="15"/>
      <c r="W599" s="15"/>
      <c r="X599" s="15"/>
      <c r="Y599" s="16" t="e">
        <f t="shared" si="27"/>
        <v>#DIV/0!</v>
      </c>
      <c r="Z599" s="15"/>
      <c r="AA599" s="15"/>
      <c r="AB599" s="15"/>
      <c r="AC599" s="15"/>
      <c r="AD599" s="17"/>
      <c r="AE599" s="15"/>
      <c r="AF599" s="15"/>
      <c r="AG599" s="17"/>
      <c r="AH599" s="17"/>
      <c r="AI599" s="17"/>
      <c r="AJ599" s="17"/>
      <c r="AK599" s="17"/>
      <c r="AL599" s="17"/>
      <c r="AM599" s="15"/>
      <c r="AN599" s="18"/>
      <c r="AO599" s="19"/>
    </row>
    <row r="600" spans="1:41">
      <c r="A600" s="5"/>
      <c r="B600" s="6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 t="e">
        <f t="shared" si="28"/>
        <v>#DIV/0!</v>
      </c>
      <c r="U600" s="7"/>
      <c r="V600" s="7"/>
      <c r="W600" s="7"/>
      <c r="X600" s="7"/>
      <c r="Y600" s="9" t="e">
        <f t="shared" si="27"/>
        <v>#DIV/0!</v>
      </c>
      <c r="Z600" s="7"/>
      <c r="AA600" s="7"/>
      <c r="AB600" s="7"/>
      <c r="AC600" s="7"/>
      <c r="AD600" s="10"/>
      <c r="AE600" s="7"/>
      <c r="AF600" s="7"/>
      <c r="AG600" s="10"/>
      <c r="AH600" s="10"/>
      <c r="AI600" s="10"/>
      <c r="AJ600" s="10"/>
      <c r="AK600" s="10"/>
      <c r="AL600" s="10"/>
      <c r="AM600" s="7"/>
      <c r="AN600" s="11"/>
      <c r="AO600" s="12"/>
    </row>
    <row r="601" spans="1:41">
      <c r="A601" s="13"/>
      <c r="B601" s="14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 t="e">
        <f t="shared" si="28"/>
        <v>#DIV/0!</v>
      </c>
      <c r="U601" s="15"/>
      <c r="V601" s="15"/>
      <c r="W601" s="15"/>
      <c r="X601" s="15"/>
      <c r="Y601" s="16" t="e">
        <f t="shared" si="27"/>
        <v>#DIV/0!</v>
      </c>
      <c r="Z601" s="15"/>
      <c r="AA601" s="15"/>
      <c r="AB601" s="15"/>
      <c r="AC601" s="15"/>
      <c r="AD601" s="17"/>
      <c r="AE601" s="15"/>
      <c r="AF601" s="15"/>
      <c r="AG601" s="17"/>
      <c r="AH601" s="17"/>
      <c r="AI601" s="17"/>
      <c r="AJ601" s="17"/>
      <c r="AK601" s="17"/>
      <c r="AL601" s="17"/>
      <c r="AM601" s="15"/>
      <c r="AN601" s="18"/>
      <c r="AO601" s="19"/>
    </row>
    <row r="602" spans="1:41">
      <c r="A602" s="5"/>
      <c r="B602" s="6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 t="e">
        <f t="shared" si="28"/>
        <v>#DIV/0!</v>
      </c>
      <c r="U602" s="7"/>
      <c r="V602" s="7"/>
      <c r="W602" s="7"/>
      <c r="X602" s="7"/>
      <c r="Y602" s="9" t="e">
        <f t="shared" si="27"/>
        <v>#DIV/0!</v>
      </c>
      <c r="Z602" s="7"/>
      <c r="AA602" s="7"/>
      <c r="AB602" s="7"/>
      <c r="AC602" s="7"/>
      <c r="AD602" s="10"/>
      <c r="AE602" s="7"/>
      <c r="AF602" s="7"/>
      <c r="AG602" s="10"/>
      <c r="AH602" s="10"/>
      <c r="AI602" s="10"/>
      <c r="AJ602" s="10"/>
      <c r="AK602" s="10"/>
      <c r="AL602" s="10"/>
      <c r="AM602" s="7"/>
      <c r="AN602" s="11"/>
      <c r="AO602" s="12"/>
    </row>
    <row r="603" spans="1:41">
      <c r="A603" s="13"/>
      <c r="B603" s="14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 t="e">
        <f t="shared" si="28"/>
        <v>#DIV/0!</v>
      </c>
      <c r="U603" s="15"/>
      <c r="V603" s="15"/>
      <c r="W603" s="15"/>
      <c r="X603" s="15"/>
      <c r="Y603" s="16" t="e">
        <f t="shared" si="27"/>
        <v>#DIV/0!</v>
      </c>
      <c r="Z603" s="15"/>
      <c r="AA603" s="15"/>
      <c r="AB603" s="15"/>
      <c r="AC603" s="15"/>
      <c r="AD603" s="17"/>
      <c r="AE603" s="15"/>
      <c r="AF603" s="15"/>
      <c r="AG603" s="17"/>
      <c r="AH603" s="17"/>
      <c r="AI603" s="17"/>
      <c r="AJ603" s="17"/>
      <c r="AK603" s="17"/>
      <c r="AL603" s="17"/>
      <c r="AM603" s="15"/>
      <c r="AN603" s="18"/>
      <c r="AO603" s="19"/>
    </row>
    <row r="604" spans="1:41">
      <c r="A604" s="5"/>
      <c r="B604" s="6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 t="e">
        <f t="shared" si="28"/>
        <v>#DIV/0!</v>
      </c>
      <c r="U604" s="7"/>
      <c r="V604" s="7"/>
      <c r="W604" s="7"/>
      <c r="X604" s="7"/>
      <c r="Y604" s="9" t="e">
        <f t="shared" si="27"/>
        <v>#DIV/0!</v>
      </c>
      <c r="Z604" s="7"/>
      <c r="AA604" s="7"/>
      <c r="AB604" s="7"/>
      <c r="AC604" s="7"/>
      <c r="AD604" s="10"/>
      <c r="AE604" s="7"/>
      <c r="AF604" s="7"/>
      <c r="AG604" s="10"/>
      <c r="AH604" s="10"/>
      <c r="AI604" s="10"/>
      <c r="AJ604" s="10"/>
      <c r="AK604" s="10"/>
      <c r="AL604" s="10"/>
      <c r="AM604" s="7"/>
      <c r="AN604" s="11"/>
      <c r="AO604" s="12"/>
    </row>
    <row r="605" spans="1:41">
      <c r="A605" s="13"/>
      <c r="B605" s="14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 t="e">
        <f t="shared" si="28"/>
        <v>#DIV/0!</v>
      </c>
      <c r="U605" s="15"/>
      <c r="V605" s="15"/>
      <c r="W605" s="15"/>
      <c r="X605" s="15"/>
      <c r="Y605" s="16" t="e">
        <f t="shared" si="27"/>
        <v>#DIV/0!</v>
      </c>
      <c r="Z605" s="15"/>
      <c r="AA605" s="15"/>
      <c r="AB605" s="15"/>
      <c r="AC605" s="15"/>
      <c r="AD605" s="17"/>
      <c r="AE605" s="15"/>
      <c r="AF605" s="15"/>
      <c r="AG605" s="17"/>
      <c r="AH605" s="17"/>
      <c r="AI605" s="17"/>
      <c r="AJ605" s="17"/>
      <c r="AK605" s="17"/>
      <c r="AL605" s="17"/>
      <c r="AM605" s="15"/>
      <c r="AN605" s="18"/>
      <c r="AO605" s="19"/>
    </row>
    <row r="606" spans="1:41">
      <c r="A606" s="5"/>
      <c r="B606" s="6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 t="e">
        <f t="shared" si="28"/>
        <v>#DIV/0!</v>
      </c>
      <c r="U606" s="7"/>
      <c r="V606" s="7"/>
      <c r="W606" s="7"/>
      <c r="X606" s="7"/>
      <c r="Y606" s="9" t="e">
        <f t="shared" si="27"/>
        <v>#DIV/0!</v>
      </c>
      <c r="Z606" s="7"/>
      <c r="AA606" s="7"/>
      <c r="AB606" s="7"/>
      <c r="AC606" s="7"/>
      <c r="AD606" s="10"/>
      <c r="AE606" s="7"/>
      <c r="AF606" s="7"/>
      <c r="AG606" s="10"/>
      <c r="AH606" s="10"/>
      <c r="AI606" s="10"/>
      <c r="AJ606" s="10"/>
      <c r="AK606" s="10"/>
      <c r="AL606" s="10"/>
      <c r="AM606" s="7"/>
      <c r="AN606" s="11"/>
      <c r="AO606" s="12"/>
    </row>
    <row r="607" spans="1:41">
      <c r="A607" s="13"/>
      <c r="B607" s="14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 t="e">
        <f t="shared" si="28"/>
        <v>#DIV/0!</v>
      </c>
      <c r="U607" s="15"/>
      <c r="V607" s="15"/>
      <c r="W607" s="15"/>
      <c r="X607" s="15"/>
      <c r="Y607" s="16" t="e">
        <f t="shared" si="27"/>
        <v>#DIV/0!</v>
      </c>
      <c r="Z607" s="15"/>
      <c r="AA607" s="15"/>
      <c r="AB607" s="15"/>
      <c r="AC607" s="15"/>
      <c r="AD607" s="17"/>
      <c r="AE607" s="15"/>
      <c r="AF607" s="15"/>
      <c r="AG607" s="17"/>
      <c r="AH607" s="17"/>
      <c r="AI607" s="17"/>
      <c r="AJ607" s="17"/>
      <c r="AK607" s="17"/>
      <c r="AL607" s="17"/>
      <c r="AM607" s="15"/>
      <c r="AN607" s="18"/>
      <c r="AO607" s="19"/>
    </row>
    <row r="608" spans="1:41">
      <c r="A608" s="5"/>
      <c r="B608" s="6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 t="e">
        <f t="shared" si="28"/>
        <v>#DIV/0!</v>
      </c>
      <c r="U608" s="7"/>
      <c r="V608" s="7"/>
      <c r="W608" s="7"/>
      <c r="X608" s="7"/>
      <c r="Y608" s="9" t="e">
        <f t="shared" si="27"/>
        <v>#DIV/0!</v>
      </c>
      <c r="Z608" s="7"/>
      <c r="AA608" s="7"/>
      <c r="AB608" s="7"/>
      <c r="AC608" s="7"/>
      <c r="AD608" s="10"/>
      <c r="AE608" s="7"/>
      <c r="AF608" s="7"/>
      <c r="AG608" s="10"/>
      <c r="AH608" s="10"/>
      <c r="AI608" s="10"/>
      <c r="AJ608" s="10"/>
      <c r="AK608" s="10"/>
      <c r="AL608" s="10"/>
      <c r="AM608" s="7"/>
      <c r="AN608" s="11"/>
      <c r="AO608" s="12"/>
    </row>
    <row r="609" spans="1:41">
      <c r="A609" s="13"/>
      <c r="B609" s="14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 t="e">
        <f t="shared" si="28"/>
        <v>#DIV/0!</v>
      </c>
      <c r="U609" s="15"/>
      <c r="V609" s="15"/>
      <c r="W609" s="15"/>
      <c r="X609" s="15"/>
      <c r="Y609" s="16" t="e">
        <f t="shared" si="27"/>
        <v>#DIV/0!</v>
      </c>
      <c r="Z609" s="15"/>
      <c r="AA609" s="15"/>
      <c r="AB609" s="15"/>
      <c r="AC609" s="15"/>
      <c r="AD609" s="17"/>
      <c r="AE609" s="15"/>
      <c r="AF609" s="15"/>
      <c r="AG609" s="17"/>
      <c r="AH609" s="17"/>
      <c r="AI609" s="17"/>
      <c r="AJ609" s="17"/>
      <c r="AK609" s="17"/>
      <c r="AL609" s="17"/>
      <c r="AM609" s="15"/>
      <c r="AN609" s="18"/>
      <c r="AO609" s="19"/>
    </row>
    <row r="610" spans="1:41">
      <c r="A610" s="5"/>
      <c r="B610" s="6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 t="e">
        <f t="shared" si="28"/>
        <v>#DIV/0!</v>
      </c>
      <c r="U610" s="7"/>
      <c r="V610" s="7"/>
      <c r="W610" s="7"/>
      <c r="X610" s="7"/>
      <c r="Y610" s="9" t="e">
        <f t="shared" si="27"/>
        <v>#DIV/0!</v>
      </c>
      <c r="Z610" s="7"/>
      <c r="AA610" s="7"/>
      <c r="AB610" s="7"/>
      <c r="AC610" s="7"/>
      <c r="AD610" s="10"/>
      <c r="AE610" s="7"/>
      <c r="AF610" s="7"/>
      <c r="AG610" s="10"/>
      <c r="AH610" s="10"/>
      <c r="AI610" s="10"/>
      <c r="AJ610" s="10"/>
      <c r="AK610" s="10"/>
      <c r="AL610" s="10"/>
      <c r="AM610" s="7"/>
      <c r="AN610" s="11"/>
      <c r="AO610" s="12"/>
    </row>
    <row r="611" spans="1:41">
      <c r="A611" s="13"/>
      <c r="B611" s="14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 t="e">
        <f t="shared" si="28"/>
        <v>#DIV/0!</v>
      </c>
      <c r="U611" s="15"/>
      <c r="V611" s="15"/>
      <c r="W611" s="15"/>
      <c r="X611" s="15"/>
      <c r="Y611" s="16" t="e">
        <f t="shared" si="27"/>
        <v>#DIV/0!</v>
      </c>
      <c r="Z611" s="15"/>
      <c r="AA611" s="15"/>
      <c r="AB611" s="15"/>
      <c r="AC611" s="15"/>
      <c r="AD611" s="17"/>
      <c r="AE611" s="15"/>
      <c r="AF611" s="15"/>
      <c r="AG611" s="17"/>
      <c r="AH611" s="17"/>
      <c r="AI611" s="17"/>
      <c r="AJ611" s="17"/>
      <c r="AK611" s="17"/>
      <c r="AL611" s="17"/>
      <c r="AM611" s="15"/>
      <c r="AN611" s="18"/>
      <c r="AO611" s="19"/>
    </row>
    <row r="612" spans="1:41">
      <c r="A612" s="5"/>
      <c r="B612" s="6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 t="e">
        <f t="shared" si="28"/>
        <v>#DIV/0!</v>
      </c>
      <c r="U612" s="7"/>
      <c r="V612" s="7"/>
      <c r="W612" s="7"/>
      <c r="X612" s="7"/>
      <c r="Y612" s="9" t="e">
        <f t="shared" si="27"/>
        <v>#DIV/0!</v>
      </c>
      <c r="Z612" s="7"/>
      <c r="AA612" s="7"/>
      <c r="AB612" s="7"/>
      <c r="AC612" s="7"/>
      <c r="AD612" s="10"/>
      <c r="AE612" s="7"/>
      <c r="AF612" s="7"/>
      <c r="AG612" s="10"/>
      <c r="AH612" s="10"/>
      <c r="AI612" s="10"/>
      <c r="AJ612" s="10"/>
      <c r="AK612" s="10"/>
      <c r="AL612" s="10"/>
      <c r="AM612" s="7"/>
      <c r="AN612" s="11"/>
      <c r="AO612" s="12"/>
    </row>
    <row r="613" spans="1:41">
      <c r="A613" s="13"/>
      <c r="B613" s="14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 t="e">
        <f t="shared" si="28"/>
        <v>#DIV/0!</v>
      </c>
      <c r="U613" s="15"/>
      <c r="V613" s="15"/>
      <c r="W613" s="15"/>
      <c r="X613" s="15"/>
      <c r="Y613" s="16" t="e">
        <f t="shared" si="27"/>
        <v>#DIV/0!</v>
      </c>
      <c r="Z613" s="15"/>
      <c r="AA613" s="15"/>
      <c r="AB613" s="15"/>
      <c r="AC613" s="15"/>
      <c r="AD613" s="17"/>
      <c r="AE613" s="15"/>
      <c r="AF613" s="15"/>
      <c r="AG613" s="17"/>
      <c r="AH613" s="17"/>
      <c r="AI613" s="17"/>
      <c r="AJ613" s="17"/>
      <c r="AK613" s="17"/>
      <c r="AL613" s="17"/>
      <c r="AM613" s="15"/>
      <c r="AN613" s="18"/>
      <c r="AO613" s="19"/>
    </row>
    <row r="614" spans="1:41">
      <c r="A614" s="5"/>
      <c r="B614" s="6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 t="e">
        <f t="shared" si="28"/>
        <v>#DIV/0!</v>
      </c>
      <c r="U614" s="7"/>
      <c r="V614" s="7"/>
      <c r="W614" s="7"/>
      <c r="X614" s="7"/>
      <c r="Y614" s="9" t="e">
        <f t="shared" si="27"/>
        <v>#DIV/0!</v>
      </c>
      <c r="Z614" s="7"/>
      <c r="AA614" s="7"/>
      <c r="AB614" s="7"/>
      <c r="AC614" s="7"/>
      <c r="AD614" s="10"/>
      <c r="AE614" s="7"/>
      <c r="AF614" s="7"/>
      <c r="AG614" s="10"/>
      <c r="AH614" s="10"/>
      <c r="AI614" s="10"/>
      <c r="AJ614" s="10"/>
      <c r="AK614" s="10"/>
      <c r="AL614" s="10"/>
      <c r="AM614" s="7"/>
      <c r="AN614" s="11"/>
      <c r="AO614" s="12"/>
    </row>
    <row r="615" spans="1:41">
      <c r="A615" s="13"/>
      <c r="B615" s="14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 t="e">
        <f t="shared" si="28"/>
        <v>#DIV/0!</v>
      </c>
      <c r="U615" s="15"/>
      <c r="V615" s="15"/>
      <c r="W615" s="15"/>
      <c r="X615" s="15"/>
      <c r="Y615" s="16" t="e">
        <f t="shared" si="27"/>
        <v>#DIV/0!</v>
      </c>
      <c r="Z615" s="15"/>
      <c r="AA615" s="15"/>
      <c r="AB615" s="15"/>
      <c r="AC615" s="15"/>
      <c r="AD615" s="17"/>
      <c r="AE615" s="15"/>
      <c r="AF615" s="15"/>
      <c r="AG615" s="17"/>
      <c r="AH615" s="17"/>
      <c r="AI615" s="17"/>
      <c r="AJ615" s="17"/>
      <c r="AK615" s="17"/>
      <c r="AL615" s="17"/>
      <c r="AM615" s="15"/>
      <c r="AN615" s="18"/>
      <c r="AO615" s="19"/>
    </row>
    <row r="616" spans="1:41">
      <c r="A616" s="5"/>
      <c r="B616" s="6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 t="e">
        <f t="shared" si="28"/>
        <v>#DIV/0!</v>
      </c>
      <c r="U616" s="7"/>
      <c r="V616" s="7"/>
      <c r="W616" s="7"/>
      <c r="X616" s="7"/>
      <c r="Y616" s="9" t="e">
        <f t="shared" si="27"/>
        <v>#DIV/0!</v>
      </c>
      <c r="Z616" s="7"/>
      <c r="AA616" s="7"/>
      <c r="AB616" s="7"/>
      <c r="AC616" s="7"/>
      <c r="AD616" s="10"/>
      <c r="AE616" s="7"/>
      <c r="AF616" s="7"/>
      <c r="AG616" s="10"/>
      <c r="AH616" s="10"/>
      <c r="AI616" s="10"/>
      <c r="AJ616" s="10"/>
      <c r="AK616" s="10"/>
      <c r="AL616" s="10"/>
      <c r="AM616" s="7"/>
      <c r="AN616" s="11"/>
      <c r="AO616" s="12"/>
    </row>
    <row r="617" spans="1:41">
      <c r="A617" s="13"/>
      <c r="B617" s="14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 t="e">
        <f t="shared" si="28"/>
        <v>#DIV/0!</v>
      </c>
      <c r="U617" s="15"/>
      <c r="V617" s="15"/>
      <c r="W617" s="15"/>
      <c r="X617" s="15"/>
      <c r="Y617" s="16" t="e">
        <f t="shared" si="27"/>
        <v>#DIV/0!</v>
      </c>
      <c r="Z617" s="15"/>
      <c r="AA617" s="15"/>
      <c r="AB617" s="15"/>
      <c r="AC617" s="15"/>
      <c r="AD617" s="17"/>
      <c r="AE617" s="15"/>
      <c r="AF617" s="15"/>
      <c r="AG617" s="17"/>
      <c r="AH617" s="17"/>
      <c r="AI617" s="17"/>
      <c r="AJ617" s="17"/>
      <c r="AK617" s="17"/>
      <c r="AL617" s="17"/>
      <c r="AM617" s="15"/>
      <c r="AN617" s="18"/>
      <c r="AO617" s="19"/>
    </row>
    <row r="618" spans="1:41">
      <c r="A618" s="5"/>
      <c r="B618" s="6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 t="e">
        <f t="shared" si="28"/>
        <v>#DIV/0!</v>
      </c>
      <c r="U618" s="7"/>
      <c r="V618" s="7"/>
      <c r="W618" s="7"/>
      <c r="X618" s="7"/>
      <c r="Y618" s="9" t="e">
        <f t="shared" si="27"/>
        <v>#DIV/0!</v>
      </c>
      <c r="Z618" s="7"/>
      <c r="AA618" s="7"/>
      <c r="AB618" s="7"/>
      <c r="AC618" s="7"/>
      <c r="AD618" s="10"/>
      <c r="AE618" s="7"/>
      <c r="AF618" s="7"/>
      <c r="AG618" s="10"/>
      <c r="AH618" s="10"/>
      <c r="AI618" s="10"/>
      <c r="AJ618" s="10"/>
      <c r="AK618" s="10"/>
      <c r="AL618" s="10"/>
      <c r="AM618" s="7"/>
      <c r="AN618" s="11"/>
      <c r="AO618" s="12"/>
    </row>
    <row r="619" spans="1:41">
      <c r="A619" s="13"/>
      <c r="B619" s="14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 t="e">
        <f t="shared" si="28"/>
        <v>#DIV/0!</v>
      </c>
      <c r="U619" s="15"/>
      <c r="V619" s="15"/>
      <c r="W619" s="15"/>
      <c r="X619" s="15"/>
      <c r="Y619" s="16" t="e">
        <f t="shared" si="27"/>
        <v>#DIV/0!</v>
      </c>
      <c r="Z619" s="15"/>
      <c r="AA619" s="15"/>
      <c r="AB619" s="15"/>
      <c r="AC619" s="15"/>
      <c r="AD619" s="17"/>
      <c r="AE619" s="15"/>
      <c r="AF619" s="15"/>
      <c r="AG619" s="17"/>
      <c r="AH619" s="17"/>
      <c r="AI619" s="17"/>
      <c r="AJ619" s="17"/>
      <c r="AK619" s="17"/>
      <c r="AL619" s="17"/>
      <c r="AM619" s="15"/>
      <c r="AN619" s="18"/>
      <c r="AO619" s="19"/>
    </row>
    <row r="620" spans="1:41">
      <c r="A620" s="5"/>
      <c r="B620" s="6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 t="e">
        <f t="shared" si="28"/>
        <v>#DIV/0!</v>
      </c>
      <c r="U620" s="7"/>
      <c r="V620" s="7"/>
      <c r="W620" s="7"/>
      <c r="X620" s="7"/>
      <c r="Y620" s="9" t="e">
        <f t="shared" si="27"/>
        <v>#DIV/0!</v>
      </c>
      <c r="Z620" s="7"/>
      <c r="AA620" s="7"/>
      <c r="AB620" s="7"/>
      <c r="AC620" s="7"/>
      <c r="AD620" s="10"/>
      <c r="AE620" s="7"/>
      <c r="AF620" s="7"/>
      <c r="AG620" s="10"/>
      <c r="AH620" s="10"/>
      <c r="AI620" s="10"/>
      <c r="AJ620" s="10"/>
      <c r="AK620" s="10"/>
      <c r="AL620" s="10"/>
      <c r="AM620" s="7"/>
      <c r="AN620" s="11"/>
      <c r="AO620" s="12"/>
    </row>
    <row r="621" spans="1:41">
      <c r="A621" s="13"/>
      <c r="B621" s="14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 t="e">
        <f t="shared" si="28"/>
        <v>#DIV/0!</v>
      </c>
      <c r="U621" s="15"/>
      <c r="V621" s="15"/>
      <c r="W621" s="15"/>
      <c r="X621" s="15"/>
      <c r="Y621" s="16" t="e">
        <f t="shared" si="27"/>
        <v>#DIV/0!</v>
      </c>
      <c r="Z621" s="15"/>
      <c r="AA621" s="15"/>
      <c r="AB621" s="15"/>
      <c r="AC621" s="15"/>
      <c r="AD621" s="17"/>
      <c r="AE621" s="15"/>
      <c r="AF621" s="15"/>
      <c r="AG621" s="17"/>
      <c r="AH621" s="17"/>
      <c r="AI621" s="17"/>
      <c r="AJ621" s="17"/>
      <c r="AK621" s="17"/>
      <c r="AL621" s="17"/>
      <c r="AM621" s="15"/>
      <c r="AN621" s="18"/>
      <c r="AO621" s="19"/>
    </row>
    <row r="622" spans="1:41">
      <c r="A622" s="5"/>
      <c r="B622" s="6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 t="e">
        <f t="shared" si="28"/>
        <v>#DIV/0!</v>
      </c>
      <c r="U622" s="7"/>
      <c r="V622" s="7"/>
      <c r="W622" s="7"/>
      <c r="X622" s="7"/>
      <c r="Y622" s="9" t="e">
        <f t="shared" si="27"/>
        <v>#DIV/0!</v>
      </c>
      <c r="Z622" s="7"/>
      <c r="AA622" s="7"/>
      <c r="AB622" s="7"/>
      <c r="AC622" s="7"/>
      <c r="AD622" s="10"/>
      <c r="AE622" s="7"/>
      <c r="AF622" s="7"/>
      <c r="AG622" s="10"/>
      <c r="AH622" s="10"/>
      <c r="AI622" s="10"/>
      <c r="AJ622" s="10"/>
      <c r="AK622" s="10"/>
      <c r="AL622" s="10"/>
      <c r="AM622" s="7"/>
      <c r="AN622" s="11"/>
      <c r="AO622" s="12"/>
    </row>
    <row r="623" spans="1:41">
      <c r="A623" s="13"/>
      <c r="B623" s="14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 t="e">
        <f t="shared" si="28"/>
        <v>#DIV/0!</v>
      </c>
      <c r="U623" s="15"/>
      <c r="V623" s="15"/>
      <c r="W623" s="15"/>
      <c r="X623" s="15"/>
      <c r="Y623" s="16" t="e">
        <f t="shared" si="27"/>
        <v>#DIV/0!</v>
      </c>
      <c r="Z623" s="15"/>
      <c r="AA623" s="15"/>
      <c r="AB623" s="15"/>
      <c r="AC623" s="15"/>
      <c r="AD623" s="17"/>
      <c r="AE623" s="15"/>
      <c r="AF623" s="15"/>
      <c r="AG623" s="17"/>
      <c r="AH623" s="17"/>
      <c r="AI623" s="17"/>
      <c r="AJ623" s="17"/>
      <c r="AK623" s="17"/>
      <c r="AL623" s="17"/>
      <c r="AM623" s="15"/>
      <c r="AN623" s="18"/>
      <c r="AO623" s="19"/>
    </row>
    <row r="624" spans="1:41">
      <c r="A624" s="5"/>
      <c r="B624" s="6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 t="e">
        <f t="shared" si="28"/>
        <v>#DIV/0!</v>
      </c>
      <c r="U624" s="7"/>
      <c r="V624" s="7"/>
      <c r="W624" s="7"/>
      <c r="X624" s="7"/>
      <c r="Y624" s="9" t="e">
        <f t="shared" si="27"/>
        <v>#DIV/0!</v>
      </c>
      <c r="Z624" s="7"/>
      <c r="AA624" s="7"/>
      <c r="AB624" s="7"/>
      <c r="AC624" s="7"/>
      <c r="AD624" s="10"/>
      <c r="AE624" s="7"/>
      <c r="AF624" s="7"/>
      <c r="AG624" s="10"/>
      <c r="AH624" s="10"/>
      <c r="AI624" s="10"/>
      <c r="AJ624" s="10"/>
      <c r="AK624" s="10"/>
      <c r="AL624" s="10"/>
      <c r="AM624" s="7"/>
      <c r="AN624" s="11"/>
      <c r="AO624" s="12"/>
    </row>
    <row r="625" spans="1:41">
      <c r="A625" s="13"/>
      <c r="B625" s="14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 t="e">
        <f t="shared" si="28"/>
        <v>#DIV/0!</v>
      </c>
      <c r="U625" s="15"/>
      <c r="V625" s="15"/>
      <c r="W625" s="15"/>
      <c r="X625" s="15"/>
      <c r="Y625" s="16" t="e">
        <f t="shared" si="27"/>
        <v>#DIV/0!</v>
      </c>
      <c r="Z625" s="15"/>
      <c r="AA625" s="15"/>
      <c r="AB625" s="15"/>
      <c r="AC625" s="15"/>
      <c r="AD625" s="17"/>
      <c r="AE625" s="15"/>
      <c r="AF625" s="15"/>
      <c r="AG625" s="17"/>
      <c r="AH625" s="17"/>
      <c r="AI625" s="17"/>
      <c r="AJ625" s="17"/>
      <c r="AK625" s="17"/>
      <c r="AL625" s="17"/>
      <c r="AM625" s="15"/>
      <c r="AN625" s="18"/>
      <c r="AO625" s="19"/>
    </row>
    <row r="626" spans="1:41">
      <c r="A626" s="5"/>
      <c r="B626" s="6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 t="e">
        <f t="shared" si="28"/>
        <v>#DIV/0!</v>
      </c>
      <c r="U626" s="7"/>
      <c r="V626" s="7"/>
      <c r="W626" s="7"/>
      <c r="X626" s="7"/>
      <c r="Y626" s="9" t="e">
        <f t="shared" si="27"/>
        <v>#DIV/0!</v>
      </c>
      <c r="Z626" s="7"/>
      <c r="AA626" s="7"/>
      <c r="AB626" s="7"/>
      <c r="AC626" s="7"/>
      <c r="AD626" s="10"/>
      <c r="AE626" s="7"/>
      <c r="AF626" s="7"/>
      <c r="AG626" s="10"/>
      <c r="AH626" s="10"/>
      <c r="AI626" s="10"/>
      <c r="AJ626" s="10"/>
      <c r="AK626" s="10"/>
      <c r="AL626" s="10"/>
      <c r="AM626" s="7"/>
      <c r="AN626" s="11"/>
      <c r="AO626" s="12"/>
    </row>
    <row r="627" spans="1:41">
      <c r="A627" s="13"/>
      <c r="B627" s="14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 t="e">
        <f t="shared" si="28"/>
        <v>#DIV/0!</v>
      </c>
      <c r="U627" s="15"/>
      <c r="V627" s="15"/>
      <c r="W627" s="15"/>
      <c r="X627" s="15"/>
      <c r="Y627" s="16" t="e">
        <f t="shared" si="27"/>
        <v>#DIV/0!</v>
      </c>
      <c r="Z627" s="15"/>
      <c r="AA627" s="15"/>
      <c r="AB627" s="15"/>
      <c r="AC627" s="15"/>
      <c r="AD627" s="17"/>
      <c r="AE627" s="15"/>
      <c r="AF627" s="15"/>
      <c r="AG627" s="17"/>
      <c r="AH627" s="17"/>
      <c r="AI627" s="17"/>
      <c r="AJ627" s="17"/>
      <c r="AK627" s="17"/>
      <c r="AL627" s="17"/>
      <c r="AM627" s="15"/>
      <c r="AN627" s="18"/>
      <c r="AO627" s="19"/>
    </row>
    <row r="628" spans="1:41">
      <c r="A628" s="5"/>
      <c r="B628" s="6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 t="e">
        <f t="shared" si="28"/>
        <v>#DIV/0!</v>
      </c>
      <c r="U628" s="7"/>
      <c r="V628" s="7"/>
      <c r="W628" s="7"/>
      <c r="X628" s="7"/>
      <c r="Y628" s="9" t="e">
        <f t="shared" si="27"/>
        <v>#DIV/0!</v>
      </c>
      <c r="Z628" s="7"/>
      <c r="AA628" s="7"/>
      <c r="AB628" s="7"/>
      <c r="AC628" s="7"/>
      <c r="AD628" s="10"/>
      <c r="AE628" s="7"/>
      <c r="AF628" s="7"/>
      <c r="AG628" s="10"/>
      <c r="AH628" s="10"/>
      <c r="AI628" s="10"/>
      <c r="AJ628" s="10"/>
      <c r="AK628" s="10"/>
      <c r="AL628" s="10"/>
      <c r="AM628" s="7"/>
      <c r="AN628" s="11"/>
      <c r="AO628" s="12"/>
    </row>
    <row r="629" spans="1:41">
      <c r="A629" s="13"/>
      <c r="B629" s="14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 t="e">
        <f t="shared" si="28"/>
        <v>#DIV/0!</v>
      </c>
      <c r="U629" s="15"/>
      <c r="V629" s="15"/>
      <c r="W629" s="15"/>
      <c r="X629" s="15"/>
      <c r="Y629" s="16" t="e">
        <f t="shared" si="27"/>
        <v>#DIV/0!</v>
      </c>
      <c r="Z629" s="15"/>
      <c r="AA629" s="15"/>
      <c r="AB629" s="15"/>
      <c r="AC629" s="15"/>
      <c r="AD629" s="17"/>
      <c r="AE629" s="15"/>
      <c r="AF629" s="15"/>
      <c r="AG629" s="17"/>
      <c r="AH629" s="17"/>
      <c r="AI629" s="17"/>
      <c r="AJ629" s="17"/>
      <c r="AK629" s="17"/>
      <c r="AL629" s="17"/>
      <c r="AM629" s="15"/>
      <c r="AN629" s="18"/>
      <c r="AO629" s="19"/>
    </row>
    <row r="630" spans="1:41">
      <c r="A630" s="5"/>
      <c r="B630" s="6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 t="e">
        <f t="shared" si="28"/>
        <v>#DIV/0!</v>
      </c>
      <c r="U630" s="7"/>
      <c r="V630" s="7"/>
      <c r="W630" s="7"/>
      <c r="X630" s="7"/>
      <c r="Y630" s="9" t="e">
        <f t="shared" si="27"/>
        <v>#DIV/0!</v>
      </c>
      <c r="Z630" s="7"/>
      <c r="AA630" s="7"/>
      <c r="AB630" s="7"/>
      <c r="AC630" s="7"/>
      <c r="AD630" s="10"/>
      <c r="AE630" s="7"/>
      <c r="AF630" s="7"/>
      <c r="AG630" s="10"/>
      <c r="AH630" s="10"/>
      <c r="AI630" s="10"/>
      <c r="AJ630" s="10"/>
      <c r="AK630" s="10"/>
      <c r="AL630" s="10"/>
      <c r="AM630" s="7"/>
      <c r="AN630" s="11"/>
      <c r="AO630" s="12"/>
    </row>
    <row r="631" spans="1:41">
      <c r="A631" s="13"/>
      <c r="B631" s="14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 t="e">
        <f t="shared" si="28"/>
        <v>#DIV/0!</v>
      </c>
      <c r="U631" s="15"/>
      <c r="V631" s="15"/>
      <c r="W631" s="15"/>
      <c r="X631" s="15"/>
      <c r="Y631" s="16" t="e">
        <f t="shared" si="27"/>
        <v>#DIV/0!</v>
      </c>
      <c r="Z631" s="15"/>
      <c r="AA631" s="15"/>
      <c r="AB631" s="15"/>
      <c r="AC631" s="15"/>
      <c r="AD631" s="17"/>
      <c r="AE631" s="15"/>
      <c r="AF631" s="15"/>
      <c r="AG631" s="17"/>
      <c r="AH631" s="17"/>
      <c r="AI631" s="17"/>
      <c r="AJ631" s="17"/>
      <c r="AK631" s="17"/>
      <c r="AL631" s="17"/>
      <c r="AM631" s="15"/>
      <c r="AN631" s="18"/>
      <c r="AO631" s="19"/>
    </row>
    <row r="632" spans="1:41">
      <c r="A632" s="5"/>
      <c r="B632" s="6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 t="e">
        <f t="shared" si="28"/>
        <v>#DIV/0!</v>
      </c>
      <c r="U632" s="7"/>
      <c r="V632" s="7"/>
      <c r="W632" s="7"/>
      <c r="X632" s="7"/>
      <c r="Y632" s="9" t="e">
        <f t="shared" si="27"/>
        <v>#DIV/0!</v>
      </c>
      <c r="Z632" s="7"/>
      <c r="AA632" s="7"/>
      <c r="AB632" s="7"/>
      <c r="AC632" s="7"/>
      <c r="AD632" s="10"/>
      <c r="AE632" s="7"/>
      <c r="AF632" s="7"/>
      <c r="AG632" s="10"/>
      <c r="AH632" s="10"/>
      <c r="AI632" s="10"/>
      <c r="AJ632" s="10"/>
      <c r="AK632" s="10"/>
      <c r="AL632" s="10"/>
      <c r="AM632" s="7"/>
      <c r="AN632" s="11"/>
      <c r="AO632" s="12"/>
    </row>
    <row r="633" spans="1:41">
      <c r="A633" s="13"/>
      <c r="B633" s="14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 t="e">
        <f t="shared" si="28"/>
        <v>#DIV/0!</v>
      </c>
      <c r="U633" s="15"/>
      <c r="V633" s="15"/>
      <c r="W633" s="15"/>
      <c r="X633" s="15"/>
      <c r="Y633" s="16" t="e">
        <f t="shared" si="27"/>
        <v>#DIV/0!</v>
      </c>
      <c r="Z633" s="15"/>
      <c r="AA633" s="15"/>
      <c r="AB633" s="15"/>
      <c r="AC633" s="15"/>
      <c r="AD633" s="17"/>
      <c r="AE633" s="15"/>
      <c r="AF633" s="15"/>
      <c r="AG633" s="17"/>
      <c r="AH633" s="17"/>
      <c r="AI633" s="17"/>
      <c r="AJ633" s="17"/>
      <c r="AK633" s="17"/>
      <c r="AL633" s="17"/>
      <c r="AM633" s="15"/>
      <c r="AN633" s="18"/>
      <c r="AO633" s="19"/>
    </row>
    <row r="634" spans="1:41">
      <c r="A634" s="5"/>
      <c r="B634" s="6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 t="e">
        <f t="shared" si="28"/>
        <v>#DIV/0!</v>
      </c>
      <c r="U634" s="7"/>
      <c r="V634" s="7"/>
      <c r="W634" s="7"/>
      <c r="X634" s="7"/>
      <c r="Y634" s="9" t="e">
        <f t="shared" si="27"/>
        <v>#DIV/0!</v>
      </c>
      <c r="Z634" s="7"/>
      <c r="AA634" s="7"/>
      <c r="AB634" s="7"/>
      <c r="AC634" s="7"/>
      <c r="AD634" s="10"/>
      <c r="AE634" s="7"/>
      <c r="AF634" s="7"/>
      <c r="AG634" s="10"/>
      <c r="AH634" s="10"/>
      <c r="AI634" s="10"/>
      <c r="AJ634" s="10"/>
      <c r="AK634" s="10"/>
      <c r="AL634" s="10"/>
      <c r="AM634" s="7"/>
      <c r="AN634" s="11"/>
      <c r="AO634" s="12"/>
    </row>
    <row r="635" spans="1:41">
      <c r="A635" s="13"/>
      <c r="B635" s="14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 t="e">
        <f t="shared" si="28"/>
        <v>#DIV/0!</v>
      </c>
      <c r="U635" s="15"/>
      <c r="V635" s="15"/>
      <c r="W635" s="15"/>
      <c r="X635" s="15"/>
      <c r="Y635" s="16" t="e">
        <f t="shared" si="27"/>
        <v>#DIV/0!</v>
      </c>
      <c r="Z635" s="15"/>
      <c r="AA635" s="15"/>
      <c r="AB635" s="15"/>
      <c r="AC635" s="15"/>
      <c r="AD635" s="17"/>
      <c r="AE635" s="15"/>
      <c r="AF635" s="15"/>
      <c r="AG635" s="17"/>
      <c r="AH635" s="17"/>
      <c r="AI635" s="17"/>
      <c r="AJ635" s="17"/>
      <c r="AK635" s="17"/>
      <c r="AL635" s="17"/>
      <c r="AM635" s="15"/>
      <c r="AN635" s="18"/>
      <c r="AO635" s="19"/>
    </row>
    <row r="636" spans="1:41">
      <c r="A636" s="5"/>
      <c r="B636" s="6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 t="e">
        <f t="shared" si="28"/>
        <v>#DIV/0!</v>
      </c>
      <c r="U636" s="7"/>
      <c r="V636" s="7"/>
      <c r="W636" s="7"/>
      <c r="X636" s="7"/>
      <c r="Y636" s="9" t="e">
        <f t="shared" si="27"/>
        <v>#DIV/0!</v>
      </c>
      <c r="Z636" s="7"/>
      <c r="AA636" s="7"/>
      <c r="AB636" s="7"/>
      <c r="AC636" s="7"/>
      <c r="AD636" s="10"/>
      <c r="AE636" s="7"/>
      <c r="AF636" s="7"/>
      <c r="AG636" s="10"/>
      <c r="AH636" s="10"/>
      <c r="AI636" s="10"/>
      <c r="AJ636" s="10"/>
      <c r="AK636" s="10"/>
      <c r="AL636" s="10"/>
      <c r="AM636" s="7"/>
      <c r="AN636" s="11"/>
      <c r="AO636" s="12"/>
    </row>
    <row r="637" spans="1:41">
      <c r="A637" s="13"/>
      <c r="B637" s="14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 t="e">
        <f t="shared" si="28"/>
        <v>#DIV/0!</v>
      </c>
      <c r="U637" s="15"/>
      <c r="V637" s="15"/>
      <c r="W637" s="15"/>
      <c r="X637" s="15"/>
      <c r="Y637" s="16" t="e">
        <f t="shared" si="27"/>
        <v>#DIV/0!</v>
      </c>
      <c r="Z637" s="15"/>
      <c r="AA637" s="15"/>
      <c r="AB637" s="15"/>
      <c r="AC637" s="15"/>
      <c r="AD637" s="17"/>
      <c r="AE637" s="15"/>
      <c r="AF637" s="15"/>
      <c r="AG637" s="17"/>
      <c r="AH637" s="17"/>
      <c r="AI637" s="17"/>
      <c r="AJ637" s="17"/>
      <c r="AK637" s="17"/>
      <c r="AL637" s="17"/>
      <c r="AM637" s="15"/>
      <c r="AN637" s="18"/>
      <c r="AO637" s="19"/>
    </row>
    <row r="638" spans="1:41">
      <c r="A638" s="5"/>
      <c r="B638" s="6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 t="e">
        <f t="shared" si="28"/>
        <v>#DIV/0!</v>
      </c>
      <c r="U638" s="7"/>
      <c r="V638" s="7"/>
      <c r="W638" s="7"/>
      <c r="X638" s="7"/>
      <c r="Y638" s="9" t="e">
        <f t="shared" si="27"/>
        <v>#DIV/0!</v>
      </c>
      <c r="Z638" s="7"/>
      <c r="AA638" s="7"/>
      <c r="AB638" s="7"/>
      <c r="AC638" s="7"/>
      <c r="AD638" s="10"/>
      <c r="AE638" s="7"/>
      <c r="AF638" s="7"/>
      <c r="AG638" s="10"/>
      <c r="AH638" s="10"/>
      <c r="AI638" s="10"/>
      <c r="AJ638" s="10"/>
      <c r="AK638" s="10"/>
      <c r="AL638" s="10"/>
      <c r="AM638" s="7"/>
      <c r="AN638" s="11"/>
      <c r="AO638" s="12"/>
    </row>
    <row r="639" spans="1:41">
      <c r="A639" s="13"/>
      <c r="B639" s="14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 t="e">
        <f t="shared" si="28"/>
        <v>#DIV/0!</v>
      </c>
      <c r="U639" s="15"/>
      <c r="V639" s="15"/>
      <c r="W639" s="15"/>
      <c r="X639" s="15"/>
      <c r="Y639" s="16" t="e">
        <f t="shared" si="27"/>
        <v>#DIV/0!</v>
      </c>
      <c r="Z639" s="15"/>
      <c r="AA639" s="15"/>
      <c r="AB639" s="15"/>
      <c r="AC639" s="15"/>
      <c r="AD639" s="17"/>
      <c r="AE639" s="15"/>
      <c r="AF639" s="15"/>
      <c r="AG639" s="17"/>
      <c r="AH639" s="17"/>
      <c r="AI639" s="17"/>
      <c r="AJ639" s="17"/>
      <c r="AK639" s="17"/>
      <c r="AL639" s="17"/>
      <c r="AM639" s="15"/>
      <c r="AN639" s="18"/>
      <c r="AO639" s="19"/>
    </row>
    <row r="640" spans="1:41">
      <c r="A640" s="5"/>
      <c r="B640" s="6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 t="e">
        <f t="shared" si="28"/>
        <v>#DIV/0!</v>
      </c>
      <c r="U640" s="7"/>
      <c r="V640" s="7"/>
      <c r="W640" s="7"/>
      <c r="X640" s="7"/>
      <c r="Y640" s="9" t="e">
        <f t="shared" si="27"/>
        <v>#DIV/0!</v>
      </c>
      <c r="Z640" s="7"/>
      <c r="AA640" s="7"/>
      <c r="AB640" s="7"/>
      <c r="AC640" s="7"/>
      <c r="AD640" s="10"/>
      <c r="AE640" s="7"/>
      <c r="AF640" s="7"/>
      <c r="AG640" s="10"/>
      <c r="AH640" s="10"/>
      <c r="AI640" s="10"/>
      <c r="AJ640" s="10"/>
      <c r="AK640" s="10"/>
      <c r="AL640" s="10"/>
      <c r="AM640" s="7"/>
      <c r="AN640" s="11"/>
      <c r="AO640" s="12"/>
    </row>
    <row r="641" spans="1:41">
      <c r="A641" s="13"/>
      <c r="B641" s="14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 t="e">
        <f t="shared" si="28"/>
        <v>#DIV/0!</v>
      </c>
      <c r="U641" s="15"/>
      <c r="V641" s="15"/>
      <c r="W641" s="15"/>
      <c r="X641" s="15"/>
      <c r="Y641" s="16" t="e">
        <f t="shared" si="27"/>
        <v>#DIV/0!</v>
      </c>
      <c r="Z641" s="15"/>
      <c r="AA641" s="15"/>
      <c r="AB641" s="15"/>
      <c r="AC641" s="15"/>
      <c r="AD641" s="17"/>
      <c r="AE641" s="15"/>
      <c r="AF641" s="15"/>
      <c r="AG641" s="17"/>
      <c r="AH641" s="17"/>
      <c r="AI641" s="17"/>
      <c r="AJ641" s="17"/>
      <c r="AK641" s="17"/>
      <c r="AL641" s="17"/>
      <c r="AM641" s="15"/>
      <c r="AN641" s="18"/>
      <c r="AO641" s="19"/>
    </row>
    <row r="642" spans="1:41">
      <c r="A642" s="5"/>
      <c r="B642" s="6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 t="e">
        <f t="shared" si="28"/>
        <v>#DIV/0!</v>
      </c>
      <c r="U642" s="7"/>
      <c r="V642" s="7"/>
      <c r="W642" s="7"/>
      <c r="X642" s="7"/>
      <c r="Y642" s="9" t="e">
        <f t="shared" si="27"/>
        <v>#DIV/0!</v>
      </c>
      <c r="Z642" s="7"/>
      <c r="AA642" s="7"/>
      <c r="AB642" s="7"/>
      <c r="AC642" s="7"/>
      <c r="AD642" s="10"/>
      <c r="AE642" s="7"/>
      <c r="AF642" s="7"/>
      <c r="AG642" s="10"/>
      <c r="AH642" s="10"/>
      <c r="AI642" s="10"/>
      <c r="AJ642" s="10"/>
      <c r="AK642" s="10"/>
      <c r="AL642" s="10"/>
      <c r="AM642" s="7"/>
      <c r="AN642" s="11"/>
      <c r="AO642" s="12"/>
    </row>
    <row r="643" spans="1:41">
      <c r="A643" s="13"/>
      <c r="B643" s="14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 t="e">
        <f t="shared" si="28"/>
        <v>#DIV/0!</v>
      </c>
      <c r="U643" s="15"/>
      <c r="V643" s="15"/>
      <c r="W643" s="15"/>
      <c r="X643" s="15"/>
      <c r="Y643" s="16" t="e">
        <f t="shared" si="27"/>
        <v>#DIV/0!</v>
      </c>
      <c r="Z643" s="15"/>
      <c r="AA643" s="15"/>
      <c r="AB643" s="15"/>
      <c r="AC643" s="15"/>
      <c r="AD643" s="17"/>
      <c r="AE643" s="15"/>
      <c r="AF643" s="15"/>
      <c r="AG643" s="17"/>
      <c r="AH643" s="17"/>
      <c r="AI643" s="17"/>
      <c r="AJ643" s="17"/>
      <c r="AK643" s="17"/>
      <c r="AL643" s="17"/>
      <c r="AM643" s="15"/>
      <c r="AN643" s="18"/>
      <c r="AO643" s="19"/>
    </row>
    <row r="644" spans="1:41">
      <c r="A644" s="5"/>
      <c r="B644" s="6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 t="e">
        <f t="shared" si="28"/>
        <v>#DIV/0!</v>
      </c>
      <c r="U644" s="7"/>
      <c r="V644" s="7"/>
      <c r="W644" s="7"/>
      <c r="X644" s="7"/>
      <c r="Y644" s="9" t="e">
        <f t="shared" si="27"/>
        <v>#DIV/0!</v>
      </c>
      <c r="Z644" s="7"/>
      <c r="AA644" s="7"/>
      <c r="AB644" s="7"/>
      <c r="AC644" s="7"/>
      <c r="AD644" s="10"/>
      <c r="AE644" s="7"/>
      <c r="AF644" s="7"/>
      <c r="AG644" s="10"/>
      <c r="AH644" s="10"/>
      <c r="AI644" s="10"/>
      <c r="AJ644" s="10"/>
      <c r="AK644" s="10"/>
      <c r="AL644" s="10"/>
      <c r="AM644" s="7"/>
      <c r="AN644" s="11"/>
      <c r="AO644" s="12"/>
    </row>
    <row r="645" spans="1:41">
      <c r="A645" s="13"/>
      <c r="B645" s="14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 t="e">
        <f t="shared" si="28"/>
        <v>#DIV/0!</v>
      </c>
      <c r="U645" s="15"/>
      <c r="V645" s="15"/>
      <c r="W645" s="15"/>
      <c r="X645" s="15"/>
      <c r="Y645" s="16" t="e">
        <f t="shared" si="27"/>
        <v>#DIV/0!</v>
      </c>
      <c r="Z645" s="15"/>
      <c r="AA645" s="15"/>
      <c r="AB645" s="15"/>
      <c r="AC645" s="15"/>
      <c r="AD645" s="17"/>
      <c r="AE645" s="15"/>
      <c r="AF645" s="15"/>
      <c r="AG645" s="17"/>
      <c r="AH645" s="17"/>
      <c r="AI645" s="17"/>
      <c r="AJ645" s="17"/>
      <c r="AK645" s="17"/>
      <c r="AL645" s="17"/>
      <c r="AM645" s="15"/>
      <c r="AN645" s="18"/>
      <c r="AO645" s="19"/>
    </row>
    <row r="646" spans="1:41">
      <c r="A646" s="5"/>
      <c r="B646" s="6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 t="e">
        <f t="shared" si="28"/>
        <v>#DIV/0!</v>
      </c>
      <c r="U646" s="7"/>
      <c r="V646" s="7"/>
      <c r="W646" s="7"/>
      <c r="X646" s="7"/>
      <c r="Y646" s="9" t="e">
        <f t="shared" si="27"/>
        <v>#DIV/0!</v>
      </c>
      <c r="Z646" s="7"/>
      <c r="AA646" s="7"/>
      <c r="AB646" s="7"/>
      <c r="AC646" s="7"/>
      <c r="AD646" s="10"/>
      <c r="AE646" s="7"/>
      <c r="AF646" s="7"/>
      <c r="AG646" s="10"/>
      <c r="AH646" s="10"/>
      <c r="AI646" s="10"/>
      <c r="AJ646" s="10"/>
      <c r="AK646" s="10"/>
      <c r="AL646" s="10"/>
      <c r="AM646" s="7"/>
      <c r="AN646" s="11"/>
      <c r="AO646" s="12"/>
    </row>
    <row r="647" spans="1:41">
      <c r="A647" s="13"/>
      <c r="B647" s="14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 t="e">
        <f t="shared" si="28"/>
        <v>#DIV/0!</v>
      </c>
      <c r="U647" s="15"/>
      <c r="V647" s="15"/>
      <c r="W647" s="15"/>
      <c r="X647" s="15"/>
      <c r="Y647" s="16" t="e">
        <f t="shared" si="27"/>
        <v>#DIV/0!</v>
      </c>
      <c r="Z647" s="15"/>
      <c r="AA647" s="15"/>
      <c r="AB647" s="15"/>
      <c r="AC647" s="15"/>
      <c r="AD647" s="17"/>
      <c r="AE647" s="15"/>
      <c r="AF647" s="15"/>
      <c r="AG647" s="17"/>
      <c r="AH647" s="17"/>
      <c r="AI647" s="17"/>
      <c r="AJ647" s="17"/>
      <c r="AK647" s="17"/>
      <c r="AL647" s="17"/>
      <c r="AM647" s="15"/>
      <c r="AN647" s="18"/>
      <c r="AO647" s="19"/>
    </row>
    <row r="648" spans="1:41">
      <c r="A648" s="5"/>
      <c r="B648" s="6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 t="e">
        <f t="shared" si="28"/>
        <v>#DIV/0!</v>
      </c>
      <c r="U648" s="7"/>
      <c r="V648" s="7"/>
      <c r="W648" s="7"/>
      <c r="X648" s="7"/>
      <c r="Y648" s="9" t="e">
        <f t="shared" si="27"/>
        <v>#DIV/0!</v>
      </c>
      <c r="Z648" s="7"/>
      <c r="AA648" s="7"/>
      <c r="AB648" s="7"/>
      <c r="AC648" s="7"/>
      <c r="AD648" s="10"/>
      <c r="AE648" s="7"/>
      <c r="AF648" s="7"/>
      <c r="AG648" s="10"/>
      <c r="AH648" s="10"/>
      <c r="AI648" s="10"/>
      <c r="AJ648" s="10"/>
      <c r="AK648" s="10"/>
      <c r="AL648" s="10"/>
      <c r="AM648" s="7"/>
      <c r="AN648" s="11"/>
      <c r="AO648" s="12"/>
    </row>
    <row r="649" spans="1:41">
      <c r="A649" s="13"/>
      <c r="B649" s="14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 t="e">
        <f t="shared" si="28"/>
        <v>#DIV/0!</v>
      </c>
      <c r="U649" s="15"/>
      <c r="V649" s="15"/>
      <c r="W649" s="15"/>
      <c r="X649" s="15"/>
      <c r="Y649" s="16" t="e">
        <f t="shared" si="27"/>
        <v>#DIV/0!</v>
      </c>
      <c r="Z649" s="15"/>
      <c r="AA649" s="15"/>
      <c r="AB649" s="15"/>
      <c r="AC649" s="15"/>
      <c r="AD649" s="17"/>
      <c r="AE649" s="15"/>
      <c r="AF649" s="15"/>
      <c r="AG649" s="17"/>
      <c r="AH649" s="17"/>
      <c r="AI649" s="17"/>
      <c r="AJ649" s="17"/>
      <c r="AK649" s="17"/>
      <c r="AL649" s="17"/>
      <c r="AM649" s="15"/>
      <c r="AN649" s="18"/>
      <c r="AO649" s="19"/>
    </row>
    <row r="650" spans="1:41">
      <c r="A650" s="5"/>
      <c r="B650" s="6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 t="e">
        <f t="shared" si="28"/>
        <v>#DIV/0!</v>
      </c>
      <c r="U650" s="7"/>
      <c r="V650" s="7"/>
      <c r="W650" s="7"/>
      <c r="X650" s="7"/>
      <c r="Y650" s="9" t="e">
        <f t="shared" si="27"/>
        <v>#DIV/0!</v>
      </c>
      <c r="Z650" s="7"/>
      <c r="AA650" s="7"/>
      <c r="AB650" s="7"/>
      <c r="AC650" s="7"/>
      <c r="AD650" s="10"/>
      <c r="AE650" s="7"/>
      <c r="AF650" s="7"/>
      <c r="AG650" s="10"/>
      <c r="AH650" s="10"/>
      <c r="AI650" s="10"/>
      <c r="AJ650" s="10"/>
      <c r="AK650" s="10"/>
      <c r="AL650" s="10"/>
      <c r="AM650" s="7"/>
      <c r="AN650" s="11"/>
      <c r="AO650" s="12"/>
    </row>
    <row r="651" spans="1:41">
      <c r="A651" s="13"/>
      <c r="B651" s="14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 t="e">
        <f t="shared" si="28"/>
        <v>#DIV/0!</v>
      </c>
      <c r="U651" s="15"/>
      <c r="V651" s="15"/>
      <c r="W651" s="15"/>
      <c r="X651" s="15"/>
      <c r="Y651" s="16" t="e">
        <f t="shared" si="27"/>
        <v>#DIV/0!</v>
      </c>
      <c r="Z651" s="15"/>
      <c r="AA651" s="15"/>
      <c r="AB651" s="15"/>
      <c r="AC651" s="15"/>
      <c r="AD651" s="17"/>
      <c r="AE651" s="15"/>
      <c r="AF651" s="15"/>
      <c r="AG651" s="17"/>
      <c r="AH651" s="17"/>
      <c r="AI651" s="17"/>
      <c r="AJ651" s="17"/>
      <c r="AK651" s="17"/>
      <c r="AL651" s="17"/>
      <c r="AM651" s="15"/>
      <c r="AN651" s="18"/>
      <c r="AO651" s="19"/>
    </row>
    <row r="652" spans="1:41">
      <c r="A652" s="5"/>
      <c r="B652" s="6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 t="e">
        <f t="shared" si="28"/>
        <v>#DIV/0!</v>
      </c>
      <c r="U652" s="7"/>
      <c r="V652" s="7"/>
      <c r="W652" s="7"/>
      <c r="X652" s="7"/>
      <c r="Y652" s="9" t="e">
        <f t="shared" si="27"/>
        <v>#DIV/0!</v>
      </c>
      <c r="Z652" s="7"/>
      <c r="AA652" s="7"/>
      <c r="AB652" s="7"/>
      <c r="AC652" s="7"/>
      <c r="AD652" s="10"/>
      <c r="AE652" s="7"/>
      <c r="AF652" s="7"/>
      <c r="AG652" s="10"/>
      <c r="AH652" s="10"/>
      <c r="AI652" s="10"/>
      <c r="AJ652" s="10"/>
      <c r="AK652" s="10"/>
      <c r="AL652" s="10"/>
      <c r="AM652" s="7"/>
      <c r="AN652" s="11"/>
      <c r="AO652" s="12"/>
    </row>
    <row r="653" spans="1:41">
      <c r="A653" s="13"/>
      <c r="B653" s="14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 t="e">
        <f t="shared" si="28"/>
        <v>#DIV/0!</v>
      </c>
      <c r="U653" s="15"/>
      <c r="V653" s="15"/>
      <c r="W653" s="15"/>
      <c r="X653" s="15"/>
      <c r="Y653" s="16" t="e">
        <f t="shared" si="27"/>
        <v>#DIV/0!</v>
      </c>
      <c r="Z653" s="15"/>
      <c r="AA653" s="15"/>
      <c r="AB653" s="15"/>
      <c r="AC653" s="15"/>
      <c r="AD653" s="17"/>
      <c r="AE653" s="15"/>
      <c r="AF653" s="15"/>
      <c r="AG653" s="17"/>
      <c r="AH653" s="17"/>
      <c r="AI653" s="17"/>
      <c r="AJ653" s="17"/>
      <c r="AK653" s="17"/>
      <c r="AL653" s="17"/>
      <c r="AM653" s="15"/>
      <c r="AN653" s="18"/>
      <c r="AO653" s="19"/>
    </row>
    <row r="654" spans="1:41">
      <c r="A654" s="5"/>
      <c r="B654" s="6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 t="e">
        <f t="shared" si="28"/>
        <v>#DIV/0!</v>
      </c>
      <c r="U654" s="7"/>
      <c r="V654" s="7"/>
      <c r="W654" s="7"/>
      <c r="X654" s="7"/>
      <c r="Y654" s="9" t="e">
        <f t="shared" si="27"/>
        <v>#DIV/0!</v>
      </c>
      <c r="Z654" s="7"/>
      <c r="AA654" s="7"/>
      <c r="AB654" s="7"/>
      <c r="AC654" s="7"/>
      <c r="AD654" s="10"/>
      <c r="AE654" s="7"/>
      <c r="AF654" s="7"/>
      <c r="AG654" s="10"/>
      <c r="AH654" s="10"/>
      <c r="AI654" s="10"/>
      <c r="AJ654" s="10"/>
      <c r="AK654" s="10"/>
      <c r="AL654" s="10"/>
      <c r="AM654" s="7"/>
      <c r="AN654" s="11"/>
      <c r="AO654" s="12"/>
    </row>
    <row r="655" spans="1:41">
      <c r="A655" s="13"/>
      <c r="B655" s="14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 t="e">
        <f t="shared" si="28"/>
        <v>#DIV/0!</v>
      </c>
      <c r="U655" s="15"/>
      <c r="V655" s="15"/>
      <c r="W655" s="15"/>
      <c r="X655" s="15"/>
      <c r="Y655" s="16" t="e">
        <f t="shared" si="27"/>
        <v>#DIV/0!</v>
      </c>
      <c r="Z655" s="15"/>
      <c r="AA655" s="15"/>
      <c r="AB655" s="15"/>
      <c r="AC655" s="15"/>
      <c r="AD655" s="17"/>
      <c r="AE655" s="15"/>
      <c r="AF655" s="15"/>
      <c r="AG655" s="17"/>
      <c r="AH655" s="17"/>
      <c r="AI655" s="17"/>
      <c r="AJ655" s="17"/>
      <c r="AK655" s="17"/>
      <c r="AL655" s="17"/>
      <c r="AM655" s="15"/>
      <c r="AN655" s="18"/>
      <c r="AO655" s="19"/>
    </row>
    <row r="656" spans="1:41">
      <c r="A656" s="5"/>
      <c r="B656" s="6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 t="e">
        <f t="shared" si="28"/>
        <v>#DIV/0!</v>
      </c>
      <c r="U656" s="7"/>
      <c r="V656" s="7"/>
      <c r="W656" s="7"/>
      <c r="X656" s="7"/>
      <c r="Y656" s="9" t="e">
        <f t="shared" si="27"/>
        <v>#DIV/0!</v>
      </c>
      <c r="Z656" s="7"/>
      <c r="AA656" s="7"/>
      <c r="AB656" s="7"/>
      <c r="AC656" s="7"/>
      <c r="AD656" s="10"/>
      <c r="AE656" s="7"/>
      <c r="AF656" s="7"/>
      <c r="AG656" s="10"/>
      <c r="AH656" s="10"/>
      <c r="AI656" s="10"/>
      <c r="AJ656" s="10"/>
      <c r="AK656" s="10"/>
      <c r="AL656" s="10"/>
      <c r="AM656" s="7"/>
      <c r="AN656" s="11"/>
      <c r="AO656" s="12"/>
    </row>
    <row r="657" spans="1:41">
      <c r="A657" s="13"/>
      <c r="B657" s="14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 t="e">
        <f t="shared" si="28"/>
        <v>#DIV/0!</v>
      </c>
      <c r="U657" s="15"/>
      <c r="V657" s="15"/>
      <c r="W657" s="15"/>
      <c r="X657" s="15"/>
      <c r="Y657" s="16" t="e">
        <f t="shared" si="27"/>
        <v>#DIV/0!</v>
      </c>
      <c r="Z657" s="15"/>
      <c r="AA657" s="15"/>
      <c r="AB657" s="15"/>
      <c r="AC657" s="15"/>
      <c r="AD657" s="17"/>
      <c r="AE657" s="15"/>
      <c r="AF657" s="15"/>
      <c r="AG657" s="17"/>
      <c r="AH657" s="17"/>
      <c r="AI657" s="17"/>
      <c r="AJ657" s="17"/>
      <c r="AK657" s="17"/>
      <c r="AL657" s="17"/>
      <c r="AM657" s="15"/>
      <c r="AN657" s="18"/>
      <c r="AO657" s="19"/>
    </row>
    <row r="658" spans="1:41">
      <c r="A658" s="5"/>
      <c r="B658" s="6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 t="e">
        <f t="shared" si="28"/>
        <v>#DIV/0!</v>
      </c>
      <c r="U658" s="7"/>
      <c r="V658" s="7"/>
      <c r="W658" s="7"/>
      <c r="X658" s="7"/>
      <c r="Y658" s="9" t="e">
        <f t="shared" si="27"/>
        <v>#DIV/0!</v>
      </c>
      <c r="Z658" s="7"/>
      <c r="AA658" s="7"/>
      <c r="AB658" s="7"/>
      <c r="AC658" s="7"/>
      <c r="AD658" s="10"/>
      <c r="AE658" s="7"/>
      <c r="AF658" s="7"/>
      <c r="AG658" s="10"/>
      <c r="AH658" s="10"/>
      <c r="AI658" s="10"/>
      <c r="AJ658" s="10"/>
      <c r="AK658" s="10"/>
      <c r="AL658" s="10"/>
      <c r="AM658" s="7"/>
      <c r="AN658" s="11"/>
      <c r="AO658" s="12"/>
    </row>
    <row r="659" spans="1:41">
      <c r="A659" s="13"/>
      <c r="B659" s="14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 t="e">
        <f t="shared" si="28"/>
        <v>#DIV/0!</v>
      </c>
      <c r="U659" s="15"/>
      <c r="V659" s="15"/>
      <c r="W659" s="15"/>
      <c r="X659" s="15"/>
      <c r="Y659" s="16" t="e">
        <f t="shared" si="27"/>
        <v>#DIV/0!</v>
      </c>
      <c r="Z659" s="15"/>
      <c r="AA659" s="15"/>
      <c r="AB659" s="15"/>
      <c r="AC659" s="15"/>
      <c r="AD659" s="17"/>
      <c r="AE659" s="15"/>
      <c r="AF659" s="15"/>
      <c r="AG659" s="17"/>
      <c r="AH659" s="17"/>
      <c r="AI659" s="17"/>
      <c r="AJ659" s="17"/>
      <c r="AK659" s="17"/>
      <c r="AL659" s="17"/>
      <c r="AM659" s="15"/>
      <c r="AN659" s="18"/>
      <c r="AO659" s="19"/>
    </row>
    <row r="660" spans="1:41">
      <c r="A660" s="5"/>
      <c r="B660" s="6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 t="e">
        <f t="shared" si="28"/>
        <v>#DIV/0!</v>
      </c>
      <c r="U660" s="7"/>
      <c r="V660" s="7"/>
      <c r="W660" s="7"/>
      <c r="X660" s="7"/>
      <c r="Y660" s="9" t="e">
        <f t="shared" si="27"/>
        <v>#DIV/0!</v>
      </c>
      <c r="Z660" s="7"/>
      <c r="AA660" s="7"/>
      <c r="AB660" s="7"/>
      <c r="AC660" s="7"/>
      <c r="AD660" s="10"/>
      <c r="AE660" s="7"/>
      <c r="AF660" s="7"/>
      <c r="AG660" s="10"/>
      <c r="AH660" s="10"/>
      <c r="AI660" s="10"/>
      <c r="AJ660" s="10"/>
      <c r="AK660" s="10"/>
      <c r="AL660" s="10"/>
      <c r="AM660" s="7"/>
      <c r="AN660" s="11"/>
      <c r="AO660" s="12"/>
    </row>
    <row r="661" spans="1:41">
      <c r="A661" s="13"/>
      <c r="B661" s="14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 t="e">
        <f t="shared" si="28"/>
        <v>#DIV/0!</v>
      </c>
      <c r="U661" s="15"/>
      <c r="V661" s="15"/>
      <c r="W661" s="15"/>
      <c r="X661" s="15"/>
      <c r="Y661" s="16" t="e">
        <f t="shared" si="27"/>
        <v>#DIV/0!</v>
      </c>
      <c r="Z661" s="15"/>
      <c r="AA661" s="15"/>
      <c r="AB661" s="15"/>
      <c r="AC661" s="15"/>
      <c r="AD661" s="17"/>
      <c r="AE661" s="15"/>
      <c r="AF661" s="15"/>
      <c r="AG661" s="17"/>
      <c r="AH661" s="17"/>
      <c r="AI661" s="17"/>
      <c r="AJ661" s="17"/>
      <c r="AK661" s="17"/>
      <c r="AL661" s="17"/>
      <c r="AM661" s="15"/>
      <c r="AN661" s="18"/>
      <c r="AO661" s="19"/>
    </row>
    <row r="662" spans="1:41">
      <c r="A662" s="5"/>
      <c r="B662" s="6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 t="e">
        <f t="shared" si="28"/>
        <v>#DIV/0!</v>
      </c>
      <c r="U662" s="7"/>
      <c r="V662" s="7"/>
      <c r="W662" s="7"/>
      <c r="X662" s="7"/>
      <c r="Y662" s="9" t="e">
        <f t="shared" si="27"/>
        <v>#DIV/0!</v>
      </c>
      <c r="Z662" s="7"/>
      <c r="AA662" s="7"/>
      <c r="AB662" s="7"/>
      <c r="AC662" s="7"/>
      <c r="AD662" s="10"/>
      <c r="AE662" s="7"/>
      <c r="AF662" s="7"/>
      <c r="AG662" s="10"/>
      <c r="AH662" s="10"/>
      <c r="AI662" s="10"/>
      <c r="AJ662" s="10"/>
      <c r="AK662" s="10"/>
      <c r="AL662" s="10"/>
      <c r="AM662" s="7"/>
      <c r="AN662" s="11"/>
      <c r="AO662" s="12"/>
    </row>
    <row r="663" spans="1:41">
      <c r="A663" s="13"/>
      <c r="B663" s="14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 t="e">
        <f t="shared" si="28"/>
        <v>#DIV/0!</v>
      </c>
      <c r="U663" s="15"/>
      <c r="V663" s="15"/>
      <c r="W663" s="15"/>
      <c r="X663" s="15"/>
      <c r="Y663" s="16" t="e">
        <f t="shared" si="27"/>
        <v>#DIV/0!</v>
      </c>
      <c r="Z663" s="15"/>
      <c r="AA663" s="15"/>
      <c r="AB663" s="15"/>
      <c r="AC663" s="15"/>
      <c r="AD663" s="17"/>
      <c r="AE663" s="15"/>
      <c r="AF663" s="15"/>
      <c r="AG663" s="17"/>
      <c r="AH663" s="17"/>
      <c r="AI663" s="17"/>
      <c r="AJ663" s="17"/>
      <c r="AK663" s="17"/>
      <c r="AL663" s="17"/>
      <c r="AM663" s="15"/>
      <c r="AN663" s="18"/>
      <c r="AO663" s="19"/>
    </row>
    <row r="664" spans="1:41">
      <c r="A664" s="5"/>
      <c r="B664" s="6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 t="e">
        <f t="shared" si="28"/>
        <v>#DIV/0!</v>
      </c>
      <c r="U664" s="7"/>
      <c r="V664" s="7"/>
      <c r="W664" s="7"/>
      <c r="X664" s="7"/>
      <c r="Y664" s="9" t="e">
        <f t="shared" si="27"/>
        <v>#DIV/0!</v>
      </c>
      <c r="Z664" s="7"/>
      <c r="AA664" s="7"/>
      <c r="AB664" s="7"/>
      <c r="AC664" s="7"/>
      <c r="AD664" s="10"/>
      <c r="AE664" s="7"/>
      <c r="AF664" s="7"/>
      <c r="AG664" s="10"/>
      <c r="AH664" s="10"/>
      <c r="AI664" s="10"/>
      <c r="AJ664" s="10"/>
      <c r="AK664" s="10"/>
      <c r="AL664" s="10"/>
      <c r="AM664" s="7"/>
      <c r="AN664" s="11"/>
      <c r="AO664" s="12"/>
    </row>
    <row r="665" spans="1:41">
      <c r="A665" s="13"/>
      <c r="B665" s="14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 t="e">
        <f t="shared" si="28"/>
        <v>#DIV/0!</v>
      </c>
      <c r="U665" s="15"/>
      <c r="V665" s="15"/>
      <c r="W665" s="15"/>
      <c r="X665" s="15"/>
      <c r="Y665" s="16" t="e">
        <f t="shared" si="27"/>
        <v>#DIV/0!</v>
      </c>
      <c r="Z665" s="15"/>
      <c r="AA665" s="15"/>
      <c r="AB665" s="15"/>
      <c r="AC665" s="15"/>
      <c r="AD665" s="17"/>
      <c r="AE665" s="15"/>
      <c r="AF665" s="15"/>
      <c r="AG665" s="17"/>
      <c r="AH665" s="17"/>
      <c r="AI665" s="17"/>
      <c r="AJ665" s="17"/>
      <c r="AK665" s="17"/>
      <c r="AL665" s="17"/>
      <c r="AM665" s="15"/>
      <c r="AN665" s="18"/>
      <c r="AO665" s="19"/>
    </row>
    <row r="666" spans="1:41">
      <c r="A666" s="5"/>
      <c r="B666" s="6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 t="e">
        <f t="shared" si="28"/>
        <v>#DIV/0!</v>
      </c>
      <c r="U666" s="7"/>
      <c r="V666" s="7"/>
      <c r="W666" s="7"/>
      <c r="X666" s="7"/>
      <c r="Y666" s="9" t="e">
        <f t="shared" si="27"/>
        <v>#DIV/0!</v>
      </c>
      <c r="Z666" s="7"/>
      <c r="AA666" s="7"/>
      <c r="AB666" s="7"/>
      <c r="AC666" s="7"/>
      <c r="AD666" s="10"/>
      <c r="AE666" s="7"/>
      <c r="AF666" s="7"/>
      <c r="AG666" s="10"/>
      <c r="AH666" s="10"/>
      <c r="AI666" s="10"/>
      <c r="AJ666" s="10"/>
      <c r="AK666" s="10"/>
      <c r="AL666" s="10"/>
      <c r="AM666" s="7"/>
      <c r="AN666" s="11"/>
      <c r="AO666" s="12"/>
    </row>
    <row r="667" spans="1:41">
      <c r="A667" s="13"/>
      <c r="B667" s="14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 t="e">
        <f t="shared" si="28"/>
        <v>#DIV/0!</v>
      </c>
      <c r="U667" s="15"/>
      <c r="V667" s="15"/>
      <c r="W667" s="15"/>
      <c r="X667" s="15"/>
      <c r="Y667" s="16" t="e">
        <f t="shared" si="27"/>
        <v>#DIV/0!</v>
      </c>
      <c r="Z667" s="15"/>
      <c r="AA667" s="15"/>
      <c r="AB667" s="15"/>
      <c r="AC667" s="15"/>
      <c r="AD667" s="17"/>
      <c r="AE667" s="15"/>
      <c r="AF667" s="15"/>
      <c r="AG667" s="17"/>
      <c r="AH667" s="17"/>
      <c r="AI667" s="17"/>
      <c r="AJ667" s="17"/>
      <c r="AK667" s="17"/>
      <c r="AL667" s="17"/>
      <c r="AM667" s="15"/>
      <c r="AN667" s="18"/>
      <c r="AO667" s="19"/>
    </row>
    <row r="668" spans="1:41">
      <c r="A668" s="5"/>
      <c r="B668" s="6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 t="e">
        <f t="shared" si="28"/>
        <v>#DIV/0!</v>
      </c>
      <c r="U668" s="7"/>
      <c r="V668" s="7"/>
      <c r="W668" s="7"/>
      <c r="X668" s="7"/>
      <c r="Y668" s="9" t="e">
        <f t="shared" si="27"/>
        <v>#DIV/0!</v>
      </c>
      <c r="Z668" s="7"/>
      <c r="AA668" s="7"/>
      <c r="AB668" s="7"/>
      <c r="AC668" s="7"/>
      <c r="AD668" s="10"/>
      <c r="AE668" s="7"/>
      <c r="AF668" s="7"/>
      <c r="AG668" s="10"/>
      <c r="AH668" s="10"/>
      <c r="AI668" s="10"/>
      <c r="AJ668" s="10"/>
      <c r="AK668" s="10"/>
      <c r="AL668" s="10"/>
      <c r="AM668" s="7"/>
      <c r="AN668" s="11"/>
      <c r="AO668" s="12"/>
    </row>
    <row r="669" spans="1:41">
      <c r="A669" s="13"/>
      <c r="B669" s="14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 t="e">
        <f t="shared" si="28"/>
        <v>#DIV/0!</v>
      </c>
      <c r="U669" s="15"/>
      <c r="V669" s="15"/>
      <c r="W669" s="15"/>
      <c r="X669" s="15"/>
      <c r="Y669" s="16" t="e">
        <f t="shared" si="27"/>
        <v>#DIV/0!</v>
      </c>
      <c r="Z669" s="15"/>
      <c r="AA669" s="15"/>
      <c r="AB669" s="15"/>
      <c r="AC669" s="15"/>
      <c r="AD669" s="17"/>
      <c r="AE669" s="15"/>
      <c r="AF669" s="15"/>
      <c r="AG669" s="17"/>
      <c r="AH669" s="17"/>
      <c r="AI669" s="17"/>
      <c r="AJ669" s="17"/>
      <c r="AK669" s="17"/>
      <c r="AL669" s="17"/>
      <c r="AM669" s="15"/>
      <c r="AN669" s="18"/>
      <c r="AO669" s="19"/>
    </row>
    <row r="670" spans="1:41">
      <c r="A670" s="5"/>
      <c r="B670" s="6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 t="e">
        <f t="shared" si="28"/>
        <v>#DIV/0!</v>
      </c>
      <c r="U670" s="7"/>
      <c r="V670" s="7"/>
      <c r="W670" s="7"/>
      <c r="X670" s="7"/>
      <c r="Y670" s="9" t="e">
        <f t="shared" si="27"/>
        <v>#DIV/0!</v>
      </c>
      <c r="Z670" s="7"/>
      <c r="AA670" s="7"/>
      <c r="AB670" s="7"/>
      <c r="AC670" s="7"/>
      <c r="AD670" s="10"/>
      <c r="AE670" s="7"/>
      <c r="AF670" s="7"/>
      <c r="AG670" s="10"/>
      <c r="AH670" s="10"/>
      <c r="AI670" s="10"/>
      <c r="AJ670" s="10"/>
      <c r="AK670" s="10"/>
      <c r="AL670" s="10"/>
      <c r="AM670" s="7"/>
      <c r="AN670" s="11"/>
      <c r="AO670" s="12"/>
    </row>
    <row r="671" spans="1:41">
      <c r="A671" s="13"/>
      <c r="B671" s="14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 t="e">
        <f t="shared" si="28"/>
        <v>#DIV/0!</v>
      </c>
      <c r="U671" s="15"/>
      <c r="V671" s="15"/>
      <c r="W671" s="15"/>
      <c r="X671" s="15"/>
      <c r="Y671" s="16" t="e">
        <f t="shared" si="27"/>
        <v>#DIV/0!</v>
      </c>
      <c r="Z671" s="15"/>
      <c r="AA671" s="15"/>
      <c r="AB671" s="15"/>
      <c r="AC671" s="15"/>
      <c r="AD671" s="17"/>
      <c r="AE671" s="15"/>
      <c r="AF671" s="15"/>
      <c r="AG671" s="17"/>
      <c r="AH671" s="17"/>
      <c r="AI671" s="17"/>
      <c r="AJ671" s="17"/>
      <c r="AK671" s="17"/>
      <c r="AL671" s="17"/>
      <c r="AM671" s="15"/>
      <c r="AN671" s="18"/>
      <c r="AO671" s="19"/>
    </row>
    <row r="672" spans="1:41">
      <c r="A672" s="5"/>
      <c r="B672" s="6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 t="e">
        <f t="shared" si="28"/>
        <v>#DIV/0!</v>
      </c>
      <c r="U672" s="7"/>
      <c r="V672" s="7"/>
      <c r="W672" s="7"/>
      <c r="X672" s="7"/>
      <c r="Y672" s="9" t="e">
        <f t="shared" si="27"/>
        <v>#DIV/0!</v>
      </c>
      <c r="Z672" s="7"/>
      <c r="AA672" s="7"/>
      <c r="AB672" s="7"/>
      <c r="AC672" s="7"/>
      <c r="AD672" s="10"/>
      <c r="AE672" s="7"/>
      <c r="AF672" s="7"/>
      <c r="AG672" s="10"/>
      <c r="AH672" s="10"/>
      <c r="AI672" s="10"/>
      <c r="AJ672" s="10"/>
      <c r="AK672" s="10"/>
      <c r="AL672" s="10"/>
      <c r="AM672" s="7"/>
      <c r="AN672" s="11"/>
      <c r="AO672" s="12"/>
    </row>
    <row r="673" spans="1:41">
      <c r="A673" s="13"/>
      <c r="B673" s="14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 t="e">
        <f t="shared" si="28"/>
        <v>#DIV/0!</v>
      </c>
      <c r="U673" s="15"/>
      <c r="V673" s="15"/>
      <c r="W673" s="15"/>
      <c r="X673" s="15"/>
      <c r="Y673" s="16" t="e">
        <f t="shared" si="27"/>
        <v>#DIV/0!</v>
      </c>
      <c r="Z673" s="15"/>
      <c r="AA673" s="15"/>
      <c r="AB673" s="15"/>
      <c r="AC673" s="15"/>
      <c r="AD673" s="17"/>
      <c r="AE673" s="15"/>
      <c r="AF673" s="15"/>
      <c r="AG673" s="17"/>
      <c r="AH673" s="17"/>
      <c r="AI673" s="17"/>
      <c r="AJ673" s="17"/>
      <c r="AK673" s="17"/>
      <c r="AL673" s="17"/>
      <c r="AM673" s="15"/>
      <c r="AN673" s="18"/>
      <c r="AO673" s="19"/>
    </row>
    <row r="674" spans="1:41">
      <c r="A674" s="5"/>
      <c r="B674" s="6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 t="e">
        <f t="shared" si="28"/>
        <v>#DIV/0!</v>
      </c>
      <c r="U674" s="7"/>
      <c r="V674" s="7"/>
      <c r="W674" s="7"/>
      <c r="X674" s="7"/>
      <c r="Y674" s="9" t="e">
        <f t="shared" si="27"/>
        <v>#DIV/0!</v>
      </c>
      <c r="Z674" s="7"/>
      <c r="AA674" s="7"/>
      <c r="AB674" s="7"/>
      <c r="AC674" s="7"/>
      <c r="AD674" s="10"/>
      <c r="AE674" s="7"/>
      <c r="AF674" s="7"/>
      <c r="AG674" s="10"/>
      <c r="AH674" s="10"/>
      <c r="AI674" s="10"/>
      <c r="AJ674" s="10"/>
      <c r="AK674" s="10"/>
      <c r="AL674" s="10"/>
      <c r="AM674" s="7"/>
      <c r="AN674" s="11"/>
      <c r="AO674" s="12"/>
    </row>
    <row r="675" spans="1:41">
      <c r="A675" s="13"/>
      <c r="B675" s="14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 t="e">
        <f t="shared" si="28"/>
        <v>#DIV/0!</v>
      </c>
      <c r="U675" s="15"/>
      <c r="V675" s="15"/>
      <c r="W675" s="15"/>
      <c r="X675" s="15"/>
      <c r="Y675" s="16" t="e">
        <f t="shared" si="27"/>
        <v>#DIV/0!</v>
      </c>
      <c r="Z675" s="15"/>
      <c r="AA675" s="15"/>
      <c r="AB675" s="15"/>
      <c r="AC675" s="15"/>
      <c r="AD675" s="17"/>
      <c r="AE675" s="15"/>
      <c r="AF675" s="15"/>
      <c r="AG675" s="17"/>
      <c r="AH675" s="17"/>
      <c r="AI675" s="17"/>
      <c r="AJ675" s="17"/>
      <c r="AK675" s="17"/>
      <c r="AL675" s="17"/>
      <c r="AM675" s="15"/>
      <c r="AN675" s="18"/>
      <c r="AO675" s="19"/>
    </row>
    <row r="676" spans="1:41">
      <c r="A676" s="5"/>
      <c r="B676" s="6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 t="e">
        <f t="shared" si="28"/>
        <v>#DIV/0!</v>
      </c>
      <c r="U676" s="7"/>
      <c r="V676" s="7"/>
      <c r="W676" s="7"/>
      <c r="X676" s="7"/>
      <c r="Y676" s="9" t="e">
        <f t="shared" si="27"/>
        <v>#DIV/0!</v>
      </c>
      <c r="Z676" s="7"/>
      <c r="AA676" s="7"/>
      <c r="AB676" s="7"/>
      <c r="AC676" s="7"/>
      <c r="AD676" s="10"/>
      <c r="AE676" s="7"/>
      <c r="AF676" s="7"/>
      <c r="AG676" s="10"/>
      <c r="AH676" s="10"/>
      <c r="AI676" s="10"/>
      <c r="AJ676" s="10"/>
      <c r="AK676" s="10"/>
      <c r="AL676" s="10"/>
      <c r="AM676" s="7"/>
      <c r="AN676" s="11"/>
      <c r="AO676" s="12"/>
    </row>
    <row r="677" spans="1:41">
      <c r="A677" s="13"/>
      <c r="B677" s="14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 t="e">
        <f t="shared" si="28"/>
        <v>#DIV/0!</v>
      </c>
      <c r="U677" s="15"/>
      <c r="V677" s="15"/>
      <c r="W677" s="15"/>
      <c r="X677" s="15"/>
      <c r="Y677" s="16" t="e">
        <f t="shared" si="27"/>
        <v>#DIV/0!</v>
      </c>
      <c r="Z677" s="15"/>
      <c r="AA677" s="15"/>
      <c r="AB677" s="15"/>
      <c r="AC677" s="15"/>
      <c r="AD677" s="17"/>
      <c r="AE677" s="15"/>
      <c r="AF677" s="15"/>
      <c r="AG677" s="17"/>
      <c r="AH677" s="17"/>
      <c r="AI677" s="17"/>
      <c r="AJ677" s="17"/>
      <c r="AK677" s="17"/>
      <c r="AL677" s="17"/>
      <c r="AM677" s="15"/>
      <c r="AN677" s="18"/>
      <c r="AO677" s="19"/>
    </row>
    <row r="678" spans="1:41">
      <c r="A678" s="5"/>
      <c r="B678" s="6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 t="e">
        <f t="shared" si="28"/>
        <v>#DIV/0!</v>
      </c>
      <c r="U678" s="7"/>
      <c r="V678" s="7"/>
      <c r="W678" s="7"/>
      <c r="X678" s="7"/>
      <c r="Y678" s="9" t="e">
        <f t="shared" si="27"/>
        <v>#DIV/0!</v>
      </c>
      <c r="Z678" s="7"/>
      <c r="AA678" s="7"/>
      <c r="AB678" s="7"/>
      <c r="AC678" s="7"/>
      <c r="AD678" s="10"/>
      <c r="AE678" s="7"/>
      <c r="AF678" s="7"/>
      <c r="AG678" s="10"/>
      <c r="AH678" s="10"/>
      <c r="AI678" s="10"/>
      <c r="AJ678" s="10"/>
      <c r="AK678" s="10"/>
      <c r="AL678" s="10"/>
      <c r="AM678" s="7"/>
      <c r="AN678" s="11"/>
      <c r="AO678" s="12"/>
    </row>
    <row r="679" spans="1:41">
      <c r="A679" s="13"/>
      <c r="B679" s="14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 t="e">
        <f t="shared" si="28"/>
        <v>#DIV/0!</v>
      </c>
      <c r="U679" s="15"/>
      <c r="V679" s="15"/>
      <c r="W679" s="15"/>
      <c r="X679" s="15"/>
      <c r="Y679" s="16" t="e">
        <f t="shared" si="27"/>
        <v>#DIV/0!</v>
      </c>
      <c r="Z679" s="15"/>
      <c r="AA679" s="15"/>
      <c r="AB679" s="15"/>
      <c r="AC679" s="15"/>
      <c r="AD679" s="17"/>
      <c r="AE679" s="15"/>
      <c r="AF679" s="15"/>
      <c r="AG679" s="17"/>
      <c r="AH679" s="17"/>
      <c r="AI679" s="17"/>
      <c r="AJ679" s="17"/>
      <c r="AK679" s="17"/>
      <c r="AL679" s="17"/>
      <c r="AM679" s="15"/>
      <c r="AN679" s="18"/>
      <c r="AO679" s="19"/>
    </row>
    <row r="680" spans="1:41">
      <c r="A680" s="5"/>
      <c r="B680" s="6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 t="e">
        <f t="shared" si="28"/>
        <v>#DIV/0!</v>
      </c>
      <c r="U680" s="7"/>
      <c r="V680" s="7"/>
      <c r="W680" s="7"/>
      <c r="X680" s="7"/>
      <c r="Y680" s="9" t="e">
        <f t="shared" si="27"/>
        <v>#DIV/0!</v>
      </c>
      <c r="Z680" s="7"/>
      <c r="AA680" s="7"/>
      <c r="AB680" s="7"/>
      <c r="AC680" s="7"/>
      <c r="AD680" s="10"/>
      <c r="AE680" s="7"/>
      <c r="AF680" s="7"/>
      <c r="AG680" s="10"/>
      <c r="AH680" s="10"/>
      <c r="AI680" s="10"/>
      <c r="AJ680" s="10"/>
      <c r="AK680" s="10"/>
      <c r="AL680" s="10"/>
      <c r="AM680" s="7"/>
      <c r="AN680" s="11"/>
      <c r="AO680" s="12"/>
    </row>
    <row r="681" spans="1:41">
      <c r="A681" s="13"/>
      <c r="B681" s="14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 t="e">
        <f t="shared" si="28"/>
        <v>#DIV/0!</v>
      </c>
      <c r="U681" s="15"/>
      <c r="V681" s="15"/>
      <c r="W681" s="15"/>
      <c r="X681" s="15"/>
      <c r="Y681" s="16" t="e">
        <f t="shared" si="27"/>
        <v>#DIV/0!</v>
      </c>
      <c r="Z681" s="15"/>
      <c r="AA681" s="15"/>
      <c r="AB681" s="15"/>
      <c r="AC681" s="15"/>
      <c r="AD681" s="17"/>
      <c r="AE681" s="15"/>
      <c r="AF681" s="15"/>
      <c r="AG681" s="17"/>
      <c r="AH681" s="17"/>
      <c r="AI681" s="17"/>
      <c r="AJ681" s="17"/>
      <c r="AK681" s="17"/>
      <c r="AL681" s="17"/>
      <c r="AM681" s="15"/>
      <c r="AN681" s="18"/>
      <c r="AO681" s="19"/>
    </row>
    <row r="682" spans="1:41">
      <c r="A682" s="5"/>
      <c r="B682" s="6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 t="e">
        <f t="shared" si="28"/>
        <v>#DIV/0!</v>
      </c>
      <c r="U682" s="7"/>
      <c r="V682" s="7"/>
      <c r="W682" s="7"/>
      <c r="X682" s="7"/>
      <c r="Y682" s="9" t="e">
        <f t="shared" si="27"/>
        <v>#DIV/0!</v>
      </c>
      <c r="Z682" s="7"/>
      <c r="AA682" s="7"/>
      <c r="AB682" s="7"/>
      <c r="AC682" s="7"/>
      <c r="AD682" s="10"/>
      <c r="AE682" s="7"/>
      <c r="AF682" s="7"/>
      <c r="AG682" s="10"/>
      <c r="AH682" s="10"/>
      <c r="AI682" s="10"/>
      <c r="AJ682" s="10"/>
      <c r="AK682" s="10"/>
      <c r="AL682" s="10"/>
      <c r="AM682" s="7"/>
      <c r="AN682" s="11"/>
      <c r="AO682" s="12"/>
    </row>
    <row r="683" spans="1:41">
      <c r="A683" s="13"/>
      <c r="B683" s="14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 t="e">
        <f t="shared" si="28"/>
        <v>#DIV/0!</v>
      </c>
      <c r="U683" s="15"/>
      <c r="V683" s="15"/>
      <c r="W683" s="15"/>
      <c r="X683" s="15"/>
      <c r="Y683" s="16" t="e">
        <f t="shared" si="27"/>
        <v>#DIV/0!</v>
      </c>
      <c r="Z683" s="15"/>
      <c r="AA683" s="15"/>
      <c r="AB683" s="15"/>
      <c r="AC683" s="15"/>
      <c r="AD683" s="17"/>
      <c r="AE683" s="15"/>
      <c r="AF683" s="15"/>
      <c r="AG683" s="17"/>
      <c r="AH683" s="17"/>
      <c r="AI683" s="17"/>
      <c r="AJ683" s="17"/>
      <c r="AK683" s="17"/>
      <c r="AL683" s="17"/>
      <c r="AM683" s="15"/>
      <c r="AN683" s="18"/>
      <c r="AO683" s="19"/>
    </row>
    <row r="684" spans="1:41">
      <c r="A684" s="5"/>
      <c r="B684" s="6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 t="e">
        <f t="shared" si="28"/>
        <v>#DIV/0!</v>
      </c>
      <c r="U684" s="7"/>
      <c r="V684" s="7"/>
      <c r="W684" s="7"/>
      <c r="X684" s="7"/>
      <c r="Y684" s="9" t="e">
        <f t="shared" si="27"/>
        <v>#DIV/0!</v>
      </c>
      <c r="Z684" s="7"/>
      <c r="AA684" s="7"/>
      <c r="AB684" s="7"/>
      <c r="AC684" s="7"/>
      <c r="AD684" s="10"/>
      <c r="AE684" s="7"/>
      <c r="AF684" s="7"/>
      <c r="AG684" s="10"/>
      <c r="AH684" s="10"/>
      <c r="AI684" s="10"/>
      <c r="AJ684" s="10"/>
      <c r="AK684" s="10"/>
      <c r="AL684" s="10"/>
      <c r="AM684" s="7"/>
      <c r="AN684" s="11"/>
      <c r="AO684" s="12"/>
    </row>
    <row r="685" spans="1:41">
      <c r="A685" s="13"/>
      <c r="B685" s="14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 t="e">
        <f t="shared" si="28"/>
        <v>#DIV/0!</v>
      </c>
      <c r="U685" s="15"/>
      <c r="V685" s="15"/>
      <c r="W685" s="15"/>
      <c r="X685" s="15"/>
      <c r="Y685" s="16" t="e">
        <f t="shared" si="27"/>
        <v>#DIV/0!</v>
      </c>
      <c r="Z685" s="15"/>
      <c r="AA685" s="15"/>
      <c r="AB685" s="15"/>
      <c r="AC685" s="15"/>
      <c r="AD685" s="17"/>
      <c r="AE685" s="15"/>
      <c r="AF685" s="15"/>
      <c r="AG685" s="17"/>
      <c r="AH685" s="17"/>
      <c r="AI685" s="17"/>
      <c r="AJ685" s="17"/>
      <c r="AK685" s="17"/>
      <c r="AL685" s="17"/>
      <c r="AM685" s="15"/>
      <c r="AN685" s="18"/>
      <c r="AO685" s="19"/>
    </row>
    <row r="686" spans="1:41">
      <c r="A686" s="5"/>
      <c r="B686" s="6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 t="e">
        <f t="shared" si="28"/>
        <v>#DIV/0!</v>
      </c>
      <c r="U686" s="7"/>
      <c r="V686" s="7"/>
      <c r="W686" s="7"/>
      <c r="X686" s="7"/>
      <c r="Y686" s="9" t="e">
        <f t="shared" si="27"/>
        <v>#DIV/0!</v>
      </c>
      <c r="Z686" s="7"/>
      <c r="AA686" s="7"/>
      <c r="AB686" s="7"/>
      <c r="AC686" s="7"/>
      <c r="AD686" s="10"/>
      <c r="AE686" s="7"/>
      <c r="AF686" s="7"/>
      <c r="AG686" s="10"/>
      <c r="AH686" s="10"/>
      <c r="AI686" s="10"/>
      <c r="AJ686" s="10"/>
      <c r="AK686" s="10"/>
      <c r="AL686" s="10"/>
      <c r="AM686" s="7"/>
      <c r="AN686" s="11"/>
      <c r="AO686" s="12"/>
    </row>
    <row r="687" spans="1:41">
      <c r="A687" s="13"/>
      <c r="B687" s="14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 t="e">
        <f t="shared" si="28"/>
        <v>#DIV/0!</v>
      </c>
      <c r="U687" s="15"/>
      <c r="V687" s="15"/>
      <c r="W687" s="15"/>
      <c r="X687" s="15"/>
      <c r="Y687" s="16" t="e">
        <f t="shared" si="27"/>
        <v>#DIV/0!</v>
      </c>
      <c r="Z687" s="15"/>
      <c r="AA687" s="15"/>
      <c r="AB687" s="15"/>
      <c r="AC687" s="15"/>
      <c r="AD687" s="17"/>
      <c r="AE687" s="15"/>
      <c r="AF687" s="15"/>
      <c r="AG687" s="17"/>
      <c r="AH687" s="17"/>
      <c r="AI687" s="17"/>
      <c r="AJ687" s="17"/>
      <c r="AK687" s="17"/>
      <c r="AL687" s="17"/>
      <c r="AM687" s="15"/>
      <c r="AN687" s="18"/>
      <c r="AO687" s="19"/>
    </row>
    <row r="688" spans="1:41">
      <c r="A688" s="5"/>
      <c r="B688" s="6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 t="e">
        <f t="shared" si="28"/>
        <v>#DIV/0!</v>
      </c>
      <c r="U688" s="7"/>
      <c r="V688" s="7"/>
      <c r="W688" s="7"/>
      <c r="X688" s="7"/>
      <c r="Y688" s="9" t="e">
        <f t="shared" si="27"/>
        <v>#DIV/0!</v>
      </c>
      <c r="Z688" s="7"/>
      <c r="AA688" s="7"/>
      <c r="AB688" s="7"/>
      <c r="AC688" s="7"/>
      <c r="AD688" s="10"/>
      <c r="AE688" s="7"/>
      <c r="AF688" s="7"/>
      <c r="AG688" s="10"/>
      <c r="AH688" s="10"/>
      <c r="AI688" s="10"/>
      <c r="AJ688" s="10"/>
      <c r="AK688" s="10"/>
      <c r="AL688" s="10"/>
      <c r="AM688" s="7"/>
      <c r="AN688" s="11"/>
      <c r="AO688" s="12"/>
    </row>
    <row r="689" spans="1:41">
      <c r="A689" s="13"/>
      <c r="B689" s="14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 t="e">
        <f t="shared" si="28"/>
        <v>#DIV/0!</v>
      </c>
      <c r="U689" s="15"/>
      <c r="V689" s="15"/>
      <c r="W689" s="15"/>
      <c r="X689" s="15"/>
      <c r="Y689" s="16" t="e">
        <f t="shared" si="27"/>
        <v>#DIV/0!</v>
      </c>
      <c r="Z689" s="15"/>
      <c r="AA689" s="15"/>
      <c r="AB689" s="15"/>
      <c r="AC689" s="15"/>
      <c r="AD689" s="17"/>
      <c r="AE689" s="15"/>
      <c r="AF689" s="15"/>
      <c r="AG689" s="17"/>
      <c r="AH689" s="17"/>
      <c r="AI689" s="17"/>
      <c r="AJ689" s="17"/>
      <c r="AK689" s="17"/>
      <c r="AL689" s="17"/>
      <c r="AM689" s="15"/>
      <c r="AN689" s="18"/>
      <c r="AO689" s="19"/>
    </row>
    <row r="690" spans="1:41">
      <c r="A690" s="5"/>
      <c r="B690" s="6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 t="e">
        <f t="shared" si="28"/>
        <v>#DIV/0!</v>
      </c>
      <c r="U690" s="7"/>
      <c r="V690" s="7"/>
      <c r="W690" s="7"/>
      <c r="X690" s="7"/>
      <c r="Y690" s="9" t="e">
        <f t="shared" si="27"/>
        <v>#DIV/0!</v>
      </c>
      <c r="Z690" s="7"/>
      <c r="AA690" s="7"/>
      <c r="AB690" s="7"/>
      <c r="AC690" s="7"/>
      <c r="AD690" s="10"/>
      <c r="AE690" s="7"/>
      <c r="AF690" s="7"/>
      <c r="AG690" s="10"/>
      <c r="AH690" s="10"/>
      <c r="AI690" s="10"/>
      <c r="AJ690" s="10"/>
      <c r="AK690" s="10"/>
      <c r="AL690" s="10"/>
      <c r="AM690" s="7"/>
      <c r="AN690" s="11"/>
      <c r="AO690" s="12"/>
    </row>
    <row r="691" spans="1:41">
      <c r="A691" s="13"/>
      <c r="B691" s="14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 t="e">
        <f t="shared" si="28"/>
        <v>#DIV/0!</v>
      </c>
      <c r="U691" s="15"/>
      <c r="V691" s="15"/>
      <c r="W691" s="15"/>
      <c r="X691" s="15"/>
      <c r="Y691" s="16" t="e">
        <f t="shared" si="27"/>
        <v>#DIV/0!</v>
      </c>
      <c r="Z691" s="15"/>
      <c r="AA691" s="15"/>
      <c r="AB691" s="15"/>
      <c r="AC691" s="15"/>
      <c r="AD691" s="17"/>
      <c r="AE691" s="15"/>
      <c r="AF691" s="15"/>
      <c r="AG691" s="17"/>
      <c r="AH691" s="17"/>
      <c r="AI691" s="17"/>
      <c r="AJ691" s="17"/>
      <c r="AK691" s="17"/>
      <c r="AL691" s="17"/>
      <c r="AM691" s="15"/>
      <c r="AN691" s="18"/>
      <c r="AO691" s="19"/>
    </row>
    <row r="692" spans="1:41">
      <c r="A692" s="5"/>
      <c r="B692" s="6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 t="e">
        <f t="shared" si="28"/>
        <v>#DIV/0!</v>
      </c>
      <c r="U692" s="7"/>
      <c r="V692" s="7"/>
      <c r="W692" s="7"/>
      <c r="X692" s="7"/>
      <c r="Y692" s="9" t="e">
        <f t="shared" si="27"/>
        <v>#DIV/0!</v>
      </c>
      <c r="Z692" s="7"/>
      <c r="AA692" s="7"/>
      <c r="AB692" s="7"/>
      <c r="AC692" s="7"/>
      <c r="AD692" s="10"/>
      <c r="AE692" s="7"/>
      <c r="AF692" s="7"/>
      <c r="AG692" s="10"/>
      <c r="AH692" s="10"/>
      <c r="AI692" s="10"/>
      <c r="AJ692" s="10"/>
      <c r="AK692" s="10"/>
      <c r="AL692" s="10"/>
      <c r="AM692" s="7"/>
      <c r="AN692" s="11"/>
      <c r="AO692" s="12"/>
    </row>
    <row r="693" spans="1:41">
      <c r="A693" s="13"/>
      <c r="B693" s="14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 t="e">
        <f t="shared" si="28"/>
        <v>#DIV/0!</v>
      </c>
      <c r="U693" s="15"/>
      <c r="V693" s="15"/>
      <c r="W693" s="15"/>
      <c r="X693" s="15"/>
      <c r="Y693" s="16" t="e">
        <f t="shared" si="27"/>
        <v>#DIV/0!</v>
      </c>
      <c r="Z693" s="15"/>
      <c r="AA693" s="15"/>
      <c r="AB693" s="15"/>
      <c r="AC693" s="15"/>
      <c r="AD693" s="17"/>
      <c r="AE693" s="15"/>
      <c r="AF693" s="15"/>
      <c r="AG693" s="17"/>
      <c r="AH693" s="17"/>
      <c r="AI693" s="17"/>
      <c r="AJ693" s="17"/>
      <c r="AK693" s="17"/>
      <c r="AL693" s="17"/>
      <c r="AM693" s="15"/>
      <c r="AN693" s="18"/>
      <c r="AO693" s="19"/>
    </row>
    <row r="694" spans="1:41">
      <c r="A694" s="5"/>
      <c r="B694" s="6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 t="e">
        <f t="shared" si="28"/>
        <v>#DIV/0!</v>
      </c>
      <c r="U694" s="7"/>
      <c r="V694" s="7"/>
      <c r="W694" s="7"/>
      <c r="X694" s="7"/>
      <c r="Y694" s="9" t="e">
        <f t="shared" si="27"/>
        <v>#DIV/0!</v>
      </c>
      <c r="Z694" s="7"/>
      <c r="AA694" s="7"/>
      <c r="AB694" s="7"/>
      <c r="AC694" s="7"/>
      <c r="AD694" s="10"/>
      <c r="AE694" s="7"/>
      <c r="AF694" s="7"/>
      <c r="AG694" s="10"/>
      <c r="AH694" s="10"/>
      <c r="AI694" s="10"/>
      <c r="AJ694" s="10"/>
      <c r="AK694" s="10"/>
      <c r="AL694" s="10"/>
      <c r="AM694" s="7"/>
      <c r="AN694" s="11"/>
      <c r="AO694" s="12"/>
    </row>
    <row r="695" spans="1:41">
      <c r="A695" s="13"/>
      <c r="B695" s="14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 t="e">
        <f t="shared" si="28"/>
        <v>#DIV/0!</v>
      </c>
      <c r="U695" s="15"/>
      <c r="V695" s="15"/>
      <c r="W695" s="15"/>
      <c r="X695" s="15"/>
      <c r="Y695" s="16" t="e">
        <f t="shared" si="27"/>
        <v>#DIV/0!</v>
      </c>
      <c r="Z695" s="15"/>
      <c r="AA695" s="15"/>
      <c r="AB695" s="15"/>
      <c r="AC695" s="15"/>
      <c r="AD695" s="17"/>
      <c r="AE695" s="15"/>
      <c r="AF695" s="15"/>
      <c r="AG695" s="17"/>
      <c r="AH695" s="17"/>
      <c r="AI695" s="17"/>
      <c r="AJ695" s="17"/>
      <c r="AK695" s="17"/>
      <c r="AL695" s="17"/>
      <c r="AM695" s="15"/>
      <c r="AN695" s="18"/>
      <c r="AO695" s="19"/>
    </row>
    <row r="696" spans="1:41">
      <c r="A696" s="5"/>
      <c r="B696" s="6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 t="e">
        <f t="shared" si="28"/>
        <v>#DIV/0!</v>
      </c>
      <c r="U696" s="7"/>
      <c r="V696" s="7"/>
      <c r="W696" s="7"/>
      <c r="X696" s="7"/>
      <c r="Y696" s="9" t="e">
        <f t="shared" si="27"/>
        <v>#DIV/0!</v>
      </c>
      <c r="Z696" s="7"/>
      <c r="AA696" s="7"/>
      <c r="AB696" s="7"/>
      <c r="AC696" s="7"/>
      <c r="AD696" s="10"/>
      <c r="AE696" s="7"/>
      <c r="AF696" s="7"/>
      <c r="AG696" s="10"/>
      <c r="AH696" s="10"/>
      <c r="AI696" s="10"/>
      <c r="AJ696" s="10"/>
      <c r="AK696" s="10"/>
      <c r="AL696" s="10"/>
      <c r="AM696" s="7"/>
      <c r="AN696" s="11"/>
      <c r="AO696" s="12"/>
    </row>
    <row r="697" spans="1:41">
      <c r="A697" s="13"/>
      <c r="B697" s="14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 t="e">
        <f t="shared" si="28"/>
        <v>#DIV/0!</v>
      </c>
      <c r="U697" s="15"/>
      <c r="V697" s="15"/>
      <c r="W697" s="15"/>
      <c r="X697" s="15"/>
      <c r="Y697" s="16" t="e">
        <f t="shared" si="27"/>
        <v>#DIV/0!</v>
      </c>
      <c r="Z697" s="15"/>
      <c r="AA697" s="15"/>
      <c r="AB697" s="15"/>
      <c r="AC697" s="15"/>
      <c r="AD697" s="17"/>
      <c r="AE697" s="15"/>
      <c r="AF697" s="15"/>
      <c r="AG697" s="17"/>
      <c r="AH697" s="17"/>
      <c r="AI697" s="17"/>
      <c r="AJ697" s="17"/>
      <c r="AK697" s="17"/>
      <c r="AL697" s="17"/>
      <c r="AM697" s="15"/>
      <c r="AN697" s="18"/>
      <c r="AO697" s="19"/>
    </row>
    <row r="698" spans="1:41">
      <c r="A698" s="5"/>
      <c r="B698" s="6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 t="e">
        <f t="shared" si="28"/>
        <v>#DIV/0!</v>
      </c>
      <c r="U698" s="7"/>
      <c r="V698" s="7"/>
      <c r="W698" s="7"/>
      <c r="X698" s="7"/>
      <c r="Y698" s="9" t="e">
        <f t="shared" si="27"/>
        <v>#DIV/0!</v>
      </c>
      <c r="Z698" s="7"/>
      <c r="AA698" s="7"/>
      <c r="AB698" s="7"/>
      <c r="AC698" s="7"/>
      <c r="AD698" s="10"/>
      <c r="AE698" s="7"/>
      <c r="AF698" s="7"/>
      <c r="AG698" s="10"/>
      <c r="AH698" s="10"/>
      <c r="AI698" s="10"/>
      <c r="AJ698" s="10"/>
      <c r="AK698" s="10"/>
      <c r="AL698" s="10"/>
      <c r="AM698" s="7"/>
      <c r="AN698" s="11"/>
      <c r="AO698" s="12"/>
    </row>
    <row r="699" spans="1:41">
      <c r="A699" s="13"/>
      <c r="B699" s="14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 t="e">
        <f t="shared" si="28"/>
        <v>#DIV/0!</v>
      </c>
      <c r="U699" s="15"/>
      <c r="V699" s="15"/>
      <c r="W699" s="15"/>
      <c r="X699" s="15"/>
      <c r="Y699" s="16" t="e">
        <f t="shared" si="27"/>
        <v>#DIV/0!</v>
      </c>
      <c r="Z699" s="15"/>
      <c r="AA699" s="15"/>
      <c r="AB699" s="15"/>
      <c r="AC699" s="15"/>
      <c r="AD699" s="17"/>
      <c r="AE699" s="15"/>
      <c r="AF699" s="15"/>
      <c r="AG699" s="17"/>
      <c r="AH699" s="17"/>
      <c r="AI699" s="17"/>
      <c r="AJ699" s="17"/>
      <c r="AK699" s="17"/>
      <c r="AL699" s="17"/>
      <c r="AM699" s="15"/>
      <c r="AN699" s="18"/>
      <c r="AO699" s="19"/>
    </row>
    <row r="700" spans="1:41">
      <c r="A700" s="5"/>
      <c r="B700" s="6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 t="e">
        <f t="shared" si="28"/>
        <v>#DIV/0!</v>
      </c>
      <c r="U700" s="7"/>
      <c r="V700" s="7"/>
      <c r="W700" s="7"/>
      <c r="X700" s="7"/>
      <c r="Y700" s="9" t="e">
        <f t="shared" si="27"/>
        <v>#DIV/0!</v>
      </c>
      <c r="Z700" s="7"/>
      <c r="AA700" s="7"/>
      <c r="AB700" s="7"/>
      <c r="AC700" s="7"/>
      <c r="AD700" s="10"/>
      <c r="AE700" s="7"/>
      <c r="AF700" s="7"/>
      <c r="AG700" s="10"/>
      <c r="AH700" s="10"/>
      <c r="AI700" s="10"/>
      <c r="AJ700" s="10"/>
      <c r="AK700" s="10"/>
      <c r="AL700" s="10"/>
      <c r="AM700" s="7"/>
      <c r="AN700" s="11"/>
      <c r="AO700" s="12"/>
    </row>
    <row r="701" spans="1:41">
      <c r="A701" s="13"/>
      <c r="B701" s="14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 t="e">
        <f t="shared" si="28"/>
        <v>#DIV/0!</v>
      </c>
      <c r="U701" s="15"/>
      <c r="V701" s="15"/>
      <c r="W701" s="15"/>
      <c r="X701" s="15"/>
      <c r="Y701" s="16" t="e">
        <f t="shared" si="27"/>
        <v>#DIV/0!</v>
      </c>
      <c r="Z701" s="15"/>
      <c r="AA701" s="15"/>
      <c r="AB701" s="15"/>
      <c r="AC701" s="15"/>
      <c r="AD701" s="17"/>
      <c r="AE701" s="15"/>
      <c r="AF701" s="15"/>
      <c r="AG701" s="17"/>
      <c r="AH701" s="17"/>
      <c r="AI701" s="17"/>
      <c r="AJ701" s="17"/>
      <c r="AK701" s="17"/>
      <c r="AL701" s="17"/>
      <c r="AM701" s="15"/>
      <c r="AN701" s="18"/>
      <c r="AO701" s="19"/>
    </row>
    <row r="702" spans="1:41">
      <c r="A702" s="5"/>
      <c r="B702" s="6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 t="e">
        <f t="shared" si="28"/>
        <v>#DIV/0!</v>
      </c>
      <c r="U702" s="7"/>
      <c r="V702" s="7"/>
      <c r="W702" s="7"/>
      <c r="X702" s="7"/>
      <c r="Y702" s="9" t="e">
        <f t="shared" si="27"/>
        <v>#DIV/0!</v>
      </c>
      <c r="Z702" s="7"/>
      <c r="AA702" s="7"/>
      <c r="AB702" s="7"/>
      <c r="AC702" s="7"/>
      <c r="AD702" s="10"/>
      <c r="AE702" s="7"/>
      <c r="AF702" s="7"/>
      <c r="AG702" s="10"/>
      <c r="AH702" s="10"/>
      <c r="AI702" s="10"/>
      <c r="AJ702" s="10"/>
      <c r="AK702" s="10"/>
      <c r="AL702" s="10"/>
      <c r="AM702" s="7"/>
      <c r="AN702" s="11"/>
      <c r="AO702" s="12"/>
    </row>
    <row r="703" spans="1:41">
      <c r="A703" s="13"/>
      <c r="B703" s="14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 t="e">
        <f t="shared" si="28"/>
        <v>#DIV/0!</v>
      </c>
      <c r="U703" s="15"/>
      <c r="V703" s="15"/>
      <c r="W703" s="15"/>
      <c r="X703" s="15"/>
      <c r="Y703" s="16" t="e">
        <f t="shared" si="27"/>
        <v>#DIV/0!</v>
      </c>
      <c r="Z703" s="15"/>
      <c r="AA703" s="15"/>
      <c r="AB703" s="15"/>
      <c r="AC703" s="15"/>
      <c r="AD703" s="17"/>
      <c r="AE703" s="15"/>
      <c r="AF703" s="15"/>
      <c r="AG703" s="17"/>
      <c r="AH703" s="17"/>
      <c r="AI703" s="17"/>
      <c r="AJ703" s="17"/>
      <c r="AK703" s="17"/>
      <c r="AL703" s="17"/>
      <c r="AM703" s="15"/>
      <c r="AN703" s="18"/>
      <c r="AO703" s="19"/>
    </row>
    <row r="704" spans="1:41">
      <c r="A704" s="5"/>
      <c r="B704" s="6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 t="e">
        <f t="shared" si="28"/>
        <v>#DIV/0!</v>
      </c>
      <c r="U704" s="7"/>
      <c r="V704" s="7"/>
      <c r="W704" s="7"/>
      <c r="X704" s="7"/>
      <c r="Y704" s="9" t="e">
        <f t="shared" si="27"/>
        <v>#DIV/0!</v>
      </c>
      <c r="Z704" s="7"/>
      <c r="AA704" s="7"/>
      <c r="AB704" s="7"/>
      <c r="AC704" s="7"/>
      <c r="AD704" s="10"/>
      <c r="AE704" s="7"/>
      <c r="AF704" s="7"/>
      <c r="AG704" s="10"/>
      <c r="AH704" s="10"/>
      <c r="AI704" s="10"/>
      <c r="AJ704" s="10"/>
      <c r="AK704" s="10"/>
      <c r="AL704" s="10"/>
      <c r="AM704" s="7"/>
      <c r="AN704" s="11"/>
      <c r="AO704" s="12"/>
    </row>
    <row r="705" spans="1:41">
      <c r="A705" s="13"/>
      <c r="B705" s="14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 t="e">
        <f t="shared" si="28"/>
        <v>#DIV/0!</v>
      </c>
      <c r="U705" s="15"/>
      <c r="V705" s="15"/>
      <c r="W705" s="15"/>
      <c r="X705" s="15"/>
      <c r="Y705" s="16" t="e">
        <f t="shared" si="27"/>
        <v>#DIV/0!</v>
      </c>
      <c r="Z705" s="15"/>
      <c r="AA705" s="15"/>
      <c r="AB705" s="15"/>
      <c r="AC705" s="15"/>
      <c r="AD705" s="17"/>
      <c r="AE705" s="15"/>
      <c r="AF705" s="15"/>
      <c r="AG705" s="17"/>
      <c r="AH705" s="17"/>
      <c r="AI705" s="17"/>
      <c r="AJ705" s="17"/>
      <c r="AK705" s="17"/>
      <c r="AL705" s="17"/>
      <c r="AM705" s="15"/>
      <c r="AN705" s="18"/>
      <c r="AO705" s="19"/>
    </row>
    <row r="706" spans="1:41">
      <c r="A706" s="5"/>
      <c r="B706" s="6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 t="e">
        <f t="shared" si="28"/>
        <v>#DIV/0!</v>
      </c>
      <c r="U706" s="7"/>
      <c r="V706" s="7"/>
      <c r="W706" s="7"/>
      <c r="X706" s="7"/>
      <c r="Y706" s="9" t="e">
        <f t="shared" si="27"/>
        <v>#DIV/0!</v>
      </c>
      <c r="Z706" s="7"/>
      <c r="AA706" s="7"/>
      <c r="AB706" s="7"/>
      <c r="AC706" s="7"/>
      <c r="AD706" s="10"/>
      <c r="AE706" s="7"/>
      <c r="AF706" s="7"/>
      <c r="AG706" s="10"/>
      <c r="AH706" s="10"/>
      <c r="AI706" s="10"/>
      <c r="AJ706" s="10"/>
      <c r="AK706" s="10"/>
      <c r="AL706" s="10"/>
      <c r="AM706" s="7"/>
      <c r="AN706" s="11"/>
      <c r="AO706" s="12"/>
    </row>
    <row r="707" spans="1:41">
      <c r="A707" s="13"/>
      <c r="B707" s="14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 t="e">
        <f t="shared" si="28"/>
        <v>#DIV/0!</v>
      </c>
      <c r="U707" s="15"/>
      <c r="V707" s="15"/>
      <c r="W707" s="15"/>
      <c r="X707" s="15"/>
      <c r="Y707" s="16" t="e">
        <f t="shared" si="27"/>
        <v>#DIV/0!</v>
      </c>
      <c r="Z707" s="15"/>
      <c r="AA707" s="15"/>
      <c r="AB707" s="15"/>
      <c r="AC707" s="15"/>
      <c r="AD707" s="17"/>
      <c r="AE707" s="15"/>
      <c r="AF707" s="15"/>
      <c r="AG707" s="17"/>
      <c r="AH707" s="17"/>
      <c r="AI707" s="17"/>
      <c r="AJ707" s="17"/>
      <c r="AK707" s="17"/>
      <c r="AL707" s="17"/>
      <c r="AM707" s="15"/>
      <c r="AN707" s="18"/>
      <c r="AO707" s="19"/>
    </row>
    <row r="708" spans="1:41">
      <c r="A708" s="5"/>
      <c r="B708" s="6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 t="e">
        <f t="shared" si="28"/>
        <v>#DIV/0!</v>
      </c>
      <c r="U708" s="7"/>
      <c r="V708" s="7"/>
      <c r="W708" s="7"/>
      <c r="X708" s="7"/>
      <c r="Y708" s="9" t="e">
        <f t="shared" si="27"/>
        <v>#DIV/0!</v>
      </c>
      <c r="Z708" s="7"/>
      <c r="AA708" s="7"/>
      <c r="AB708" s="7"/>
      <c r="AC708" s="7"/>
      <c r="AD708" s="10"/>
      <c r="AE708" s="7"/>
      <c r="AF708" s="7"/>
      <c r="AG708" s="10"/>
      <c r="AH708" s="10"/>
      <c r="AI708" s="10"/>
      <c r="AJ708" s="10"/>
      <c r="AK708" s="10"/>
      <c r="AL708" s="10"/>
      <c r="AM708" s="7"/>
      <c r="AN708" s="11"/>
      <c r="AO708" s="12"/>
    </row>
    <row r="709" spans="1:41">
      <c r="A709" s="13"/>
      <c r="B709" s="14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 t="e">
        <f t="shared" si="28"/>
        <v>#DIV/0!</v>
      </c>
      <c r="U709" s="15"/>
      <c r="V709" s="15"/>
      <c r="W709" s="15"/>
      <c r="X709" s="15"/>
      <c r="Y709" s="16" t="e">
        <f t="shared" si="27"/>
        <v>#DIV/0!</v>
      </c>
      <c r="Z709" s="15"/>
      <c r="AA709" s="15"/>
      <c r="AB709" s="15"/>
      <c r="AC709" s="15"/>
      <c r="AD709" s="17"/>
      <c r="AE709" s="15"/>
      <c r="AF709" s="15"/>
      <c r="AG709" s="17"/>
      <c r="AH709" s="17"/>
      <c r="AI709" s="17"/>
      <c r="AJ709" s="17"/>
      <c r="AK709" s="17"/>
      <c r="AL709" s="17"/>
      <c r="AM709" s="15"/>
      <c r="AN709" s="18"/>
      <c r="AO709" s="19"/>
    </row>
    <row r="710" spans="1:41">
      <c r="A710" s="5"/>
      <c r="B710" s="6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 t="e">
        <f t="shared" si="28"/>
        <v>#DIV/0!</v>
      </c>
      <c r="U710" s="7"/>
      <c r="V710" s="7"/>
      <c r="W710" s="7"/>
      <c r="X710" s="7"/>
      <c r="Y710" s="9" t="e">
        <f t="shared" si="27"/>
        <v>#DIV/0!</v>
      </c>
      <c r="Z710" s="7"/>
      <c r="AA710" s="7"/>
      <c r="AB710" s="7"/>
      <c r="AC710" s="7"/>
      <c r="AD710" s="10"/>
      <c r="AE710" s="7"/>
      <c r="AF710" s="7"/>
      <c r="AG710" s="10"/>
      <c r="AH710" s="10"/>
      <c r="AI710" s="10"/>
      <c r="AJ710" s="10"/>
      <c r="AK710" s="10"/>
      <c r="AL710" s="10"/>
      <c r="AM710" s="7"/>
      <c r="AN710" s="11"/>
      <c r="AO710" s="12"/>
    </row>
    <row r="711" spans="1:41">
      <c r="A711" s="13"/>
      <c r="B711" s="14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 t="e">
        <f t="shared" si="28"/>
        <v>#DIV/0!</v>
      </c>
      <c r="U711" s="15"/>
      <c r="V711" s="15"/>
      <c r="W711" s="15"/>
      <c r="X711" s="15"/>
      <c r="Y711" s="16" t="e">
        <f t="shared" si="27"/>
        <v>#DIV/0!</v>
      </c>
      <c r="Z711" s="15"/>
      <c r="AA711" s="15"/>
      <c r="AB711" s="15"/>
      <c r="AC711" s="15"/>
      <c r="AD711" s="17"/>
      <c r="AE711" s="15"/>
      <c r="AF711" s="15"/>
      <c r="AG711" s="17"/>
      <c r="AH711" s="17"/>
      <c r="AI711" s="17"/>
      <c r="AJ711" s="17"/>
      <c r="AK711" s="17"/>
      <c r="AL711" s="17"/>
      <c r="AM711" s="15"/>
      <c r="AN711" s="18"/>
      <c r="AO711" s="19"/>
    </row>
    <row r="712" spans="1:41">
      <c r="A712" s="5"/>
      <c r="B712" s="6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 t="e">
        <f t="shared" si="28"/>
        <v>#DIV/0!</v>
      </c>
      <c r="U712" s="7"/>
      <c r="V712" s="7"/>
      <c r="W712" s="7"/>
      <c r="X712" s="7"/>
      <c r="Y712" s="9" t="e">
        <f t="shared" si="27"/>
        <v>#DIV/0!</v>
      </c>
      <c r="Z712" s="7"/>
      <c r="AA712" s="7"/>
      <c r="AB712" s="7"/>
      <c r="AC712" s="7"/>
      <c r="AD712" s="10"/>
      <c r="AE712" s="7"/>
      <c r="AF712" s="7"/>
      <c r="AG712" s="10"/>
      <c r="AH712" s="10"/>
      <c r="AI712" s="10"/>
      <c r="AJ712" s="10"/>
      <c r="AK712" s="10"/>
      <c r="AL712" s="10"/>
      <c r="AM712" s="7"/>
      <c r="AN712" s="11"/>
      <c r="AO712" s="12"/>
    </row>
    <row r="713" spans="1:41">
      <c r="A713" s="13"/>
      <c r="B713" s="14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 t="e">
        <f t="shared" si="28"/>
        <v>#DIV/0!</v>
      </c>
      <c r="U713" s="15"/>
      <c r="V713" s="15"/>
      <c r="W713" s="15"/>
      <c r="X713" s="15"/>
      <c r="Y713" s="16" t="e">
        <f t="shared" si="27"/>
        <v>#DIV/0!</v>
      </c>
      <c r="Z713" s="15"/>
      <c r="AA713" s="15"/>
      <c r="AB713" s="15"/>
      <c r="AC713" s="15"/>
      <c r="AD713" s="17"/>
      <c r="AE713" s="15"/>
      <c r="AF713" s="15"/>
      <c r="AG713" s="17"/>
      <c r="AH713" s="17"/>
      <c r="AI713" s="17"/>
      <c r="AJ713" s="17"/>
      <c r="AK713" s="17"/>
      <c r="AL713" s="17"/>
      <c r="AM713" s="15"/>
      <c r="AN713" s="18"/>
      <c r="AO713" s="19"/>
    </row>
    <row r="714" spans="1:41">
      <c r="A714" s="5"/>
      <c r="B714" s="6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 t="e">
        <f t="shared" si="28"/>
        <v>#DIV/0!</v>
      </c>
      <c r="U714" s="7"/>
      <c r="V714" s="7"/>
      <c r="W714" s="7"/>
      <c r="X714" s="7"/>
      <c r="Y714" s="9" t="e">
        <f t="shared" si="27"/>
        <v>#DIV/0!</v>
      </c>
      <c r="Z714" s="7"/>
      <c r="AA714" s="7"/>
      <c r="AB714" s="7"/>
      <c r="AC714" s="7"/>
      <c r="AD714" s="10"/>
      <c r="AE714" s="7"/>
      <c r="AF714" s="7"/>
      <c r="AG714" s="10"/>
      <c r="AH714" s="10"/>
      <c r="AI714" s="10"/>
      <c r="AJ714" s="10"/>
      <c r="AK714" s="10"/>
      <c r="AL714" s="10"/>
      <c r="AM714" s="7"/>
      <c r="AN714" s="11"/>
      <c r="AO714" s="12"/>
    </row>
    <row r="715" spans="1:41">
      <c r="A715" s="13"/>
      <c r="B715" s="14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 t="e">
        <f t="shared" si="28"/>
        <v>#DIV/0!</v>
      </c>
      <c r="U715" s="15"/>
      <c r="V715" s="15"/>
      <c r="W715" s="15"/>
      <c r="X715" s="15"/>
      <c r="Y715" s="16" t="e">
        <f t="shared" si="27"/>
        <v>#DIV/0!</v>
      </c>
      <c r="Z715" s="15"/>
      <c r="AA715" s="15"/>
      <c r="AB715" s="15"/>
      <c r="AC715" s="15"/>
      <c r="AD715" s="17"/>
      <c r="AE715" s="15"/>
      <c r="AF715" s="15"/>
      <c r="AG715" s="17"/>
      <c r="AH715" s="17"/>
      <c r="AI715" s="17"/>
      <c r="AJ715" s="17"/>
      <c r="AK715" s="17"/>
      <c r="AL715" s="17"/>
      <c r="AM715" s="15"/>
      <c r="AN715" s="18"/>
      <c r="AO715" s="19"/>
    </row>
    <row r="716" spans="1:41">
      <c r="A716" s="5"/>
      <c r="B716" s="6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 t="e">
        <f t="shared" si="28"/>
        <v>#DIV/0!</v>
      </c>
      <c r="U716" s="7"/>
      <c r="V716" s="7"/>
      <c r="W716" s="7"/>
      <c r="X716" s="7"/>
      <c r="Y716" s="9" t="e">
        <f t="shared" si="27"/>
        <v>#DIV/0!</v>
      </c>
      <c r="Z716" s="7"/>
      <c r="AA716" s="7"/>
      <c r="AB716" s="7"/>
      <c r="AC716" s="7"/>
      <c r="AD716" s="10"/>
      <c r="AE716" s="7"/>
      <c r="AF716" s="7"/>
      <c r="AG716" s="10"/>
      <c r="AH716" s="10"/>
      <c r="AI716" s="10"/>
      <c r="AJ716" s="10"/>
      <c r="AK716" s="10"/>
      <c r="AL716" s="10"/>
      <c r="AM716" s="7"/>
      <c r="AN716" s="11"/>
      <c r="AO716" s="12"/>
    </row>
    <row r="717" spans="1:41">
      <c r="A717" s="13"/>
      <c r="B717" s="14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 t="e">
        <f t="shared" si="28"/>
        <v>#DIV/0!</v>
      </c>
      <c r="U717" s="15"/>
      <c r="V717" s="15"/>
      <c r="W717" s="15"/>
      <c r="X717" s="15"/>
      <c r="Y717" s="16" t="e">
        <f t="shared" si="27"/>
        <v>#DIV/0!</v>
      </c>
      <c r="Z717" s="15"/>
      <c r="AA717" s="15"/>
      <c r="AB717" s="15"/>
      <c r="AC717" s="15"/>
      <c r="AD717" s="17"/>
      <c r="AE717" s="15"/>
      <c r="AF717" s="15"/>
      <c r="AG717" s="17"/>
      <c r="AH717" s="17"/>
      <c r="AI717" s="17"/>
      <c r="AJ717" s="17"/>
      <c r="AK717" s="17"/>
      <c r="AL717" s="17"/>
      <c r="AM717" s="15"/>
      <c r="AN717" s="18"/>
      <c r="AO717" s="19"/>
    </row>
    <row r="718" spans="1:41">
      <c r="A718" s="5"/>
      <c r="B718" s="6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 t="e">
        <f t="shared" si="28"/>
        <v>#DIV/0!</v>
      </c>
      <c r="U718" s="7"/>
      <c r="V718" s="7"/>
      <c r="W718" s="7"/>
      <c r="X718" s="7"/>
      <c r="Y718" s="9" t="e">
        <f t="shared" si="27"/>
        <v>#DIV/0!</v>
      </c>
      <c r="Z718" s="7"/>
      <c r="AA718" s="7"/>
      <c r="AB718" s="7"/>
      <c r="AC718" s="7"/>
      <c r="AD718" s="10"/>
      <c r="AE718" s="7"/>
      <c r="AF718" s="7"/>
      <c r="AG718" s="10"/>
      <c r="AH718" s="10"/>
      <c r="AI718" s="10"/>
      <c r="AJ718" s="10"/>
      <c r="AK718" s="10"/>
      <c r="AL718" s="10"/>
      <c r="AM718" s="7"/>
      <c r="AN718" s="11"/>
      <c r="AO718" s="12"/>
    </row>
    <row r="719" spans="1:41">
      <c r="A719" s="13"/>
      <c r="B719" s="14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 t="e">
        <f t="shared" si="28"/>
        <v>#DIV/0!</v>
      </c>
      <c r="U719" s="15"/>
      <c r="V719" s="15"/>
      <c r="W719" s="15"/>
      <c r="X719" s="15"/>
      <c r="Y719" s="16" t="e">
        <f t="shared" si="27"/>
        <v>#DIV/0!</v>
      </c>
      <c r="Z719" s="15"/>
      <c r="AA719" s="15"/>
      <c r="AB719" s="15"/>
      <c r="AC719" s="15"/>
      <c r="AD719" s="17"/>
      <c r="AE719" s="15"/>
      <c r="AF719" s="15"/>
      <c r="AG719" s="17"/>
      <c r="AH719" s="17"/>
      <c r="AI719" s="17"/>
      <c r="AJ719" s="17"/>
      <c r="AK719" s="17"/>
      <c r="AL719" s="17"/>
      <c r="AM719" s="15"/>
      <c r="AN719" s="18"/>
      <c r="AO719" s="19"/>
    </row>
    <row r="720" spans="1:41">
      <c r="A720" s="5"/>
      <c r="B720" s="6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 t="e">
        <f t="shared" si="28"/>
        <v>#DIV/0!</v>
      </c>
      <c r="U720" s="7"/>
      <c r="V720" s="7"/>
      <c r="W720" s="7"/>
      <c r="X720" s="7"/>
      <c r="Y720" s="9" t="e">
        <f t="shared" si="27"/>
        <v>#DIV/0!</v>
      </c>
      <c r="Z720" s="7"/>
      <c r="AA720" s="7"/>
      <c r="AB720" s="7"/>
      <c r="AC720" s="7"/>
      <c r="AD720" s="10"/>
      <c r="AE720" s="7"/>
      <c r="AF720" s="7"/>
      <c r="AG720" s="10"/>
      <c r="AH720" s="10"/>
      <c r="AI720" s="10"/>
      <c r="AJ720" s="10"/>
      <c r="AK720" s="10"/>
      <c r="AL720" s="10"/>
      <c r="AM720" s="7"/>
      <c r="AN720" s="11"/>
      <c r="AO720" s="12"/>
    </row>
    <row r="721" spans="1:41">
      <c r="A721" s="13"/>
      <c r="B721" s="14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 t="e">
        <f t="shared" si="28"/>
        <v>#DIV/0!</v>
      </c>
      <c r="U721" s="15"/>
      <c r="V721" s="15"/>
      <c r="W721" s="15"/>
      <c r="X721" s="15"/>
      <c r="Y721" s="16" t="e">
        <f t="shared" si="27"/>
        <v>#DIV/0!</v>
      </c>
      <c r="Z721" s="15"/>
      <c r="AA721" s="15"/>
      <c r="AB721" s="15"/>
      <c r="AC721" s="15"/>
      <c r="AD721" s="17"/>
      <c r="AE721" s="15"/>
      <c r="AF721" s="15"/>
      <c r="AG721" s="17"/>
      <c r="AH721" s="17"/>
      <c r="AI721" s="17"/>
      <c r="AJ721" s="17"/>
      <c r="AK721" s="17"/>
      <c r="AL721" s="17"/>
      <c r="AM721" s="15"/>
      <c r="AN721" s="18"/>
      <c r="AO721" s="19"/>
    </row>
    <row r="722" spans="1:41">
      <c r="A722" s="5"/>
      <c r="B722" s="6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 t="e">
        <f t="shared" si="28"/>
        <v>#DIV/0!</v>
      </c>
      <c r="U722" s="7"/>
      <c r="V722" s="7"/>
      <c r="W722" s="7"/>
      <c r="X722" s="7"/>
      <c r="Y722" s="9" t="e">
        <f t="shared" si="27"/>
        <v>#DIV/0!</v>
      </c>
      <c r="Z722" s="7"/>
      <c r="AA722" s="7"/>
      <c r="AB722" s="7"/>
      <c r="AC722" s="7"/>
      <c r="AD722" s="10"/>
      <c r="AE722" s="7"/>
      <c r="AF722" s="7"/>
      <c r="AG722" s="10"/>
      <c r="AH722" s="10"/>
      <c r="AI722" s="10"/>
      <c r="AJ722" s="10"/>
      <c r="AK722" s="10"/>
      <c r="AL722" s="10"/>
      <c r="AM722" s="7"/>
      <c r="AN722" s="11"/>
      <c r="AO722" s="12"/>
    </row>
    <row r="723" spans="1:41">
      <c r="A723" s="13"/>
      <c r="B723" s="14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 t="e">
        <f t="shared" si="28"/>
        <v>#DIV/0!</v>
      </c>
      <c r="U723" s="15"/>
      <c r="V723" s="15"/>
      <c r="W723" s="15"/>
      <c r="X723" s="15"/>
      <c r="Y723" s="16" t="e">
        <f t="shared" si="27"/>
        <v>#DIV/0!</v>
      </c>
      <c r="Z723" s="15"/>
      <c r="AA723" s="15"/>
      <c r="AB723" s="15"/>
      <c r="AC723" s="15"/>
      <c r="AD723" s="17"/>
      <c r="AE723" s="15"/>
      <c r="AF723" s="15"/>
      <c r="AG723" s="17"/>
      <c r="AH723" s="17"/>
      <c r="AI723" s="17"/>
      <c r="AJ723" s="17"/>
      <c r="AK723" s="17"/>
      <c r="AL723" s="17"/>
      <c r="AM723" s="15"/>
      <c r="AN723" s="18"/>
      <c r="AO723" s="19"/>
    </row>
    <row r="724" spans="1:41">
      <c r="A724" s="5"/>
      <c r="B724" s="6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 t="e">
        <f t="shared" si="28"/>
        <v>#DIV/0!</v>
      </c>
      <c r="U724" s="7"/>
      <c r="V724" s="7"/>
      <c r="W724" s="7"/>
      <c r="X724" s="7"/>
      <c r="Y724" s="9" t="e">
        <f t="shared" si="27"/>
        <v>#DIV/0!</v>
      </c>
      <c r="Z724" s="7"/>
      <c r="AA724" s="7"/>
      <c r="AB724" s="7"/>
      <c r="AC724" s="7"/>
      <c r="AD724" s="10"/>
      <c r="AE724" s="7"/>
      <c r="AF724" s="7"/>
      <c r="AG724" s="10"/>
      <c r="AH724" s="10"/>
      <c r="AI724" s="10"/>
      <c r="AJ724" s="10"/>
      <c r="AK724" s="10"/>
      <c r="AL724" s="10"/>
      <c r="AM724" s="7"/>
      <c r="AN724" s="11"/>
      <c r="AO724" s="12"/>
    </row>
    <row r="725" spans="1:41">
      <c r="A725" s="13"/>
      <c r="B725" s="14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 t="e">
        <f t="shared" si="28"/>
        <v>#DIV/0!</v>
      </c>
      <c r="U725" s="15"/>
      <c r="V725" s="15"/>
      <c r="W725" s="15"/>
      <c r="X725" s="15"/>
      <c r="Y725" s="16" t="e">
        <f t="shared" si="27"/>
        <v>#DIV/0!</v>
      </c>
      <c r="Z725" s="15"/>
      <c r="AA725" s="15"/>
      <c r="AB725" s="15"/>
      <c r="AC725" s="15"/>
      <c r="AD725" s="17"/>
      <c r="AE725" s="15"/>
      <c r="AF725" s="15"/>
      <c r="AG725" s="17"/>
      <c r="AH725" s="17"/>
      <c r="AI725" s="17"/>
      <c r="AJ725" s="17"/>
      <c r="AK725" s="17"/>
      <c r="AL725" s="17"/>
      <c r="AM725" s="15"/>
      <c r="AN725" s="18"/>
      <c r="AO725" s="19"/>
    </row>
    <row r="726" spans="1:41">
      <c r="A726" s="5"/>
      <c r="B726" s="6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 t="e">
        <f t="shared" si="28"/>
        <v>#DIV/0!</v>
      </c>
      <c r="U726" s="7"/>
      <c r="V726" s="7"/>
      <c r="W726" s="7"/>
      <c r="X726" s="7"/>
      <c r="Y726" s="9" t="e">
        <f t="shared" si="27"/>
        <v>#DIV/0!</v>
      </c>
      <c r="Z726" s="7"/>
      <c r="AA726" s="7"/>
      <c r="AB726" s="7"/>
      <c r="AC726" s="7"/>
      <c r="AD726" s="10"/>
      <c r="AE726" s="7"/>
      <c r="AF726" s="7"/>
      <c r="AG726" s="10"/>
      <c r="AH726" s="10"/>
      <c r="AI726" s="10"/>
      <c r="AJ726" s="10"/>
      <c r="AK726" s="10"/>
      <c r="AL726" s="10"/>
      <c r="AM726" s="7"/>
      <c r="AN726" s="11"/>
      <c r="AO726" s="12"/>
    </row>
    <row r="727" spans="1:41">
      <c r="A727" s="13"/>
      <c r="B727" s="14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 t="e">
        <f t="shared" si="28"/>
        <v>#DIV/0!</v>
      </c>
      <c r="U727" s="15"/>
      <c r="V727" s="15"/>
      <c r="W727" s="15"/>
      <c r="X727" s="15"/>
      <c r="Y727" s="16" t="e">
        <f t="shared" si="27"/>
        <v>#DIV/0!</v>
      </c>
      <c r="Z727" s="15"/>
      <c r="AA727" s="15"/>
      <c r="AB727" s="15"/>
      <c r="AC727" s="15"/>
      <c r="AD727" s="17"/>
      <c r="AE727" s="15"/>
      <c r="AF727" s="15"/>
      <c r="AG727" s="17"/>
      <c r="AH727" s="17"/>
      <c r="AI727" s="17"/>
      <c r="AJ727" s="17"/>
      <c r="AK727" s="17"/>
      <c r="AL727" s="17"/>
      <c r="AM727" s="15"/>
      <c r="AN727" s="18"/>
      <c r="AO727" s="19"/>
    </row>
    <row r="728" spans="1:41">
      <c r="A728" s="5"/>
      <c r="B728" s="6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 t="e">
        <f t="shared" si="28"/>
        <v>#DIV/0!</v>
      </c>
      <c r="U728" s="7"/>
      <c r="V728" s="7"/>
      <c r="W728" s="7"/>
      <c r="X728" s="7"/>
      <c r="Y728" s="9" t="e">
        <f t="shared" si="27"/>
        <v>#DIV/0!</v>
      </c>
      <c r="Z728" s="7"/>
      <c r="AA728" s="7"/>
      <c r="AB728" s="7"/>
      <c r="AC728" s="7"/>
      <c r="AD728" s="10"/>
      <c r="AE728" s="7"/>
      <c r="AF728" s="7"/>
      <c r="AG728" s="10"/>
      <c r="AH728" s="10"/>
      <c r="AI728" s="10"/>
      <c r="AJ728" s="10"/>
      <c r="AK728" s="10"/>
      <c r="AL728" s="10"/>
      <c r="AM728" s="7"/>
      <c r="AN728" s="11"/>
      <c r="AO728" s="12"/>
    </row>
    <row r="729" spans="1:41">
      <c r="A729" s="13"/>
      <c r="B729" s="14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 t="e">
        <f t="shared" si="28"/>
        <v>#DIV/0!</v>
      </c>
      <c r="U729" s="15"/>
      <c r="V729" s="15"/>
      <c r="W729" s="15"/>
      <c r="X729" s="15"/>
      <c r="Y729" s="16" t="e">
        <f t="shared" si="27"/>
        <v>#DIV/0!</v>
      </c>
      <c r="Z729" s="15"/>
      <c r="AA729" s="15"/>
      <c r="AB729" s="15"/>
      <c r="AC729" s="15"/>
      <c r="AD729" s="17"/>
      <c r="AE729" s="15"/>
      <c r="AF729" s="15"/>
      <c r="AG729" s="17"/>
      <c r="AH729" s="17"/>
      <c r="AI729" s="17"/>
      <c r="AJ729" s="17"/>
      <c r="AK729" s="17"/>
      <c r="AL729" s="17"/>
      <c r="AM729" s="15"/>
      <c r="AN729" s="18"/>
      <c r="AO729" s="19"/>
    </row>
    <row r="730" spans="1:41">
      <c r="A730" s="5"/>
      <c r="B730" s="6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 t="e">
        <f t="shared" si="28"/>
        <v>#DIV/0!</v>
      </c>
      <c r="U730" s="7"/>
      <c r="V730" s="7"/>
      <c r="W730" s="7"/>
      <c r="X730" s="7"/>
      <c r="Y730" s="9" t="e">
        <f t="shared" si="27"/>
        <v>#DIV/0!</v>
      </c>
      <c r="Z730" s="7"/>
      <c r="AA730" s="7"/>
      <c r="AB730" s="7"/>
      <c r="AC730" s="7"/>
      <c r="AD730" s="10"/>
      <c r="AE730" s="7"/>
      <c r="AF730" s="7"/>
      <c r="AG730" s="10"/>
      <c r="AH730" s="10"/>
      <c r="AI730" s="10"/>
      <c r="AJ730" s="10"/>
      <c r="AK730" s="10"/>
      <c r="AL730" s="10"/>
      <c r="AM730" s="7"/>
      <c r="AN730" s="11"/>
      <c r="AO730" s="12"/>
    </row>
    <row r="731" spans="1:41">
      <c r="A731" s="13"/>
      <c r="B731" s="14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 t="e">
        <f t="shared" si="28"/>
        <v>#DIV/0!</v>
      </c>
      <c r="U731" s="15"/>
      <c r="V731" s="15"/>
      <c r="W731" s="15"/>
      <c r="X731" s="15"/>
      <c r="Y731" s="16" t="e">
        <f t="shared" si="27"/>
        <v>#DIV/0!</v>
      </c>
      <c r="Z731" s="15"/>
      <c r="AA731" s="15"/>
      <c r="AB731" s="15"/>
      <c r="AC731" s="15"/>
      <c r="AD731" s="17"/>
      <c r="AE731" s="15"/>
      <c r="AF731" s="15"/>
      <c r="AG731" s="17"/>
      <c r="AH731" s="17"/>
      <c r="AI731" s="17"/>
      <c r="AJ731" s="17"/>
      <c r="AK731" s="17"/>
      <c r="AL731" s="17"/>
      <c r="AM731" s="15"/>
      <c r="AN731" s="18"/>
      <c r="AO731" s="19"/>
    </row>
    <row r="732" spans="1:41">
      <c r="A732" s="5"/>
      <c r="B732" s="6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 t="e">
        <f t="shared" si="28"/>
        <v>#DIV/0!</v>
      </c>
      <c r="U732" s="7"/>
      <c r="V732" s="7"/>
      <c r="W732" s="7"/>
      <c r="X732" s="7"/>
      <c r="Y732" s="9" t="e">
        <f t="shared" si="27"/>
        <v>#DIV/0!</v>
      </c>
      <c r="Z732" s="7"/>
      <c r="AA732" s="7"/>
      <c r="AB732" s="7"/>
      <c r="AC732" s="7"/>
      <c r="AD732" s="10"/>
      <c r="AE732" s="7"/>
      <c r="AF732" s="7"/>
      <c r="AG732" s="10"/>
      <c r="AH732" s="10"/>
      <c r="AI732" s="10"/>
      <c r="AJ732" s="10"/>
      <c r="AK732" s="10"/>
      <c r="AL732" s="10"/>
      <c r="AM732" s="7"/>
      <c r="AN732" s="11"/>
      <c r="AO732" s="12"/>
    </row>
    <row r="733" spans="1:41">
      <c r="A733" s="13"/>
      <c r="B733" s="14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 t="e">
        <f t="shared" si="28"/>
        <v>#DIV/0!</v>
      </c>
      <c r="U733" s="15"/>
      <c r="V733" s="15"/>
      <c r="W733" s="15"/>
      <c r="X733" s="15"/>
      <c r="Y733" s="16" t="e">
        <f t="shared" si="27"/>
        <v>#DIV/0!</v>
      </c>
      <c r="Z733" s="15"/>
      <c r="AA733" s="15"/>
      <c r="AB733" s="15"/>
      <c r="AC733" s="15"/>
      <c r="AD733" s="17"/>
      <c r="AE733" s="15"/>
      <c r="AF733" s="15"/>
      <c r="AG733" s="17"/>
      <c r="AH733" s="17"/>
      <c r="AI733" s="17"/>
      <c r="AJ733" s="17"/>
      <c r="AK733" s="17"/>
      <c r="AL733" s="17"/>
      <c r="AM733" s="15"/>
      <c r="AN733" s="18"/>
      <c r="AO733" s="19"/>
    </row>
    <row r="734" spans="1:41">
      <c r="A734" s="5"/>
      <c r="B734" s="6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 t="e">
        <f t="shared" si="28"/>
        <v>#DIV/0!</v>
      </c>
      <c r="U734" s="7"/>
      <c r="V734" s="7"/>
      <c r="W734" s="7"/>
      <c r="X734" s="7"/>
      <c r="Y734" s="9" t="e">
        <f t="shared" si="27"/>
        <v>#DIV/0!</v>
      </c>
      <c r="Z734" s="7"/>
      <c r="AA734" s="7"/>
      <c r="AB734" s="7"/>
      <c r="AC734" s="7"/>
      <c r="AD734" s="10"/>
      <c r="AE734" s="7"/>
      <c r="AF734" s="7"/>
      <c r="AG734" s="10"/>
      <c r="AH734" s="10"/>
      <c r="AI734" s="10"/>
      <c r="AJ734" s="10"/>
      <c r="AK734" s="10"/>
      <c r="AL734" s="10"/>
      <c r="AM734" s="7"/>
      <c r="AN734" s="11"/>
      <c r="AO734" s="12"/>
    </row>
    <row r="735" spans="1:41">
      <c r="A735" s="13"/>
      <c r="B735" s="14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 t="e">
        <f t="shared" si="28"/>
        <v>#DIV/0!</v>
      </c>
      <c r="U735" s="15"/>
      <c r="V735" s="15"/>
      <c r="W735" s="15"/>
      <c r="X735" s="15"/>
      <c r="Y735" s="16" t="e">
        <f t="shared" si="27"/>
        <v>#DIV/0!</v>
      </c>
      <c r="Z735" s="15"/>
      <c r="AA735" s="15"/>
      <c r="AB735" s="15"/>
      <c r="AC735" s="15"/>
      <c r="AD735" s="17"/>
      <c r="AE735" s="15"/>
      <c r="AF735" s="15"/>
      <c r="AG735" s="17"/>
      <c r="AH735" s="17"/>
      <c r="AI735" s="17"/>
      <c r="AJ735" s="17"/>
      <c r="AK735" s="17"/>
      <c r="AL735" s="17"/>
      <c r="AM735" s="15"/>
      <c r="AN735" s="18"/>
      <c r="AO735" s="19"/>
    </row>
    <row r="736" spans="1:41">
      <c r="A736" s="5"/>
      <c r="B736" s="6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 t="e">
        <f t="shared" si="28"/>
        <v>#DIV/0!</v>
      </c>
      <c r="U736" s="7"/>
      <c r="V736" s="7"/>
      <c r="W736" s="7"/>
      <c r="X736" s="7"/>
      <c r="Y736" s="9" t="e">
        <f t="shared" si="27"/>
        <v>#DIV/0!</v>
      </c>
      <c r="Z736" s="7"/>
      <c r="AA736" s="7"/>
      <c r="AB736" s="7"/>
      <c r="AC736" s="7"/>
      <c r="AD736" s="10"/>
      <c r="AE736" s="7"/>
      <c r="AF736" s="7"/>
      <c r="AG736" s="10"/>
      <c r="AH736" s="10"/>
      <c r="AI736" s="10"/>
      <c r="AJ736" s="10"/>
      <c r="AK736" s="10"/>
      <c r="AL736" s="10"/>
      <c r="AM736" s="7"/>
      <c r="AN736" s="11"/>
      <c r="AO736" s="12"/>
    </row>
    <row r="737" spans="1:41">
      <c r="A737" s="13"/>
      <c r="B737" s="14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 t="e">
        <f t="shared" si="28"/>
        <v>#DIV/0!</v>
      </c>
      <c r="U737" s="15"/>
      <c r="V737" s="15"/>
      <c r="W737" s="15"/>
      <c r="X737" s="15"/>
      <c r="Y737" s="16" t="e">
        <f t="shared" si="27"/>
        <v>#DIV/0!</v>
      </c>
      <c r="Z737" s="15"/>
      <c r="AA737" s="15"/>
      <c r="AB737" s="15"/>
      <c r="AC737" s="15"/>
      <c r="AD737" s="17"/>
      <c r="AE737" s="15"/>
      <c r="AF737" s="15"/>
      <c r="AG737" s="17"/>
      <c r="AH737" s="17"/>
      <c r="AI737" s="17"/>
      <c r="AJ737" s="17"/>
      <c r="AK737" s="17"/>
      <c r="AL737" s="17"/>
      <c r="AM737" s="15"/>
      <c r="AN737" s="18"/>
      <c r="AO737" s="19"/>
    </row>
    <row r="738" spans="1:41">
      <c r="A738" s="5"/>
      <c r="B738" s="6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 t="e">
        <f t="shared" si="28"/>
        <v>#DIV/0!</v>
      </c>
      <c r="U738" s="7"/>
      <c r="V738" s="7"/>
      <c r="W738" s="7"/>
      <c r="X738" s="7"/>
      <c r="Y738" s="9" t="e">
        <f t="shared" si="27"/>
        <v>#DIV/0!</v>
      </c>
      <c r="Z738" s="7"/>
      <c r="AA738" s="7"/>
      <c r="AB738" s="7"/>
      <c r="AC738" s="7"/>
      <c r="AD738" s="10"/>
      <c r="AE738" s="7"/>
      <c r="AF738" s="7"/>
      <c r="AG738" s="10"/>
      <c r="AH738" s="10"/>
      <c r="AI738" s="10"/>
      <c r="AJ738" s="10"/>
      <c r="AK738" s="10"/>
      <c r="AL738" s="10"/>
      <c r="AM738" s="7"/>
      <c r="AN738" s="11"/>
      <c r="AO738" s="12"/>
    </row>
    <row r="739" spans="1:41">
      <c r="A739" s="13"/>
      <c r="B739" s="14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 t="e">
        <f t="shared" si="28"/>
        <v>#DIV/0!</v>
      </c>
      <c r="U739" s="15"/>
      <c r="V739" s="15"/>
      <c r="W739" s="15"/>
      <c r="X739" s="15"/>
      <c r="Y739" s="16" t="e">
        <f t="shared" si="27"/>
        <v>#DIV/0!</v>
      </c>
      <c r="Z739" s="15"/>
      <c r="AA739" s="15"/>
      <c r="AB739" s="15"/>
      <c r="AC739" s="15"/>
      <c r="AD739" s="17"/>
      <c r="AE739" s="15"/>
      <c r="AF739" s="15"/>
      <c r="AG739" s="17"/>
      <c r="AH739" s="17"/>
      <c r="AI739" s="17"/>
      <c r="AJ739" s="17"/>
      <c r="AK739" s="17"/>
      <c r="AL739" s="17"/>
      <c r="AM739" s="15"/>
      <c r="AN739" s="18"/>
      <c r="AO739" s="19"/>
    </row>
    <row r="740" spans="1:41">
      <c r="A740" s="5"/>
      <c r="B740" s="6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 t="e">
        <f t="shared" si="28"/>
        <v>#DIV/0!</v>
      </c>
      <c r="U740" s="7"/>
      <c r="V740" s="7"/>
      <c r="W740" s="7"/>
      <c r="X740" s="7"/>
      <c r="Y740" s="9" t="e">
        <f t="shared" si="27"/>
        <v>#DIV/0!</v>
      </c>
      <c r="Z740" s="7"/>
      <c r="AA740" s="7"/>
      <c r="AB740" s="7"/>
      <c r="AC740" s="7"/>
      <c r="AD740" s="10"/>
      <c r="AE740" s="7"/>
      <c r="AF740" s="7"/>
      <c r="AG740" s="10"/>
      <c r="AH740" s="10"/>
      <c r="AI740" s="10"/>
      <c r="AJ740" s="10"/>
      <c r="AK740" s="10"/>
      <c r="AL740" s="10"/>
      <c r="AM740" s="7"/>
      <c r="AN740" s="11"/>
      <c r="AO740" s="12"/>
    </row>
    <row r="741" spans="1:41">
      <c r="A741" s="13"/>
      <c r="B741" s="14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 t="e">
        <f t="shared" si="28"/>
        <v>#DIV/0!</v>
      </c>
      <c r="U741" s="15"/>
      <c r="V741" s="15"/>
      <c r="W741" s="15"/>
      <c r="X741" s="15"/>
      <c r="Y741" s="16" t="e">
        <f t="shared" si="27"/>
        <v>#DIV/0!</v>
      </c>
      <c r="Z741" s="15"/>
      <c r="AA741" s="15"/>
      <c r="AB741" s="15"/>
      <c r="AC741" s="15"/>
      <c r="AD741" s="17"/>
      <c r="AE741" s="15"/>
      <c r="AF741" s="15"/>
      <c r="AG741" s="17"/>
      <c r="AH741" s="17"/>
      <c r="AI741" s="17"/>
      <c r="AJ741" s="17"/>
      <c r="AK741" s="17"/>
      <c r="AL741" s="17"/>
      <c r="AM741" s="15"/>
      <c r="AN741" s="18"/>
      <c r="AO741" s="19"/>
    </row>
    <row r="742" spans="1:41">
      <c r="A742" s="5"/>
      <c r="B742" s="6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 t="e">
        <f t="shared" si="28"/>
        <v>#DIV/0!</v>
      </c>
      <c r="U742" s="7"/>
      <c r="V742" s="7"/>
      <c r="W742" s="7"/>
      <c r="X742" s="7"/>
      <c r="Y742" s="9" t="e">
        <f t="shared" si="27"/>
        <v>#DIV/0!</v>
      </c>
      <c r="Z742" s="7"/>
      <c r="AA742" s="7"/>
      <c r="AB742" s="7"/>
      <c r="AC742" s="7"/>
      <c r="AD742" s="10"/>
      <c r="AE742" s="7"/>
      <c r="AF742" s="7"/>
      <c r="AG742" s="10"/>
      <c r="AH742" s="10"/>
      <c r="AI742" s="10"/>
      <c r="AJ742" s="10"/>
      <c r="AK742" s="10"/>
      <c r="AL742" s="10"/>
      <c r="AM742" s="7"/>
      <c r="AN742" s="11"/>
      <c r="AO742" s="12"/>
    </row>
    <row r="743" spans="1:41">
      <c r="A743" s="13"/>
      <c r="B743" s="14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 t="e">
        <f t="shared" si="28"/>
        <v>#DIV/0!</v>
      </c>
      <c r="U743" s="15"/>
      <c r="V743" s="15"/>
      <c r="W743" s="15"/>
      <c r="X743" s="15"/>
      <c r="Y743" s="16" t="e">
        <f t="shared" si="27"/>
        <v>#DIV/0!</v>
      </c>
      <c r="Z743" s="15"/>
      <c r="AA743" s="15"/>
      <c r="AB743" s="15"/>
      <c r="AC743" s="15"/>
      <c r="AD743" s="17"/>
      <c r="AE743" s="15"/>
      <c r="AF743" s="15"/>
      <c r="AG743" s="17"/>
      <c r="AH743" s="17"/>
      <c r="AI743" s="17"/>
      <c r="AJ743" s="17"/>
      <c r="AK743" s="17"/>
      <c r="AL743" s="17"/>
      <c r="AM743" s="15"/>
      <c r="AN743" s="18"/>
      <c r="AO743" s="19"/>
    </row>
    <row r="744" spans="1:41">
      <c r="A744" s="5"/>
      <c r="B744" s="6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 t="e">
        <f t="shared" si="28"/>
        <v>#DIV/0!</v>
      </c>
      <c r="U744" s="7"/>
      <c r="V744" s="7"/>
      <c r="W744" s="7"/>
      <c r="X744" s="7"/>
      <c r="Y744" s="9" t="e">
        <f t="shared" si="27"/>
        <v>#DIV/0!</v>
      </c>
      <c r="Z744" s="7"/>
      <c r="AA744" s="7"/>
      <c r="AB744" s="7"/>
      <c r="AC744" s="7"/>
      <c r="AD744" s="10"/>
      <c r="AE744" s="7"/>
      <c r="AF744" s="7"/>
      <c r="AG744" s="10"/>
      <c r="AH744" s="10"/>
      <c r="AI744" s="10"/>
      <c r="AJ744" s="10"/>
      <c r="AK744" s="10"/>
      <c r="AL744" s="10"/>
      <c r="AM744" s="7"/>
      <c r="AN744" s="11"/>
      <c r="AO744" s="12"/>
    </row>
    <row r="745" spans="1:41">
      <c r="A745" s="13"/>
      <c r="B745" s="14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 t="e">
        <f t="shared" si="28"/>
        <v>#DIV/0!</v>
      </c>
      <c r="U745" s="15"/>
      <c r="V745" s="15"/>
      <c r="W745" s="15"/>
      <c r="X745" s="15"/>
      <c r="Y745" s="16" t="e">
        <f t="shared" si="27"/>
        <v>#DIV/0!</v>
      </c>
      <c r="Z745" s="15"/>
      <c r="AA745" s="15"/>
      <c r="AB745" s="15"/>
      <c r="AC745" s="15"/>
      <c r="AD745" s="17"/>
      <c r="AE745" s="15"/>
      <c r="AF745" s="15"/>
      <c r="AG745" s="17"/>
      <c r="AH745" s="17"/>
      <c r="AI745" s="17"/>
      <c r="AJ745" s="17"/>
      <c r="AK745" s="17"/>
      <c r="AL745" s="17"/>
      <c r="AM745" s="15"/>
      <c r="AN745" s="18"/>
      <c r="AO745" s="19"/>
    </row>
    <row r="746" spans="1:41">
      <c r="A746" s="5"/>
      <c r="B746" s="6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 t="e">
        <f t="shared" si="28"/>
        <v>#DIV/0!</v>
      </c>
      <c r="U746" s="7"/>
      <c r="V746" s="7"/>
      <c r="W746" s="7"/>
      <c r="X746" s="7"/>
      <c r="Y746" s="9" t="e">
        <f t="shared" si="27"/>
        <v>#DIV/0!</v>
      </c>
      <c r="Z746" s="7"/>
      <c r="AA746" s="7"/>
      <c r="AB746" s="7"/>
      <c r="AC746" s="7"/>
      <c r="AD746" s="10"/>
      <c r="AE746" s="7"/>
      <c r="AF746" s="7"/>
      <c r="AG746" s="10"/>
      <c r="AH746" s="10"/>
      <c r="AI746" s="10"/>
      <c r="AJ746" s="10"/>
      <c r="AK746" s="10"/>
      <c r="AL746" s="10"/>
      <c r="AM746" s="7"/>
      <c r="AN746" s="11"/>
      <c r="AO746" s="12"/>
    </row>
    <row r="747" spans="1:41">
      <c r="A747" s="13"/>
      <c r="B747" s="14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 t="e">
        <f t="shared" si="28"/>
        <v>#DIV/0!</v>
      </c>
      <c r="U747" s="15"/>
      <c r="V747" s="15"/>
      <c r="W747" s="15"/>
      <c r="X747" s="15"/>
      <c r="Y747" s="16" t="e">
        <f t="shared" si="27"/>
        <v>#DIV/0!</v>
      </c>
      <c r="Z747" s="15"/>
      <c r="AA747" s="15"/>
      <c r="AB747" s="15"/>
      <c r="AC747" s="15"/>
      <c r="AD747" s="17"/>
      <c r="AE747" s="15"/>
      <c r="AF747" s="15"/>
      <c r="AG747" s="17"/>
      <c r="AH747" s="17"/>
      <c r="AI747" s="17"/>
      <c r="AJ747" s="17"/>
      <c r="AK747" s="17"/>
      <c r="AL747" s="17"/>
      <c r="AM747" s="15"/>
      <c r="AN747" s="18"/>
      <c r="AO747" s="19"/>
    </row>
    <row r="748" spans="1:41">
      <c r="A748" s="5"/>
      <c r="B748" s="6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 t="e">
        <f t="shared" si="28"/>
        <v>#DIV/0!</v>
      </c>
      <c r="U748" s="7"/>
      <c r="V748" s="7"/>
      <c r="W748" s="7"/>
      <c r="X748" s="7"/>
      <c r="Y748" s="9" t="e">
        <f t="shared" si="27"/>
        <v>#DIV/0!</v>
      </c>
      <c r="Z748" s="7"/>
      <c r="AA748" s="7"/>
      <c r="AB748" s="7"/>
      <c r="AC748" s="7"/>
      <c r="AD748" s="10"/>
      <c r="AE748" s="7"/>
      <c r="AF748" s="7"/>
      <c r="AG748" s="10"/>
      <c r="AH748" s="10"/>
      <c r="AI748" s="10"/>
      <c r="AJ748" s="10"/>
      <c r="AK748" s="10"/>
      <c r="AL748" s="10"/>
      <c r="AM748" s="7"/>
      <c r="AN748" s="11"/>
      <c r="AO748" s="12"/>
    </row>
    <row r="749" spans="1:41">
      <c r="A749" s="13"/>
      <c r="B749" s="14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 t="e">
        <f t="shared" si="28"/>
        <v>#DIV/0!</v>
      </c>
      <c r="U749" s="15"/>
      <c r="V749" s="15"/>
      <c r="W749" s="15"/>
      <c r="X749" s="15"/>
      <c r="Y749" s="16" t="e">
        <f t="shared" si="27"/>
        <v>#DIV/0!</v>
      </c>
      <c r="Z749" s="15"/>
      <c r="AA749" s="15"/>
      <c r="AB749" s="15"/>
      <c r="AC749" s="15"/>
      <c r="AD749" s="17"/>
      <c r="AE749" s="15"/>
      <c r="AF749" s="15"/>
      <c r="AG749" s="17"/>
      <c r="AH749" s="17"/>
      <c r="AI749" s="17"/>
      <c r="AJ749" s="17"/>
      <c r="AK749" s="17"/>
      <c r="AL749" s="17"/>
      <c r="AM749" s="15"/>
      <c r="AN749" s="18"/>
      <c r="AO749" s="19"/>
    </row>
    <row r="750" spans="1:41">
      <c r="A750" s="5"/>
      <c r="B750" s="6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 t="e">
        <f t="shared" si="28"/>
        <v>#DIV/0!</v>
      </c>
      <c r="U750" s="7"/>
      <c r="V750" s="7"/>
      <c r="W750" s="7"/>
      <c r="X750" s="7"/>
      <c r="Y750" s="9" t="e">
        <f t="shared" si="27"/>
        <v>#DIV/0!</v>
      </c>
      <c r="Z750" s="7"/>
      <c r="AA750" s="7"/>
      <c r="AB750" s="7"/>
      <c r="AC750" s="7"/>
      <c r="AD750" s="10"/>
      <c r="AE750" s="7"/>
      <c r="AF750" s="7"/>
      <c r="AG750" s="10"/>
      <c r="AH750" s="10"/>
      <c r="AI750" s="10"/>
      <c r="AJ750" s="10"/>
      <c r="AK750" s="10"/>
      <c r="AL750" s="10"/>
      <c r="AM750" s="7"/>
      <c r="AN750" s="11"/>
      <c r="AO750" s="12"/>
    </row>
    <row r="751" spans="1:41">
      <c r="A751" s="13"/>
      <c r="B751" s="14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 t="e">
        <f t="shared" si="28"/>
        <v>#DIV/0!</v>
      </c>
      <c r="U751" s="15"/>
      <c r="V751" s="15"/>
      <c r="W751" s="15"/>
      <c r="X751" s="15"/>
      <c r="Y751" s="16" t="e">
        <f t="shared" si="27"/>
        <v>#DIV/0!</v>
      </c>
      <c r="Z751" s="15"/>
      <c r="AA751" s="15"/>
      <c r="AB751" s="15"/>
      <c r="AC751" s="15"/>
      <c r="AD751" s="17"/>
      <c r="AE751" s="15"/>
      <c r="AF751" s="15"/>
      <c r="AG751" s="17"/>
      <c r="AH751" s="17"/>
      <c r="AI751" s="17"/>
      <c r="AJ751" s="17"/>
      <c r="AK751" s="17"/>
      <c r="AL751" s="17"/>
      <c r="AM751" s="15"/>
      <c r="AN751" s="18"/>
      <c r="AO751" s="19"/>
    </row>
    <row r="752" spans="1:41">
      <c r="A752" s="5"/>
      <c r="B752" s="6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 t="e">
        <f t="shared" si="28"/>
        <v>#DIV/0!</v>
      </c>
      <c r="U752" s="7"/>
      <c r="V752" s="7"/>
      <c r="W752" s="7"/>
      <c r="X752" s="7"/>
      <c r="Y752" s="9" t="e">
        <f t="shared" si="27"/>
        <v>#DIV/0!</v>
      </c>
      <c r="Z752" s="7"/>
      <c r="AA752" s="7"/>
      <c r="AB752" s="7"/>
      <c r="AC752" s="7"/>
      <c r="AD752" s="10"/>
      <c r="AE752" s="7"/>
      <c r="AF752" s="7"/>
      <c r="AG752" s="10"/>
      <c r="AH752" s="10"/>
      <c r="AI752" s="10"/>
      <c r="AJ752" s="10"/>
      <c r="AK752" s="10"/>
      <c r="AL752" s="10"/>
      <c r="AM752" s="7"/>
      <c r="AN752" s="11"/>
      <c r="AO752" s="12"/>
    </row>
    <row r="753" spans="1:41">
      <c r="A753" s="13"/>
      <c r="B753" s="14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 t="e">
        <f t="shared" si="28"/>
        <v>#DIV/0!</v>
      </c>
      <c r="U753" s="15"/>
      <c r="V753" s="15"/>
      <c r="W753" s="15"/>
      <c r="X753" s="15"/>
      <c r="Y753" s="16" t="e">
        <f t="shared" si="27"/>
        <v>#DIV/0!</v>
      </c>
      <c r="Z753" s="15"/>
      <c r="AA753" s="15"/>
      <c r="AB753" s="15"/>
      <c r="AC753" s="15"/>
      <c r="AD753" s="17"/>
      <c r="AE753" s="15"/>
      <c r="AF753" s="15"/>
      <c r="AG753" s="17"/>
      <c r="AH753" s="17"/>
      <c r="AI753" s="17"/>
      <c r="AJ753" s="17"/>
      <c r="AK753" s="17"/>
      <c r="AL753" s="17"/>
      <c r="AM753" s="15"/>
      <c r="AN753" s="18"/>
      <c r="AO753" s="19"/>
    </row>
    <row r="754" spans="1:41">
      <c r="A754" s="5"/>
      <c r="B754" s="6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 t="e">
        <f t="shared" si="28"/>
        <v>#DIV/0!</v>
      </c>
      <c r="U754" s="7"/>
      <c r="V754" s="7"/>
      <c r="W754" s="7"/>
      <c r="X754" s="7"/>
      <c r="Y754" s="9" t="e">
        <f t="shared" si="27"/>
        <v>#DIV/0!</v>
      </c>
      <c r="Z754" s="7"/>
      <c r="AA754" s="7"/>
      <c r="AB754" s="7"/>
      <c r="AC754" s="7"/>
      <c r="AD754" s="10"/>
      <c r="AE754" s="7"/>
      <c r="AF754" s="7"/>
      <c r="AG754" s="10"/>
      <c r="AH754" s="10"/>
      <c r="AI754" s="10"/>
      <c r="AJ754" s="10"/>
      <c r="AK754" s="10"/>
      <c r="AL754" s="10"/>
      <c r="AM754" s="7"/>
      <c r="AN754" s="11"/>
      <c r="AO754" s="12"/>
    </row>
    <row r="755" spans="1:41">
      <c r="A755" s="13"/>
      <c r="B755" s="14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 t="e">
        <f t="shared" si="28"/>
        <v>#DIV/0!</v>
      </c>
      <c r="U755" s="15"/>
      <c r="V755" s="15"/>
      <c r="W755" s="15"/>
      <c r="X755" s="15"/>
      <c r="Y755" s="16" t="e">
        <f t="shared" si="27"/>
        <v>#DIV/0!</v>
      </c>
      <c r="Z755" s="15"/>
      <c r="AA755" s="15"/>
      <c r="AB755" s="15"/>
      <c r="AC755" s="15"/>
      <c r="AD755" s="17"/>
      <c r="AE755" s="15"/>
      <c r="AF755" s="15"/>
      <c r="AG755" s="17"/>
      <c r="AH755" s="17"/>
      <c r="AI755" s="17"/>
      <c r="AJ755" s="17"/>
      <c r="AK755" s="17"/>
      <c r="AL755" s="17"/>
      <c r="AM755" s="15"/>
      <c r="AN755" s="18"/>
      <c r="AO755" s="19"/>
    </row>
    <row r="756" spans="1:41">
      <c r="A756" s="5"/>
      <c r="B756" s="6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 t="e">
        <f t="shared" si="28"/>
        <v>#DIV/0!</v>
      </c>
      <c r="U756" s="7"/>
      <c r="V756" s="7"/>
      <c r="W756" s="7"/>
      <c r="X756" s="7"/>
      <c r="Y756" s="9" t="e">
        <f t="shared" si="27"/>
        <v>#DIV/0!</v>
      </c>
      <c r="Z756" s="7"/>
      <c r="AA756" s="7"/>
      <c r="AB756" s="7"/>
      <c r="AC756" s="7"/>
      <c r="AD756" s="10"/>
      <c r="AE756" s="7"/>
      <c r="AF756" s="7"/>
      <c r="AG756" s="10"/>
      <c r="AH756" s="10"/>
      <c r="AI756" s="10"/>
      <c r="AJ756" s="10"/>
      <c r="AK756" s="10"/>
      <c r="AL756" s="10"/>
      <c r="AM756" s="7"/>
      <c r="AN756" s="11"/>
      <c r="AO756" s="12"/>
    </row>
    <row r="757" spans="1:41">
      <c r="A757" s="13"/>
      <c r="B757" s="14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 t="e">
        <f t="shared" si="28"/>
        <v>#DIV/0!</v>
      </c>
      <c r="U757" s="15"/>
      <c r="V757" s="15"/>
      <c r="W757" s="15"/>
      <c r="X757" s="15"/>
      <c r="Y757" s="16" t="e">
        <f t="shared" si="27"/>
        <v>#DIV/0!</v>
      </c>
      <c r="Z757" s="15"/>
      <c r="AA757" s="15"/>
      <c r="AB757" s="15"/>
      <c r="AC757" s="15"/>
      <c r="AD757" s="17"/>
      <c r="AE757" s="15"/>
      <c r="AF757" s="15"/>
      <c r="AG757" s="17"/>
      <c r="AH757" s="17"/>
      <c r="AI757" s="17"/>
      <c r="AJ757" s="17"/>
      <c r="AK757" s="17"/>
      <c r="AL757" s="17"/>
      <c r="AM757" s="15"/>
      <c r="AN757" s="18"/>
      <c r="AO757" s="19"/>
    </row>
    <row r="758" spans="1:41">
      <c r="A758" s="5"/>
      <c r="B758" s="6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 t="e">
        <f t="shared" si="28"/>
        <v>#DIV/0!</v>
      </c>
      <c r="U758" s="7"/>
      <c r="V758" s="7"/>
      <c r="W758" s="7"/>
      <c r="X758" s="7"/>
      <c r="Y758" s="9" t="e">
        <f t="shared" si="27"/>
        <v>#DIV/0!</v>
      </c>
      <c r="Z758" s="7"/>
      <c r="AA758" s="7"/>
      <c r="AB758" s="7"/>
      <c r="AC758" s="7"/>
      <c r="AD758" s="10"/>
      <c r="AE758" s="7"/>
      <c r="AF758" s="7"/>
      <c r="AG758" s="10"/>
      <c r="AH758" s="10"/>
      <c r="AI758" s="10"/>
      <c r="AJ758" s="10"/>
      <c r="AK758" s="10"/>
      <c r="AL758" s="10"/>
      <c r="AM758" s="7"/>
      <c r="AN758" s="11"/>
      <c r="AO758" s="12"/>
    </row>
    <row r="759" spans="1:41">
      <c r="A759" s="13"/>
      <c r="B759" s="14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 t="e">
        <f t="shared" si="28"/>
        <v>#DIV/0!</v>
      </c>
      <c r="U759" s="15"/>
      <c r="V759" s="15"/>
      <c r="W759" s="15"/>
      <c r="X759" s="15"/>
      <c r="Y759" s="16" t="e">
        <f t="shared" si="27"/>
        <v>#DIV/0!</v>
      </c>
      <c r="Z759" s="15"/>
      <c r="AA759" s="15"/>
      <c r="AB759" s="15"/>
      <c r="AC759" s="15"/>
      <c r="AD759" s="17"/>
      <c r="AE759" s="15"/>
      <c r="AF759" s="15"/>
      <c r="AG759" s="17"/>
      <c r="AH759" s="17"/>
      <c r="AI759" s="17"/>
      <c r="AJ759" s="17"/>
      <c r="AK759" s="17"/>
      <c r="AL759" s="17"/>
      <c r="AM759" s="15"/>
      <c r="AN759" s="18"/>
      <c r="AO759" s="19"/>
    </row>
    <row r="760" spans="1:41">
      <c r="A760" s="5"/>
      <c r="B760" s="6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 t="e">
        <f t="shared" si="28"/>
        <v>#DIV/0!</v>
      </c>
      <c r="U760" s="7"/>
      <c r="V760" s="7"/>
      <c r="W760" s="7"/>
      <c r="X760" s="7"/>
      <c r="Y760" s="9" t="e">
        <f t="shared" si="27"/>
        <v>#DIV/0!</v>
      </c>
      <c r="Z760" s="7"/>
      <c r="AA760" s="7"/>
      <c r="AB760" s="7"/>
      <c r="AC760" s="7"/>
      <c r="AD760" s="10"/>
      <c r="AE760" s="7"/>
      <c r="AF760" s="7"/>
      <c r="AG760" s="10"/>
      <c r="AH760" s="10"/>
      <c r="AI760" s="10"/>
      <c r="AJ760" s="10"/>
      <c r="AK760" s="10"/>
      <c r="AL760" s="10"/>
      <c r="AM760" s="7"/>
      <c r="AN760" s="11"/>
      <c r="AO760" s="12"/>
    </row>
    <row r="761" spans="1:41">
      <c r="A761" s="13"/>
      <c r="B761" s="14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 t="e">
        <f t="shared" si="28"/>
        <v>#DIV/0!</v>
      </c>
      <c r="U761" s="15"/>
      <c r="V761" s="15"/>
      <c r="W761" s="15"/>
      <c r="X761" s="15"/>
      <c r="Y761" s="16" t="e">
        <f t="shared" si="27"/>
        <v>#DIV/0!</v>
      </c>
      <c r="Z761" s="15"/>
      <c r="AA761" s="15"/>
      <c r="AB761" s="15"/>
      <c r="AC761" s="15"/>
      <c r="AD761" s="17"/>
      <c r="AE761" s="15"/>
      <c r="AF761" s="15"/>
      <c r="AG761" s="17"/>
      <c r="AH761" s="17"/>
      <c r="AI761" s="17"/>
      <c r="AJ761" s="17"/>
      <c r="AK761" s="17"/>
      <c r="AL761" s="17"/>
      <c r="AM761" s="15"/>
      <c r="AN761" s="18"/>
      <c r="AO761" s="19"/>
    </row>
    <row r="762" spans="1:41">
      <c r="A762" s="5"/>
      <c r="B762" s="6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 t="e">
        <f t="shared" si="28"/>
        <v>#DIV/0!</v>
      </c>
      <c r="U762" s="7"/>
      <c r="V762" s="7"/>
      <c r="W762" s="7"/>
      <c r="X762" s="7"/>
      <c r="Y762" s="9" t="e">
        <f t="shared" si="27"/>
        <v>#DIV/0!</v>
      </c>
      <c r="Z762" s="7"/>
      <c r="AA762" s="7"/>
      <c r="AB762" s="7"/>
      <c r="AC762" s="7"/>
      <c r="AD762" s="10"/>
      <c r="AE762" s="7"/>
      <c r="AF762" s="7"/>
      <c r="AG762" s="10"/>
      <c r="AH762" s="10"/>
      <c r="AI762" s="10"/>
      <c r="AJ762" s="10"/>
      <c r="AK762" s="10"/>
      <c r="AL762" s="10"/>
      <c r="AM762" s="7"/>
      <c r="AN762" s="11"/>
      <c r="AO762" s="12"/>
    </row>
    <row r="763" spans="1:41">
      <c r="A763" s="13"/>
      <c r="B763" s="14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 t="e">
        <f t="shared" si="28"/>
        <v>#DIV/0!</v>
      </c>
      <c r="U763" s="15"/>
      <c r="V763" s="15"/>
      <c r="W763" s="15"/>
      <c r="X763" s="15"/>
      <c r="Y763" s="16" t="e">
        <f t="shared" si="27"/>
        <v>#DIV/0!</v>
      </c>
      <c r="Z763" s="15"/>
      <c r="AA763" s="15"/>
      <c r="AB763" s="15"/>
      <c r="AC763" s="15"/>
      <c r="AD763" s="17"/>
      <c r="AE763" s="15"/>
      <c r="AF763" s="15"/>
      <c r="AG763" s="17"/>
      <c r="AH763" s="17"/>
      <c r="AI763" s="17"/>
      <c r="AJ763" s="17"/>
      <c r="AK763" s="17"/>
      <c r="AL763" s="17"/>
      <c r="AM763" s="15"/>
      <c r="AN763" s="18"/>
      <c r="AO763" s="19"/>
    </row>
    <row r="764" spans="1:41">
      <c r="A764" s="5"/>
      <c r="B764" s="6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 t="e">
        <f t="shared" si="28"/>
        <v>#DIV/0!</v>
      </c>
      <c r="U764" s="7"/>
      <c r="V764" s="7"/>
      <c r="W764" s="7"/>
      <c r="X764" s="7"/>
      <c r="Y764" s="9" t="e">
        <f t="shared" si="27"/>
        <v>#DIV/0!</v>
      </c>
      <c r="Z764" s="7"/>
      <c r="AA764" s="7"/>
      <c r="AB764" s="7"/>
      <c r="AC764" s="7"/>
      <c r="AD764" s="10"/>
      <c r="AE764" s="7"/>
      <c r="AF764" s="7"/>
      <c r="AG764" s="10"/>
      <c r="AH764" s="10"/>
      <c r="AI764" s="10"/>
      <c r="AJ764" s="10"/>
      <c r="AK764" s="10"/>
      <c r="AL764" s="10"/>
      <c r="AM764" s="7"/>
      <c r="AN764" s="11"/>
      <c r="AO764" s="12"/>
    </row>
    <row r="765" spans="1:41">
      <c r="A765" s="13"/>
      <c r="B765" s="14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 t="e">
        <f t="shared" si="28"/>
        <v>#DIV/0!</v>
      </c>
      <c r="U765" s="15"/>
      <c r="V765" s="15"/>
      <c r="W765" s="15"/>
      <c r="X765" s="15"/>
      <c r="Y765" s="16" t="e">
        <f t="shared" si="27"/>
        <v>#DIV/0!</v>
      </c>
      <c r="Z765" s="15"/>
      <c r="AA765" s="15"/>
      <c r="AB765" s="15"/>
      <c r="AC765" s="15"/>
      <c r="AD765" s="17"/>
      <c r="AE765" s="15"/>
      <c r="AF765" s="15"/>
      <c r="AG765" s="17"/>
      <c r="AH765" s="17"/>
      <c r="AI765" s="17"/>
      <c r="AJ765" s="17"/>
      <c r="AK765" s="17"/>
      <c r="AL765" s="17"/>
      <c r="AM765" s="15"/>
      <c r="AN765" s="18"/>
      <c r="AO765" s="19"/>
    </row>
    <row r="766" spans="1:41">
      <c r="A766" s="5"/>
      <c r="B766" s="6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 t="e">
        <f t="shared" si="28"/>
        <v>#DIV/0!</v>
      </c>
      <c r="U766" s="7"/>
      <c r="V766" s="7"/>
      <c r="W766" s="7"/>
      <c r="X766" s="7"/>
      <c r="Y766" s="9" t="e">
        <f t="shared" si="27"/>
        <v>#DIV/0!</v>
      </c>
      <c r="Z766" s="7"/>
      <c r="AA766" s="7"/>
      <c r="AB766" s="7"/>
      <c r="AC766" s="7"/>
      <c r="AD766" s="10"/>
      <c r="AE766" s="7"/>
      <c r="AF766" s="7"/>
      <c r="AG766" s="10"/>
      <c r="AH766" s="10"/>
      <c r="AI766" s="10"/>
      <c r="AJ766" s="10"/>
      <c r="AK766" s="10"/>
      <c r="AL766" s="10"/>
      <c r="AM766" s="7"/>
      <c r="AN766" s="11"/>
      <c r="AO766" s="12"/>
    </row>
    <row r="767" spans="1:41">
      <c r="A767" s="13"/>
      <c r="B767" s="14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 t="e">
        <f t="shared" si="28"/>
        <v>#DIV/0!</v>
      </c>
      <c r="U767" s="15"/>
      <c r="V767" s="15"/>
      <c r="W767" s="15"/>
      <c r="X767" s="15"/>
      <c r="Y767" s="16" t="e">
        <f t="shared" si="27"/>
        <v>#DIV/0!</v>
      </c>
      <c r="Z767" s="15"/>
      <c r="AA767" s="15"/>
      <c r="AB767" s="15"/>
      <c r="AC767" s="15"/>
      <c r="AD767" s="17"/>
      <c r="AE767" s="15"/>
      <c r="AF767" s="15"/>
      <c r="AG767" s="17"/>
      <c r="AH767" s="17"/>
      <c r="AI767" s="17"/>
      <c r="AJ767" s="17"/>
      <c r="AK767" s="17"/>
      <c r="AL767" s="17"/>
      <c r="AM767" s="15"/>
      <c r="AN767" s="18"/>
      <c r="AO767" s="19"/>
    </row>
    <row r="768" spans="1:41">
      <c r="A768" s="5"/>
      <c r="B768" s="6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 t="e">
        <f t="shared" si="28"/>
        <v>#DIV/0!</v>
      </c>
      <c r="U768" s="7"/>
      <c r="V768" s="7"/>
      <c r="W768" s="7"/>
      <c r="X768" s="7"/>
      <c r="Y768" s="9" t="e">
        <f t="shared" si="27"/>
        <v>#DIV/0!</v>
      </c>
      <c r="Z768" s="7"/>
      <c r="AA768" s="7"/>
      <c r="AB768" s="7"/>
      <c r="AC768" s="7"/>
      <c r="AD768" s="10"/>
      <c r="AE768" s="7"/>
      <c r="AF768" s="7"/>
      <c r="AG768" s="10"/>
      <c r="AH768" s="10"/>
      <c r="AI768" s="10"/>
      <c r="AJ768" s="10"/>
      <c r="AK768" s="10"/>
      <c r="AL768" s="10"/>
      <c r="AM768" s="7"/>
      <c r="AN768" s="11"/>
      <c r="AO768" s="12"/>
    </row>
    <row r="769" spans="1:41">
      <c r="A769" s="13"/>
      <c r="B769" s="14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 t="e">
        <f t="shared" si="28"/>
        <v>#DIV/0!</v>
      </c>
      <c r="U769" s="15"/>
      <c r="V769" s="15"/>
      <c r="W769" s="15"/>
      <c r="X769" s="15"/>
      <c r="Y769" s="16" t="e">
        <f t="shared" si="27"/>
        <v>#DIV/0!</v>
      </c>
      <c r="Z769" s="15"/>
      <c r="AA769" s="15"/>
      <c r="AB769" s="15"/>
      <c r="AC769" s="15"/>
      <c r="AD769" s="17"/>
      <c r="AE769" s="15"/>
      <c r="AF769" s="15"/>
      <c r="AG769" s="17"/>
      <c r="AH769" s="17"/>
      <c r="AI769" s="17"/>
      <c r="AJ769" s="17"/>
      <c r="AK769" s="17"/>
      <c r="AL769" s="17"/>
      <c r="AM769" s="15"/>
      <c r="AN769" s="18"/>
      <c r="AO769" s="19"/>
    </row>
    <row r="770" spans="1:41">
      <c r="A770" s="5"/>
      <c r="B770" s="6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 t="e">
        <f t="shared" si="28"/>
        <v>#DIV/0!</v>
      </c>
      <c r="U770" s="7"/>
      <c r="V770" s="7"/>
      <c r="W770" s="7"/>
      <c r="X770" s="7"/>
      <c r="Y770" s="9" t="e">
        <f t="shared" si="27"/>
        <v>#DIV/0!</v>
      </c>
      <c r="Z770" s="7"/>
      <c r="AA770" s="7"/>
      <c r="AB770" s="7"/>
      <c r="AC770" s="7"/>
      <c r="AD770" s="10"/>
      <c r="AE770" s="7"/>
      <c r="AF770" s="7"/>
      <c r="AG770" s="10"/>
      <c r="AH770" s="10"/>
      <c r="AI770" s="10"/>
      <c r="AJ770" s="10"/>
      <c r="AK770" s="10"/>
      <c r="AL770" s="10"/>
      <c r="AM770" s="7"/>
      <c r="AN770" s="11"/>
      <c r="AO770" s="12"/>
    </row>
    <row r="771" spans="1:41">
      <c r="A771" s="13"/>
      <c r="B771" s="14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 t="e">
        <f t="shared" si="28"/>
        <v>#DIV/0!</v>
      </c>
      <c r="U771" s="15"/>
      <c r="V771" s="15"/>
      <c r="W771" s="15"/>
      <c r="X771" s="15"/>
      <c r="Y771" s="16" t="e">
        <f t="shared" si="27"/>
        <v>#DIV/0!</v>
      </c>
      <c r="Z771" s="15"/>
      <c r="AA771" s="15"/>
      <c r="AB771" s="15"/>
      <c r="AC771" s="15"/>
      <c r="AD771" s="17"/>
      <c r="AE771" s="15"/>
      <c r="AF771" s="15"/>
      <c r="AG771" s="17"/>
      <c r="AH771" s="17"/>
      <c r="AI771" s="17"/>
      <c r="AJ771" s="17"/>
      <c r="AK771" s="17"/>
      <c r="AL771" s="17"/>
      <c r="AM771" s="15"/>
      <c r="AN771" s="18"/>
      <c r="AO771" s="19"/>
    </row>
    <row r="772" spans="1:41">
      <c r="A772" s="5"/>
      <c r="B772" s="6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 t="e">
        <f t="shared" si="28"/>
        <v>#DIV/0!</v>
      </c>
      <c r="U772" s="7"/>
      <c r="V772" s="7"/>
      <c r="W772" s="7"/>
      <c r="X772" s="7"/>
      <c r="Y772" s="9" t="e">
        <f t="shared" si="27"/>
        <v>#DIV/0!</v>
      </c>
      <c r="Z772" s="7"/>
      <c r="AA772" s="7"/>
      <c r="AB772" s="7"/>
      <c r="AC772" s="7"/>
      <c r="AD772" s="10"/>
      <c r="AE772" s="7"/>
      <c r="AF772" s="7"/>
      <c r="AG772" s="10"/>
      <c r="AH772" s="10"/>
      <c r="AI772" s="10"/>
      <c r="AJ772" s="10"/>
      <c r="AK772" s="10"/>
      <c r="AL772" s="10"/>
      <c r="AM772" s="7"/>
      <c r="AN772" s="11"/>
      <c r="AO772" s="12"/>
    </row>
    <row r="773" spans="1:41">
      <c r="A773" s="13"/>
      <c r="B773" s="14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 t="e">
        <f t="shared" si="28"/>
        <v>#DIV/0!</v>
      </c>
      <c r="U773" s="15"/>
      <c r="V773" s="15"/>
      <c r="W773" s="15"/>
      <c r="X773" s="15"/>
      <c r="Y773" s="16" t="e">
        <f t="shared" si="27"/>
        <v>#DIV/0!</v>
      </c>
      <c r="Z773" s="15"/>
      <c r="AA773" s="15"/>
      <c r="AB773" s="15"/>
      <c r="AC773" s="15"/>
      <c r="AD773" s="17"/>
      <c r="AE773" s="15"/>
      <c r="AF773" s="15"/>
      <c r="AG773" s="17"/>
      <c r="AH773" s="17"/>
      <c r="AI773" s="17"/>
      <c r="AJ773" s="17"/>
      <c r="AK773" s="17"/>
      <c r="AL773" s="17"/>
      <c r="AM773" s="15"/>
      <c r="AN773" s="18"/>
      <c r="AO773" s="19"/>
    </row>
    <row r="774" spans="1:41">
      <c r="A774" s="5"/>
      <c r="B774" s="6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 t="e">
        <f t="shared" si="28"/>
        <v>#DIV/0!</v>
      </c>
      <c r="U774" s="7"/>
      <c r="V774" s="7"/>
      <c r="W774" s="7"/>
      <c r="X774" s="7"/>
      <c r="Y774" s="9" t="e">
        <f t="shared" si="27"/>
        <v>#DIV/0!</v>
      </c>
      <c r="Z774" s="7"/>
      <c r="AA774" s="7"/>
      <c r="AB774" s="7"/>
      <c r="AC774" s="7"/>
      <c r="AD774" s="10"/>
      <c r="AE774" s="7"/>
      <c r="AF774" s="7"/>
      <c r="AG774" s="10"/>
      <c r="AH774" s="10"/>
      <c r="AI774" s="10"/>
      <c r="AJ774" s="10"/>
      <c r="AK774" s="10"/>
      <c r="AL774" s="10"/>
      <c r="AM774" s="7"/>
      <c r="AN774" s="11"/>
      <c r="AO774" s="12"/>
    </row>
    <row r="775" spans="1:41">
      <c r="A775" s="13"/>
      <c r="B775" s="14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 t="e">
        <f t="shared" si="28"/>
        <v>#DIV/0!</v>
      </c>
      <c r="U775" s="15"/>
      <c r="V775" s="15"/>
      <c r="W775" s="15"/>
      <c r="X775" s="15"/>
      <c r="Y775" s="16" t="e">
        <f t="shared" si="27"/>
        <v>#DIV/0!</v>
      </c>
      <c r="Z775" s="15"/>
      <c r="AA775" s="15"/>
      <c r="AB775" s="15"/>
      <c r="AC775" s="15"/>
      <c r="AD775" s="17"/>
      <c r="AE775" s="15"/>
      <c r="AF775" s="15"/>
      <c r="AG775" s="17"/>
      <c r="AH775" s="17"/>
      <c r="AI775" s="17"/>
      <c r="AJ775" s="17"/>
      <c r="AK775" s="17"/>
      <c r="AL775" s="17"/>
      <c r="AM775" s="15"/>
      <c r="AN775" s="18"/>
      <c r="AO775" s="19"/>
    </row>
    <row r="776" spans="1:41">
      <c r="A776" s="5"/>
      <c r="B776" s="6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 t="e">
        <f t="shared" si="28"/>
        <v>#DIV/0!</v>
      </c>
      <c r="U776" s="7"/>
      <c r="V776" s="7"/>
      <c r="W776" s="7"/>
      <c r="X776" s="7"/>
      <c r="Y776" s="9" t="e">
        <f t="shared" si="27"/>
        <v>#DIV/0!</v>
      </c>
      <c r="Z776" s="7"/>
      <c r="AA776" s="7"/>
      <c r="AB776" s="7"/>
      <c r="AC776" s="7"/>
      <c r="AD776" s="10"/>
      <c r="AE776" s="7"/>
      <c r="AF776" s="7"/>
      <c r="AG776" s="10"/>
      <c r="AH776" s="10"/>
      <c r="AI776" s="10"/>
      <c r="AJ776" s="10"/>
      <c r="AK776" s="10"/>
      <c r="AL776" s="10"/>
      <c r="AM776" s="7"/>
      <c r="AN776" s="11"/>
      <c r="AO776" s="12"/>
    </row>
    <row r="777" spans="1:41">
      <c r="A777" s="13"/>
      <c r="B777" s="14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 t="e">
        <f t="shared" si="28"/>
        <v>#DIV/0!</v>
      </c>
      <c r="U777" s="15"/>
      <c r="V777" s="15"/>
      <c r="W777" s="15"/>
      <c r="X777" s="15"/>
      <c r="Y777" s="16" t="e">
        <f t="shared" si="27"/>
        <v>#DIV/0!</v>
      </c>
      <c r="Z777" s="15"/>
      <c r="AA777" s="15"/>
      <c r="AB777" s="15"/>
      <c r="AC777" s="15"/>
      <c r="AD777" s="17"/>
      <c r="AE777" s="15"/>
      <c r="AF777" s="15"/>
      <c r="AG777" s="17"/>
      <c r="AH777" s="17"/>
      <c r="AI777" s="17"/>
      <c r="AJ777" s="17"/>
      <c r="AK777" s="17"/>
      <c r="AL777" s="17"/>
      <c r="AM777" s="15"/>
      <c r="AN777" s="18"/>
      <c r="AO777" s="19"/>
    </row>
    <row r="778" spans="1:41">
      <c r="A778" s="5"/>
      <c r="B778" s="6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 t="e">
        <f t="shared" si="28"/>
        <v>#DIV/0!</v>
      </c>
      <c r="U778" s="7"/>
      <c r="V778" s="7"/>
      <c r="W778" s="7"/>
      <c r="X778" s="7"/>
      <c r="Y778" s="9" t="e">
        <f t="shared" si="27"/>
        <v>#DIV/0!</v>
      </c>
      <c r="Z778" s="7"/>
      <c r="AA778" s="7"/>
      <c r="AB778" s="7"/>
      <c r="AC778" s="7"/>
      <c r="AD778" s="10"/>
      <c r="AE778" s="7"/>
      <c r="AF778" s="7"/>
      <c r="AG778" s="10"/>
      <c r="AH778" s="10"/>
      <c r="AI778" s="10"/>
      <c r="AJ778" s="10"/>
      <c r="AK778" s="10"/>
      <c r="AL778" s="10"/>
      <c r="AM778" s="7"/>
      <c r="AN778" s="11"/>
      <c r="AO778" s="12"/>
    </row>
    <row r="779" spans="1:41">
      <c r="A779" s="13"/>
      <c r="B779" s="14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 t="e">
        <f t="shared" si="28"/>
        <v>#DIV/0!</v>
      </c>
      <c r="U779" s="15"/>
      <c r="V779" s="15"/>
      <c r="W779" s="15"/>
      <c r="X779" s="15"/>
      <c r="Y779" s="16" t="e">
        <f t="shared" si="27"/>
        <v>#DIV/0!</v>
      </c>
      <c r="Z779" s="15"/>
      <c r="AA779" s="15"/>
      <c r="AB779" s="15"/>
      <c r="AC779" s="15"/>
      <c r="AD779" s="17"/>
      <c r="AE779" s="15"/>
      <c r="AF779" s="15"/>
      <c r="AG779" s="17"/>
      <c r="AH779" s="17"/>
      <c r="AI779" s="17"/>
      <c r="AJ779" s="17"/>
      <c r="AK779" s="17"/>
      <c r="AL779" s="17"/>
      <c r="AM779" s="15"/>
      <c r="AN779" s="18"/>
      <c r="AO779" s="19"/>
    </row>
    <row r="780" spans="1:41">
      <c r="A780" s="5"/>
      <c r="B780" s="6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 t="e">
        <f t="shared" si="28"/>
        <v>#DIV/0!</v>
      </c>
      <c r="U780" s="7"/>
      <c r="V780" s="7"/>
      <c r="W780" s="7"/>
      <c r="X780" s="7"/>
      <c r="Y780" s="9" t="e">
        <f t="shared" si="27"/>
        <v>#DIV/0!</v>
      </c>
      <c r="Z780" s="7"/>
      <c r="AA780" s="7"/>
      <c r="AB780" s="7"/>
      <c r="AC780" s="7"/>
      <c r="AD780" s="10"/>
      <c r="AE780" s="7"/>
      <c r="AF780" s="7"/>
      <c r="AG780" s="10"/>
      <c r="AH780" s="10"/>
      <c r="AI780" s="10"/>
      <c r="AJ780" s="10"/>
      <c r="AK780" s="10"/>
      <c r="AL780" s="10"/>
      <c r="AM780" s="7"/>
      <c r="AN780" s="11"/>
      <c r="AO780" s="12"/>
    </row>
    <row r="781" spans="1:41">
      <c r="A781" s="13"/>
      <c r="B781" s="14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 t="e">
        <f t="shared" si="28"/>
        <v>#DIV/0!</v>
      </c>
      <c r="U781" s="15"/>
      <c r="V781" s="15"/>
      <c r="W781" s="15"/>
      <c r="X781" s="15"/>
      <c r="Y781" s="16" t="e">
        <f t="shared" si="27"/>
        <v>#DIV/0!</v>
      </c>
      <c r="Z781" s="15"/>
      <c r="AA781" s="15"/>
      <c r="AB781" s="15"/>
      <c r="AC781" s="15"/>
      <c r="AD781" s="17"/>
      <c r="AE781" s="15"/>
      <c r="AF781" s="15"/>
      <c r="AG781" s="17"/>
      <c r="AH781" s="17"/>
      <c r="AI781" s="17"/>
      <c r="AJ781" s="17"/>
      <c r="AK781" s="17"/>
      <c r="AL781" s="17"/>
      <c r="AM781" s="15"/>
      <c r="AN781" s="18"/>
      <c r="AO781" s="19"/>
    </row>
    <row r="782" spans="1:41">
      <c r="A782" s="5"/>
      <c r="B782" s="6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 t="e">
        <f t="shared" si="28"/>
        <v>#DIV/0!</v>
      </c>
      <c r="U782" s="7"/>
      <c r="V782" s="7"/>
      <c r="W782" s="7"/>
      <c r="X782" s="7"/>
      <c r="Y782" s="9" t="e">
        <f t="shared" si="27"/>
        <v>#DIV/0!</v>
      </c>
      <c r="Z782" s="7"/>
      <c r="AA782" s="7"/>
      <c r="AB782" s="7"/>
      <c r="AC782" s="7"/>
      <c r="AD782" s="10"/>
      <c r="AE782" s="7"/>
      <c r="AF782" s="7"/>
      <c r="AG782" s="10"/>
      <c r="AH782" s="10"/>
      <c r="AI782" s="10"/>
      <c r="AJ782" s="10"/>
      <c r="AK782" s="10"/>
      <c r="AL782" s="10"/>
      <c r="AM782" s="7"/>
      <c r="AN782" s="11"/>
      <c r="AO782" s="12"/>
    </row>
    <row r="783" spans="1:41">
      <c r="A783" s="13"/>
      <c r="B783" s="14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 t="e">
        <f t="shared" si="28"/>
        <v>#DIV/0!</v>
      </c>
      <c r="U783" s="15"/>
      <c r="V783" s="15"/>
      <c r="W783" s="15"/>
      <c r="X783" s="15"/>
      <c r="Y783" s="16" t="e">
        <f t="shared" si="27"/>
        <v>#DIV/0!</v>
      </c>
      <c r="Z783" s="15"/>
      <c r="AA783" s="15"/>
      <c r="AB783" s="15"/>
      <c r="AC783" s="15"/>
      <c r="AD783" s="17"/>
      <c r="AE783" s="15"/>
      <c r="AF783" s="15"/>
      <c r="AG783" s="17"/>
      <c r="AH783" s="17"/>
      <c r="AI783" s="17"/>
      <c r="AJ783" s="17"/>
      <c r="AK783" s="17"/>
      <c r="AL783" s="17"/>
      <c r="AM783" s="15"/>
      <c r="AN783" s="18"/>
      <c r="AO783" s="19"/>
    </row>
    <row r="784" spans="1:41">
      <c r="A784" s="5"/>
      <c r="B784" s="6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 t="e">
        <f t="shared" si="28"/>
        <v>#DIV/0!</v>
      </c>
      <c r="U784" s="7"/>
      <c r="V784" s="7"/>
      <c r="W784" s="7"/>
      <c r="X784" s="7"/>
      <c r="Y784" s="9" t="e">
        <f t="shared" si="27"/>
        <v>#DIV/0!</v>
      </c>
      <c r="Z784" s="7"/>
      <c r="AA784" s="7"/>
      <c r="AB784" s="7"/>
      <c r="AC784" s="7"/>
      <c r="AD784" s="10"/>
      <c r="AE784" s="7"/>
      <c r="AF784" s="7"/>
      <c r="AG784" s="10"/>
      <c r="AH784" s="10"/>
      <c r="AI784" s="10"/>
      <c r="AJ784" s="10"/>
      <c r="AK784" s="10"/>
      <c r="AL784" s="10"/>
      <c r="AM784" s="7"/>
      <c r="AN784" s="11"/>
      <c r="AO784" s="12"/>
    </row>
    <row r="785" spans="1:41">
      <c r="A785" s="13"/>
      <c r="B785" s="14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 t="e">
        <f t="shared" si="28"/>
        <v>#DIV/0!</v>
      </c>
      <c r="U785" s="15"/>
      <c r="V785" s="15"/>
      <c r="W785" s="15"/>
      <c r="X785" s="15"/>
      <c r="Y785" s="16" t="e">
        <f t="shared" si="27"/>
        <v>#DIV/0!</v>
      </c>
      <c r="Z785" s="15"/>
      <c r="AA785" s="15"/>
      <c r="AB785" s="15"/>
      <c r="AC785" s="15"/>
      <c r="AD785" s="17"/>
      <c r="AE785" s="15"/>
      <c r="AF785" s="15"/>
      <c r="AG785" s="17"/>
      <c r="AH785" s="17"/>
      <c r="AI785" s="17"/>
      <c r="AJ785" s="17"/>
      <c r="AK785" s="17"/>
      <c r="AL785" s="17"/>
      <c r="AM785" s="15"/>
      <c r="AN785" s="18"/>
      <c r="AO785" s="19"/>
    </row>
    <row r="786" spans="1:41">
      <c r="A786" s="5"/>
      <c r="B786" s="6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 t="e">
        <f t="shared" si="28"/>
        <v>#DIV/0!</v>
      </c>
      <c r="U786" s="7"/>
      <c r="V786" s="7"/>
      <c r="W786" s="7"/>
      <c r="X786" s="7"/>
      <c r="Y786" s="9" t="e">
        <f t="shared" si="27"/>
        <v>#DIV/0!</v>
      </c>
      <c r="Z786" s="7"/>
      <c r="AA786" s="7"/>
      <c r="AB786" s="7"/>
      <c r="AC786" s="7"/>
      <c r="AD786" s="10"/>
      <c r="AE786" s="7"/>
      <c r="AF786" s="7"/>
      <c r="AG786" s="10"/>
      <c r="AH786" s="10"/>
      <c r="AI786" s="10"/>
      <c r="AJ786" s="10"/>
      <c r="AK786" s="10"/>
      <c r="AL786" s="10"/>
      <c r="AM786" s="7"/>
      <c r="AN786" s="11"/>
      <c r="AO786" s="12"/>
    </row>
    <row r="787" spans="1:41">
      <c r="A787" s="13"/>
      <c r="B787" s="14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 t="e">
        <f t="shared" si="28"/>
        <v>#DIV/0!</v>
      </c>
      <c r="U787" s="15"/>
      <c r="V787" s="15"/>
      <c r="W787" s="15"/>
      <c r="X787" s="15"/>
      <c r="Y787" s="16" t="e">
        <f t="shared" si="27"/>
        <v>#DIV/0!</v>
      </c>
      <c r="Z787" s="15"/>
      <c r="AA787" s="15"/>
      <c r="AB787" s="15"/>
      <c r="AC787" s="15"/>
      <c r="AD787" s="17"/>
      <c r="AE787" s="15"/>
      <c r="AF787" s="15"/>
      <c r="AG787" s="17"/>
      <c r="AH787" s="17"/>
      <c r="AI787" s="17"/>
      <c r="AJ787" s="17"/>
      <c r="AK787" s="17"/>
      <c r="AL787" s="17"/>
      <c r="AM787" s="15"/>
      <c r="AN787" s="18"/>
      <c r="AO787" s="19"/>
    </row>
    <row r="788" spans="1:41">
      <c r="A788" s="5"/>
      <c r="B788" s="6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 t="e">
        <f t="shared" si="28"/>
        <v>#DIV/0!</v>
      </c>
      <c r="U788" s="7"/>
      <c r="V788" s="7"/>
      <c r="W788" s="7"/>
      <c r="X788" s="7"/>
      <c r="Y788" s="9" t="e">
        <f t="shared" si="27"/>
        <v>#DIV/0!</v>
      </c>
      <c r="Z788" s="7"/>
      <c r="AA788" s="7"/>
      <c r="AB788" s="7"/>
      <c r="AC788" s="7"/>
      <c r="AD788" s="10"/>
      <c r="AE788" s="7"/>
      <c r="AF788" s="7"/>
      <c r="AG788" s="10"/>
      <c r="AH788" s="10"/>
      <c r="AI788" s="10"/>
      <c r="AJ788" s="10"/>
      <c r="AK788" s="10"/>
      <c r="AL788" s="10"/>
      <c r="AM788" s="7"/>
      <c r="AN788" s="11"/>
      <c r="AO788" s="12"/>
    </row>
    <row r="789" spans="1:41">
      <c r="A789" s="13"/>
      <c r="B789" s="14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 t="e">
        <f t="shared" si="28"/>
        <v>#DIV/0!</v>
      </c>
      <c r="U789" s="15"/>
      <c r="V789" s="15"/>
      <c r="W789" s="15"/>
      <c r="X789" s="15"/>
      <c r="Y789" s="16" t="e">
        <f t="shared" si="27"/>
        <v>#DIV/0!</v>
      </c>
      <c r="Z789" s="15"/>
      <c r="AA789" s="15"/>
      <c r="AB789" s="15"/>
      <c r="AC789" s="15"/>
      <c r="AD789" s="17"/>
      <c r="AE789" s="15"/>
      <c r="AF789" s="15"/>
      <c r="AG789" s="17"/>
      <c r="AH789" s="17"/>
      <c r="AI789" s="17"/>
      <c r="AJ789" s="17"/>
      <c r="AK789" s="17"/>
      <c r="AL789" s="17"/>
      <c r="AM789" s="15"/>
      <c r="AN789" s="18"/>
      <c r="AO789" s="19"/>
    </row>
    <row r="790" spans="1:41">
      <c r="A790" s="5"/>
      <c r="B790" s="6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 t="e">
        <f t="shared" si="28"/>
        <v>#DIV/0!</v>
      </c>
      <c r="U790" s="7"/>
      <c r="V790" s="7"/>
      <c r="W790" s="7"/>
      <c r="X790" s="7"/>
      <c r="Y790" s="9" t="e">
        <f t="shared" si="27"/>
        <v>#DIV/0!</v>
      </c>
      <c r="Z790" s="7"/>
      <c r="AA790" s="7"/>
      <c r="AB790" s="7"/>
      <c r="AC790" s="7"/>
      <c r="AD790" s="10"/>
      <c r="AE790" s="7"/>
      <c r="AF790" s="7"/>
      <c r="AG790" s="10"/>
      <c r="AH790" s="10"/>
      <c r="AI790" s="10"/>
      <c r="AJ790" s="10"/>
      <c r="AK790" s="10"/>
      <c r="AL790" s="10"/>
      <c r="AM790" s="7"/>
      <c r="AN790" s="11"/>
      <c r="AO790" s="12"/>
    </row>
    <row r="791" spans="1:41">
      <c r="A791" s="13"/>
      <c r="B791" s="14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 t="e">
        <f t="shared" si="28"/>
        <v>#DIV/0!</v>
      </c>
      <c r="U791" s="15"/>
      <c r="V791" s="15"/>
      <c r="W791" s="15"/>
      <c r="X791" s="15"/>
      <c r="Y791" s="16" t="e">
        <f t="shared" si="27"/>
        <v>#DIV/0!</v>
      </c>
      <c r="Z791" s="15"/>
      <c r="AA791" s="15"/>
      <c r="AB791" s="15"/>
      <c r="AC791" s="15"/>
      <c r="AD791" s="17"/>
      <c r="AE791" s="15"/>
      <c r="AF791" s="15"/>
      <c r="AG791" s="17"/>
      <c r="AH791" s="17"/>
      <c r="AI791" s="17"/>
      <c r="AJ791" s="17"/>
      <c r="AK791" s="17"/>
      <c r="AL791" s="17"/>
      <c r="AM791" s="15"/>
      <c r="AN791" s="18"/>
      <c r="AO791" s="19"/>
    </row>
    <row r="792" spans="1:41">
      <c r="A792" s="5"/>
      <c r="B792" s="6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 t="e">
        <f t="shared" si="28"/>
        <v>#DIV/0!</v>
      </c>
      <c r="U792" s="7"/>
      <c r="V792" s="7"/>
      <c r="W792" s="7"/>
      <c r="X792" s="7"/>
      <c r="Y792" s="9" t="e">
        <f t="shared" si="27"/>
        <v>#DIV/0!</v>
      </c>
      <c r="Z792" s="7"/>
      <c r="AA792" s="7"/>
      <c r="AB792" s="7"/>
      <c r="AC792" s="7"/>
      <c r="AD792" s="10"/>
      <c r="AE792" s="7"/>
      <c r="AF792" s="7"/>
      <c r="AG792" s="10"/>
      <c r="AH792" s="10"/>
      <c r="AI792" s="10"/>
      <c r="AJ792" s="10"/>
      <c r="AK792" s="10"/>
      <c r="AL792" s="10"/>
      <c r="AM792" s="7"/>
      <c r="AN792" s="11"/>
      <c r="AO792" s="12"/>
    </row>
    <row r="793" spans="1:41">
      <c r="A793" s="13"/>
      <c r="B793" s="14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 t="e">
        <f t="shared" si="28"/>
        <v>#DIV/0!</v>
      </c>
      <c r="U793" s="15"/>
      <c r="V793" s="15"/>
      <c r="W793" s="15"/>
      <c r="X793" s="15"/>
      <c r="Y793" s="16" t="e">
        <f t="shared" si="27"/>
        <v>#DIV/0!</v>
      </c>
      <c r="Z793" s="15"/>
      <c r="AA793" s="15"/>
      <c r="AB793" s="15"/>
      <c r="AC793" s="15"/>
      <c r="AD793" s="17"/>
      <c r="AE793" s="15"/>
      <c r="AF793" s="15"/>
      <c r="AG793" s="17"/>
      <c r="AH793" s="17"/>
      <c r="AI793" s="17"/>
      <c r="AJ793" s="17"/>
      <c r="AK793" s="17"/>
      <c r="AL793" s="17"/>
      <c r="AM793" s="15"/>
      <c r="AN793" s="18"/>
      <c r="AO793" s="19"/>
    </row>
    <row r="794" spans="1:41">
      <c r="A794" s="5"/>
      <c r="B794" s="6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 t="e">
        <f t="shared" si="28"/>
        <v>#DIV/0!</v>
      </c>
      <c r="U794" s="7"/>
      <c r="V794" s="7"/>
      <c r="W794" s="7"/>
      <c r="X794" s="7"/>
      <c r="Y794" s="9" t="e">
        <f t="shared" si="27"/>
        <v>#DIV/0!</v>
      </c>
      <c r="Z794" s="7"/>
      <c r="AA794" s="7"/>
      <c r="AB794" s="7"/>
      <c r="AC794" s="7"/>
      <c r="AD794" s="10"/>
      <c r="AE794" s="7"/>
      <c r="AF794" s="7"/>
      <c r="AG794" s="10"/>
      <c r="AH794" s="10"/>
      <c r="AI794" s="10"/>
      <c r="AJ794" s="10"/>
      <c r="AK794" s="10"/>
      <c r="AL794" s="10"/>
      <c r="AM794" s="7"/>
      <c r="AN794" s="11"/>
      <c r="AO794" s="12"/>
    </row>
    <row r="795" spans="1:41">
      <c r="A795" s="13"/>
      <c r="B795" s="14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 t="e">
        <f t="shared" si="28"/>
        <v>#DIV/0!</v>
      </c>
      <c r="U795" s="15"/>
      <c r="V795" s="15"/>
      <c r="W795" s="15"/>
      <c r="X795" s="15"/>
      <c r="Y795" s="16" t="e">
        <f t="shared" si="27"/>
        <v>#DIV/0!</v>
      </c>
      <c r="Z795" s="15"/>
      <c r="AA795" s="15"/>
      <c r="AB795" s="15"/>
      <c r="AC795" s="15"/>
      <c r="AD795" s="17"/>
      <c r="AE795" s="15"/>
      <c r="AF795" s="15"/>
      <c r="AG795" s="17"/>
      <c r="AH795" s="17"/>
      <c r="AI795" s="17"/>
      <c r="AJ795" s="17"/>
      <c r="AK795" s="17"/>
      <c r="AL795" s="17"/>
      <c r="AM795" s="15"/>
      <c r="AN795" s="18"/>
      <c r="AO795" s="19"/>
    </row>
    <row r="796" spans="1:41">
      <c r="A796" s="5"/>
      <c r="B796" s="6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 t="e">
        <f t="shared" si="28"/>
        <v>#DIV/0!</v>
      </c>
      <c r="U796" s="7"/>
      <c r="V796" s="7"/>
      <c r="W796" s="7"/>
      <c r="X796" s="7"/>
      <c r="Y796" s="9" t="e">
        <f t="shared" si="27"/>
        <v>#DIV/0!</v>
      </c>
      <c r="Z796" s="7"/>
      <c r="AA796" s="7"/>
      <c r="AB796" s="7"/>
      <c r="AC796" s="7"/>
      <c r="AD796" s="10"/>
      <c r="AE796" s="7"/>
      <c r="AF796" s="7"/>
      <c r="AG796" s="10"/>
      <c r="AH796" s="10"/>
      <c r="AI796" s="10"/>
      <c r="AJ796" s="10"/>
      <c r="AK796" s="10"/>
      <c r="AL796" s="10"/>
      <c r="AM796" s="7"/>
      <c r="AN796" s="11"/>
      <c r="AO796" s="12"/>
    </row>
    <row r="797" spans="1:41">
      <c r="A797" s="13"/>
      <c r="B797" s="14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 t="e">
        <f t="shared" si="28"/>
        <v>#DIV/0!</v>
      </c>
      <c r="U797" s="15"/>
      <c r="V797" s="15"/>
      <c r="W797" s="15"/>
      <c r="X797" s="15"/>
      <c r="Y797" s="16" t="e">
        <f t="shared" si="27"/>
        <v>#DIV/0!</v>
      </c>
      <c r="Z797" s="15"/>
      <c r="AA797" s="15"/>
      <c r="AB797" s="15"/>
      <c r="AC797" s="15"/>
      <c r="AD797" s="17"/>
      <c r="AE797" s="15"/>
      <c r="AF797" s="15"/>
      <c r="AG797" s="17"/>
      <c r="AH797" s="17"/>
      <c r="AI797" s="17"/>
      <c r="AJ797" s="17"/>
      <c r="AK797" s="17"/>
      <c r="AL797" s="17"/>
      <c r="AM797" s="15"/>
      <c r="AN797" s="18"/>
      <c r="AO797" s="19"/>
    </row>
    <row r="798" spans="1:41">
      <c r="A798" s="5"/>
      <c r="B798" s="6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 t="e">
        <f t="shared" si="28"/>
        <v>#DIV/0!</v>
      </c>
      <c r="U798" s="7"/>
      <c r="V798" s="7"/>
      <c r="W798" s="7"/>
      <c r="X798" s="7"/>
      <c r="Y798" s="9" t="e">
        <f t="shared" si="27"/>
        <v>#DIV/0!</v>
      </c>
      <c r="Z798" s="7"/>
      <c r="AA798" s="7"/>
      <c r="AB798" s="7"/>
      <c r="AC798" s="7"/>
      <c r="AD798" s="10"/>
      <c r="AE798" s="7"/>
      <c r="AF798" s="7"/>
      <c r="AG798" s="10"/>
      <c r="AH798" s="10"/>
      <c r="AI798" s="10"/>
      <c r="AJ798" s="10"/>
      <c r="AK798" s="10"/>
      <c r="AL798" s="10"/>
      <c r="AM798" s="7"/>
      <c r="AN798" s="11"/>
      <c r="AO798" s="12"/>
    </row>
    <row r="799" spans="1:41">
      <c r="A799" s="13"/>
      <c r="B799" s="14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 t="e">
        <f t="shared" si="28"/>
        <v>#DIV/0!</v>
      </c>
      <c r="U799" s="15"/>
      <c r="V799" s="15"/>
      <c r="W799" s="15"/>
      <c r="X799" s="15"/>
      <c r="Y799" s="16" t="e">
        <f t="shared" si="27"/>
        <v>#DIV/0!</v>
      </c>
      <c r="Z799" s="15"/>
      <c r="AA799" s="15"/>
      <c r="AB799" s="15"/>
      <c r="AC799" s="15"/>
      <c r="AD799" s="17"/>
      <c r="AE799" s="15"/>
      <c r="AF799" s="15"/>
      <c r="AG799" s="17"/>
      <c r="AH799" s="17"/>
      <c r="AI799" s="17"/>
      <c r="AJ799" s="17"/>
      <c r="AK799" s="17"/>
      <c r="AL799" s="17"/>
      <c r="AM799" s="15"/>
      <c r="AN799" s="18"/>
      <c r="AO799" s="19"/>
    </row>
    <row r="800" spans="1:41">
      <c r="A800" s="5"/>
      <c r="B800" s="6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 t="e">
        <f t="shared" si="28"/>
        <v>#DIV/0!</v>
      </c>
      <c r="U800" s="7"/>
      <c r="V800" s="7"/>
      <c r="W800" s="7"/>
      <c r="X800" s="7"/>
      <c r="Y800" s="9" t="e">
        <f t="shared" si="27"/>
        <v>#DIV/0!</v>
      </c>
      <c r="Z800" s="7"/>
      <c r="AA800" s="7"/>
      <c r="AB800" s="7"/>
      <c r="AC800" s="7"/>
      <c r="AD800" s="10"/>
      <c r="AE800" s="7"/>
      <c r="AF800" s="7"/>
      <c r="AG800" s="10"/>
      <c r="AH800" s="10"/>
      <c r="AI800" s="10"/>
      <c r="AJ800" s="10"/>
      <c r="AK800" s="10"/>
      <c r="AL800" s="10"/>
      <c r="AM800" s="7"/>
      <c r="AN800" s="11"/>
      <c r="AO800" s="12"/>
    </row>
    <row r="801" spans="1:41">
      <c r="A801" s="13"/>
      <c r="B801" s="14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 t="e">
        <f t="shared" si="28"/>
        <v>#DIV/0!</v>
      </c>
      <c r="U801" s="15"/>
      <c r="V801" s="15"/>
      <c r="W801" s="15"/>
      <c r="X801" s="15"/>
      <c r="Y801" s="16" t="e">
        <f t="shared" ref="Y801:Y1055" si="29">((X801)/((S801/60)*(R801/(R801+S801))))/1000</f>
        <v>#DIV/0!</v>
      </c>
      <c r="Z801" s="15"/>
      <c r="AA801" s="15"/>
      <c r="AB801" s="15"/>
      <c r="AC801" s="15"/>
      <c r="AD801" s="17"/>
      <c r="AE801" s="15"/>
      <c r="AF801" s="15"/>
      <c r="AG801" s="17"/>
      <c r="AH801" s="17"/>
      <c r="AI801" s="17"/>
      <c r="AJ801" s="17"/>
      <c r="AK801" s="17"/>
      <c r="AL801" s="17"/>
      <c r="AM801" s="15"/>
      <c r="AN801" s="18"/>
      <c r="AO801" s="19"/>
    </row>
    <row r="802" spans="1:41">
      <c r="A802" s="5"/>
      <c r="B802" s="6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 t="e">
        <f t="shared" si="28"/>
        <v>#DIV/0!</v>
      </c>
      <c r="U802" s="7"/>
      <c r="V802" s="7"/>
      <c r="W802" s="7"/>
      <c r="X802" s="7"/>
      <c r="Y802" s="9" t="e">
        <f t="shared" si="29"/>
        <v>#DIV/0!</v>
      </c>
      <c r="Z802" s="7"/>
      <c r="AA802" s="7"/>
      <c r="AB802" s="7"/>
      <c r="AC802" s="7"/>
      <c r="AD802" s="10"/>
      <c r="AE802" s="7"/>
      <c r="AF802" s="7"/>
      <c r="AG802" s="10"/>
      <c r="AH802" s="10"/>
      <c r="AI802" s="10"/>
      <c r="AJ802" s="10"/>
      <c r="AK802" s="10"/>
      <c r="AL802" s="10"/>
      <c r="AM802" s="7"/>
      <c r="AN802" s="11"/>
      <c r="AO802" s="12"/>
    </row>
    <row r="803" spans="1:41">
      <c r="A803" s="13"/>
      <c r="B803" s="14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 t="e">
        <f t="shared" si="28"/>
        <v>#DIV/0!</v>
      </c>
      <c r="U803" s="15"/>
      <c r="V803" s="15"/>
      <c r="W803" s="15"/>
      <c r="X803" s="15"/>
      <c r="Y803" s="16" t="e">
        <f t="shared" si="29"/>
        <v>#DIV/0!</v>
      </c>
      <c r="Z803" s="15"/>
      <c r="AA803" s="15"/>
      <c r="AB803" s="15"/>
      <c r="AC803" s="15"/>
      <c r="AD803" s="17"/>
      <c r="AE803" s="15"/>
      <c r="AF803" s="15"/>
      <c r="AG803" s="17"/>
      <c r="AH803" s="17"/>
      <c r="AI803" s="17"/>
      <c r="AJ803" s="17"/>
      <c r="AK803" s="17"/>
      <c r="AL803" s="17"/>
      <c r="AM803" s="15"/>
      <c r="AN803" s="18"/>
      <c r="AO803" s="19"/>
    </row>
    <row r="804" spans="1:41">
      <c r="A804" s="5"/>
      <c r="B804" s="6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 t="e">
        <f t="shared" ref="T804:T1013" si="30">S804/R804</f>
        <v>#DIV/0!</v>
      </c>
      <c r="U804" s="7"/>
      <c r="V804" s="7"/>
      <c r="W804" s="7"/>
      <c r="X804" s="7"/>
      <c r="Y804" s="9" t="e">
        <f t="shared" si="29"/>
        <v>#DIV/0!</v>
      </c>
      <c r="Z804" s="7"/>
      <c r="AA804" s="7"/>
      <c r="AB804" s="7"/>
      <c r="AC804" s="7"/>
      <c r="AD804" s="10"/>
      <c r="AE804" s="7"/>
      <c r="AF804" s="7"/>
      <c r="AG804" s="10"/>
      <c r="AH804" s="10"/>
      <c r="AI804" s="10"/>
      <c r="AJ804" s="10"/>
      <c r="AK804" s="10"/>
      <c r="AL804" s="10"/>
      <c r="AM804" s="7"/>
      <c r="AN804" s="11"/>
      <c r="AO804" s="12"/>
    </row>
    <row r="805" spans="1:41">
      <c r="A805" s="13"/>
      <c r="B805" s="14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 t="e">
        <f t="shared" si="30"/>
        <v>#DIV/0!</v>
      </c>
      <c r="U805" s="15"/>
      <c r="V805" s="15"/>
      <c r="W805" s="15"/>
      <c r="X805" s="15"/>
      <c r="Y805" s="16" t="e">
        <f t="shared" si="29"/>
        <v>#DIV/0!</v>
      </c>
      <c r="Z805" s="15"/>
      <c r="AA805" s="15"/>
      <c r="AB805" s="15"/>
      <c r="AC805" s="15"/>
      <c r="AD805" s="17"/>
      <c r="AE805" s="15"/>
      <c r="AF805" s="15"/>
      <c r="AG805" s="17"/>
      <c r="AH805" s="17"/>
      <c r="AI805" s="17"/>
      <c r="AJ805" s="17"/>
      <c r="AK805" s="17"/>
      <c r="AL805" s="17"/>
      <c r="AM805" s="15"/>
      <c r="AN805" s="18"/>
      <c r="AO805" s="19"/>
    </row>
    <row r="806" spans="1:41">
      <c r="A806" s="5"/>
      <c r="B806" s="6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 t="e">
        <f t="shared" si="30"/>
        <v>#DIV/0!</v>
      </c>
      <c r="U806" s="7"/>
      <c r="V806" s="7"/>
      <c r="W806" s="7"/>
      <c r="X806" s="7"/>
      <c r="Y806" s="9" t="e">
        <f t="shared" si="29"/>
        <v>#DIV/0!</v>
      </c>
      <c r="Z806" s="7"/>
      <c r="AA806" s="7"/>
      <c r="AB806" s="7"/>
      <c r="AC806" s="7"/>
      <c r="AD806" s="10"/>
      <c r="AE806" s="7"/>
      <c r="AF806" s="7"/>
      <c r="AG806" s="10"/>
      <c r="AH806" s="10"/>
      <c r="AI806" s="10"/>
      <c r="AJ806" s="10"/>
      <c r="AK806" s="10"/>
      <c r="AL806" s="10"/>
      <c r="AM806" s="7"/>
      <c r="AN806" s="11"/>
      <c r="AO806" s="12"/>
    </row>
    <row r="807" spans="1:41">
      <c r="A807" s="13"/>
      <c r="B807" s="14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 t="e">
        <f t="shared" si="30"/>
        <v>#DIV/0!</v>
      </c>
      <c r="U807" s="15"/>
      <c r="V807" s="15"/>
      <c r="W807" s="15"/>
      <c r="X807" s="15"/>
      <c r="Y807" s="16" t="e">
        <f t="shared" si="29"/>
        <v>#DIV/0!</v>
      </c>
      <c r="Z807" s="15"/>
      <c r="AA807" s="15"/>
      <c r="AB807" s="15"/>
      <c r="AC807" s="15"/>
      <c r="AD807" s="17"/>
      <c r="AE807" s="15"/>
      <c r="AF807" s="15"/>
      <c r="AG807" s="17"/>
      <c r="AH807" s="17"/>
      <c r="AI807" s="17"/>
      <c r="AJ807" s="17"/>
      <c r="AK807" s="17"/>
      <c r="AL807" s="17"/>
      <c r="AM807" s="15"/>
      <c r="AN807" s="18"/>
      <c r="AO807" s="19"/>
    </row>
    <row r="808" spans="1:41">
      <c r="A808" s="5"/>
      <c r="B808" s="6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 t="e">
        <f t="shared" si="30"/>
        <v>#DIV/0!</v>
      </c>
      <c r="U808" s="7"/>
      <c r="V808" s="7"/>
      <c r="W808" s="7"/>
      <c r="X808" s="7"/>
      <c r="Y808" s="9" t="e">
        <f t="shared" si="29"/>
        <v>#DIV/0!</v>
      </c>
      <c r="Z808" s="7"/>
      <c r="AA808" s="7"/>
      <c r="AB808" s="7"/>
      <c r="AC808" s="7"/>
      <c r="AD808" s="10"/>
      <c r="AE808" s="7"/>
      <c r="AF808" s="7"/>
      <c r="AG808" s="10"/>
      <c r="AH808" s="10"/>
      <c r="AI808" s="10"/>
      <c r="AJ808" s="10"/>
      <c r="AK808" s="10"/>
      <c r="AL808" s="10"/>
      <c r="AM808" s="7"/>
      <c r="AN808" s="11"/>
      <c r="AO808" s="12"/>
    </row>
    <row r="809" spans="1:41">
      <c r="A809" s="13"/>
      <c r="B809" s="14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 t="e">
        <f t="shared" si="30"/>
        <v>#DIV/0!</v>
      </c>
      <c r="U809" s="15"/>
      <c r="V809" s="15"/>
      <c r="W809" s="15"/>
      <c r="X809" s="15"/>
      <c r="Y809" s="16" t="e">
        <f t="shared" si="29"/>
        <v>#DIV/0!</v>
      </c>
      <c r="Z809" s="15"/>
      <c r="AA809" s="15"/>
      <c r="AB809" s="15"/>
      <c r="AC809" s="15"/>
      <c r="AD809" s="17"/>
      <c r="AE809" s="15"/>
      <c r="AF809" s="15"/>
      <c r="AG809" s="17"/>
      <c r="AH809" s="17"/>
      <c r="AI809" s="17"/>
      <c r="AJ809" s="17"/>
      <c r="AK809" s="17"/>
      <c r="AL809" s="17"/>
      <c r="AM809" s="15"/>
      <c r="AN809" s="18"/>
      <c r="AO809" s="19"/>
    </row>
    <row r="810" spans="1:41">
      <c r="A810" s="5"/>
      <c r="B810" s="6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 t="e">
        <f t="shared" si="30"/>
        <v>#DIV/0!</v>
      </c>
      <c r="U810" s="7"/>
      <c r="V810" s="7"/>
      <c r="W810" s="7"/>
      <c r="X810" s="7"/>
      <c r="Y810" s="9" t="e">
        <f t="shared" si="29"/>
        <v>#DIV/0!</v>
      </c>
      <c r="Z810" s="7"/>
      <c r="AA810" s="7"/>
      <c r="AB810" s="7"/>
      <c r="AC810" s="7"/>
      <c r="AD810" s="10"/>
      <c r="AE810" s="7"/>
      <c r="AF810" s="7"/>
      <c r="AG810" s="10"/>
      <c r="AH810" s="10"/>
      <c r="AI810" s="10"/>
      <c r="AJ810" s="10"/>
      <c r="AK810" s="10"/>
      <c r="AL810" s="10"/>
      <c r="AM810" s="7"/>
      <c r="AN810" s="11"/>
      <c r="AO810" s="12"/>
    </row>
    <row r="811" spans="1:41">
      <c r="A811" s="13"/>
      <c r="B811" s="14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 t="e">
        <f t="shared" si="30"/>
        <v>#DIV/0!</v>
      </c>
      <c r="U811" s="15"/>
      <c r="V811" s="15"/>
      <c r="W811" s="15"/>
      <c r="X811" s="15"/>
      <c r="Y811" s="16" t="e">
        <f t="shared" si="29"/>
        <v>#DIV/0!</v>
      </c>
      <c r="Z811" s="15"/>
      <c r="AA811" s="15"/>
      <c r="AB811" s="15"/>
      <c r="AC811" s="15"/>
      <c r="AD811" s="17"/>
      <c r="AE811" s="15"/>
      <c r="AF811" s="15"/>
      <c r="AG811" s="17"/>
      <c r="AH811" s="17"/>
      <c r="AI811" s="17"/>
      <c r="AJ811" s="17"/>
      <c r="AK811" s="17"/>
      <c r="AL811" s="17"/>
      <c r="AM811" s="15"/>
      <c r="AN811" s="18"/>
      <c r="AO811" s="19"/>
    </row>
    <row r="812" spans="1:41">
      <c r="A812" s="5"/>
      <c r="B812" s="6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 t="e">
        <f t="shared" si="30"/>
        <v>#DIV/0!</v>
      </c>
      <c r="U812" s="7"/>
      <c r="V812" s="7"/>
      <c r="W812" s="7"/>
      <c r="X812" s="7"/>
      <c r="Y812" s="9" t="e">
        <f t="shared" si="29"/>
        <v>#DIV/0!</v>
      </c>
      <c r="Z812" s="7"/>
      <c r="AA812" s="7"/>
      <c r="AB812" s="7"/>
      <c r="AC812" s="7"/>
      <c r="AD812" s="10"/>
      <c r="AE812" s="7"/>
      <c r="AF812" s="7"/>
      <c r="AG812" s="10"/>
      <c r="AH812" s="10"/>
      <c r="AI812" s="10"/>
      <c r="AJ812" s="10"/>
      <c r="AK812" s="10"/>
      <c r="AL812" s="10"/>
      <c r="AM812" s="7"/>
      <c r="AN812" s="11"/>
      <c r="AO812" s="12"/>
    </row>
    <row r="813" spans="1:41">
      <c r="A813" s="13"/>
      <c r="B813" s="14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 t="e">
        <f t="shared" si="30"/>
        <v>#DIV/0!</v>
      </c>
      <c r="U813" s="15"/>
      <c r="V813" s="15"/>
      <c r="W813" s="15"/>
      <c r="X813" s="15"/>
      <c r="Y813" s="16" t="e">
        <f t="shared" si="29"/>
        <v>#DIV/0!</v>
      </c>
      <c r="Z813" s="15"/>
      <c r="AA813" s="15"/>
      <c r="AB813" s="15"/>
      <c r="AC813" s="15"/>
      <c r="AD813" s="17"/>
      <c r="AE813" s="15"/>
      <c r="AF813" s="15"/>
      <c r="AG813" s="17"/>
      <c r="AH813" s="17"/>
      <c r="AI813" s="17"/>
      <c r="AJ813" s="17"/>
      <c r="AK813" s="17"/>
      <c r="AL813" s="17"/>
      <c r="AM813" s="15"/>
      <c r="AN813" s="18"/>
      <c r="AO813" s="19"/>
    </row>
    <row r="814" spans="1:41">
      <c r="A814" s="5"/>
      <c r="B814" s="6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 t="e">
        <f t="shared" si="30"/>
        <v>#DIV/0!</v>
      </c>
      <c r="U814" s="7"/>
      <c r="V814" s="7"/>
      <c r="W814" s="7"/>
      <c r="X814" s="7"/>
      <c r="Y814" s="9" t="e">
        <f t="shared" si="29"/>
        <v>#DIV/0!</v>
      </c>
      <c r="Z814" s="7"/>
      <c r="AA814" s="7"/>
      <c r="AB814" s="7"/>
      <c r="AC814" s="7"/>
      <c r="AD814" s="10"/>
      <c r="AE814" s="7"/>
      <c r="AF814" s="7"/>
      <c r="AG814" s="10"/>
      <c r="AH814" s="10"/>
      <c r="AI814" s="10"/>
      <c r="AJ814" s="10"/>
      <c r="AK814" s="10"/>
      <c r="AL814" s="10"/>
      <c r="AM814" s="7"/>
      <c r="AN814" s="11"/>
      <c r="AO814" s="12"/>
    </row>
    <row r="815" spans="1:41">
      <c r="A815" s="13"/>
      <c r="B815" s="14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 t="e">
        <f t="shared" si="30"/>
        <v>#DIV/0!</v>
      </c>
      <c r="U815" s="15"/>
      <c r="V815" s="15"/>
      <c r="W815" s="15"/>
      <c r="X815" s="15"/>
      <c r="Y815" s="16" t="e">
        <f t="shared" si="29"/>
        <v>#DIV/0!</v>
      </c>
      <c r="Z815" s="15"/>
      <c r="AA815" s="15"/>
      <c r="AB815" s="15"/>
      <c r="AC815" s="15"/>
      <c r="AD815" s="17"/>
      <c r="AE815" s="15"/>
      <c r="AF815" s="15"/>
      <c r="AG815" s="17"/>
      <c r="AH815" s="17"/>
      <c r="AI815" s="17"/>
      <c r="AJ815" s="17"/>
      <c r="AK815" s="17"/>
      <c r="AL815" s="17"/>
      <c r="AM815" s="15"/>
      <c r="AN815" s="18"/>
      <c r="AO815" s="19"/>
    </row>
    <row r="816" spans="1:41">
      <c r="A816" s="5"/>
      <c r="B816" s="6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 t="e">
        <f t="shared" si="30"/>
        <v>#DIV/0!</v>
      </c>
      <c r="U816" s="7"/>
      <c r="V816" s="7"/>
      <c r="W816" s="7"/>
      <c r="X816" s="7"/>
      <c r="Y816" s="9" t="e">
        <f t="shared" si="29"/>
        <v>#DIV/0!</v>
      </c>
      <c r="Z816" s="7"/>
      <c r="AA816" s="7"/>
      <c r="AB816" s="7"/>
      <c r="AC816" s="7"/>
      <c r="AD816" s="10"/>
      <c r="AE816" s="7"/>
      <c r="AF816" s="7"/>
      <c r="AG816" s="10"/>
      <c r="AH816" s="10"/>
      <c r="AI816" s="10"/>
      <c r="AJ816" s="10"/>
      <c r="AK816" s="10"/>
      <c r="AL816" s="10"/>
      <c r="AM816" s="7"/>
      <c r="AN816" s="11"/>
      <c r="AO816" s="12"/>
    </row>
    <row r="817" spans="1:41">
      <c r="A817" s="13"/>
      <c r="B817" s="14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 t="e">
        <f t="shared" si="30"/>
        <v>#DIV/0!</v>
      </c>
      <c r="U817" s="15"/>
      <c r="V817" s="15"/>
      <c r="W817" s="15"/>
      <c r="X817" s="15"/>
      <c r="Y817" s="16" t="e">
        <f t="shared" si="29"/>
        <v>#DIV/0!</v>
      </c>
      <c r="Z817" s="15"/>
      <c r="AA817" s="15"/>
      <c r="AB817" s="15"/>
      <c r="AC817" s="15"/>
      <c r="AD817" s="17"/>
      <c r="AE817" s="15"/>
      <c r="AF817" s="15"/>
      <c r="AG817" s="17"/>
      <c r="AH817" s="17"/>
      <c r="AI817" s="17"/>
      <c r="AJ817" s="17"/>
      <c r="AK817" s="17"/>
      <c r="AL817" s="17"/>
      <c r="AM817" s="15"/>
      <c r="AN817" s="18"/>
      <c r="AO817" s="19"/>
    </row>
    <row r="818" spans="1:41">
      <c r="A818" s="5"/>
      <c r="B818" s="6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 t="e">
        <f t="shared" si="30"/>
        <v>#DIV/0!</v>
      </c>
      <c r="U818" s="7"/>
      <c r="V818" s="7"/>
      <c r="W818" s="7"/>
      <c r="X818" s="7"/>
      <c r="Y818" s="9" t="e">
        <f t="shared" si="29"/>
        <v>#DIV/0!</v>
      </c>
      <c r="Z818" s="7"/>
      <c r="AA818" s="7"/>
      <c r="AB818" s="7"/>
      <c r="AC818" s="7"/>
      <c r="AD818" s="10"/>
      <c r="AE818" s="7"/>
      <c r="AF818" s="7"/>
      <c r="AG818" s="10"/>
      <c r="AH818" s="10"/>
      <c r="AI818" s="10"/>
      <c r="AJ818" s="10"/>
      <c r="AK818" s="10"/>
      <c r="AL818" s="10"/>
      <c r="AM818" s="7"/>
      <c r="AN818" s="11"/>
      <c r="AO818" s="12"/>
    </row>
    <row r="819" spans="1:41">
      <c r="A819" s="13"/>
      <c r="B819" s="14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 t="e">
        <f t="shared" si="30"/>
        <v>#DIV/0!</v>
      </c>
      <c r="U819" s="15"/>
      <c r="V819" s="15"/>
      <c r="W819" s="15"/>
      <c r="X819" s="15"/>
      <c r="Y819" s="16" t="e">
        <f t="shared" si="29"/>
        <v>#DIV/0!</v>
      </c>
      <c r="Z819" s="15"/>
      <c r="AA819" s="15"/>
      <c r="AB819" s="15"/>
      <c r="AC819" s="15"/>
      <c r="AD819" s="17"/>
      <c r="AE819" s="15"/>
      <c r="AF819" s="15"/>
      <c r="AG819" s="17"/>
      <c r="AH819" s="17"/>
      <c r="AI819" s="17"/>
      <c r="AJ819" s="17"/>
      <c r="AK819" s="17"/>
      <c r="AL819" s="17"/>
      <c r="AM819" s="15"/>
      <c r="AN819" s="18"/>
      <c r="AO819" s="19"/>
    </row>
    <row r="820" spans="1:41">
      <c r="A820" s="5"/>
      <c r="B820" s="6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 t="e">
        <f t="shared" si="30"/>
        <v>#DIV/0!</v>
      </c>
      <c r="U820" s="7"/>
      <c r="V820" s="7"/>
      <c r="W820" s="7"/>
      <c r="X820" s="7"/>
      <c r="Y820" s="9" t="e">
        <f t="shared" si="29"/>
        <v>#DIV/0!</v>
      </c>
      <c r="Z820" s="7"/>
      <c r="AA820" s="7"/>
      <c r="AB820" s="7"/>
      <c r="AC820" s="7"/>
      <c r="AD820" s="10"/>
      <c r="AE820" s="7"/>
      <c r="AF820" s="7"/>
      <c r="AG820" s="10"/>
      <c r="AH820" s="10"/>
      <c r="AI820" s="10"/>
      <c r="AJ820" s="10"/>
      <c r="AK820" s="10"/>
      <c r="AL820" s="10"/>
      <c r="AM820" s="7"/>
      <c r="AN820" s="11"/>
      <c r="AO820" s="12"/>
    </row>
    <row r="821" spans="1:41">
      <c r="A821" s="13"/>
      <c r="B821" s="14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 t="e">
        <f t="shared" si="30"/>
        <v>#DIV/0!</v>
      </c>
      <c r="U821" s="15"/>
      <c r="V821" s="15"/>
      <c r="W821" s="15"/>
      <c r="X821" s="15"/>
      <c r="Y821" s="16" t="e">
        <f t="shared" si="29"/>
        <v>#DIV/0!</v>
      </c>
      <c r="Z821" s="15"/>
      <c r="AA821" s="15"/>
      <c r="AB821" s="15"/>
      <c r="AC821" s="15"/>
      <c r="AD821" s="17"/>
      <c r="AE821" s="15"/>
      <c r="AF821" s="15"/>
      <c r="AG821" s="17"/>
      <c r="AH821" s="17"/>
      <c r="AI821" s="17"/>
      <c r="AJ821" s="17"/>
      <c r="AK821" s="17"/>
      <c r="AL821" s="17"/>
      <c r="AM821" s="15"/>
      <c r="AN821" s="18"/>
      <c r="AO821" s="19"/>
    </row>
    <row r="822" spans="1:41">
      <c r="A822" s="5"/>
      <c r="B822" s="6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 t="e">
        <f t="shared" si="30"/>
        <v>#DIV/0!</v>
      </c>
      <c r="U822" s="7"/>
      <c r="V822" s="7"/>
      <c r="W822" s="7"/>
      <c r="X822" s="7"/>
      <c r="Y822" s="9" t="e">
        <f t="shared" si="29"/>
        <v>#DIV/0!</v>
      </c>
      <c r="Z822" s="7"/>
      <c r="AA822" s="7"/>
      <c r="AB822" s="7"/>
      <c r="AC822" s="7"/>
      <c r="AD822" s="10"/>
      <c r="AE822" s="7"/>
      <c r="AF822" s="7"/>
      <c r="AG822" s="10"/>
      <c r="AH822" s="10"/>
      <c r="AI822" s="10"/>
      <c r="AJ822" s="10"/>
      <c r="AK822" s="10"/>
      <c r="AL822" s="10"/>
      <c r="AM822" s="7"/>
      <c r="AN822" s="11"/>
      <c r="AO822" s="12"/>
    </row>
    <row r="823" spans="1:41">
      <c r="A823" s="13"/>
      <c r="B823" s="14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 t="e">
        <f t="shared" si="30"/>
        <v>#DIV/0!</v>
      </c>
      <c r="U823" s="15"/>
      <c r="V823" s="15"/>
      <c r="W823" s="15"/>
      <c r="X823" s="15"/>
      <c r="Y823" s="16" t="e">
        <f t="shared" si="29"/>
        <v>#DIV/0!</v>
      </c>
      <c r="Z823" s="15"/>
      <c r="AA823" s="15"/>
      <c r="AB823" s="15"/>
      <c r="AC823" s="15"/>
      <c r="AD823" s="17"/>
      <c r="AE823" s="15"/>
      <c r="AF823" s="15"/>
      <c r="AG823" s="17"/>
      <c r="AH823" s="17"/>
      <c r="AI823" s="17"/>
      <c r="AJ823" s="17"/>
      <c r="AK823" s="17"/>
      <c r="AL823" s="17"/>
      <c r="AM823" s="15"/>
      <c r="AN823" s="18"/>
      <c r="AO823" s="19"/>
    </row>
    <row r="824" spans="1:41">
      <c r="A824" s="5"/>
      <c r="B824" s="6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 t="e">
        <f t="shared" si="30"/>
        <v>#DIV/0!</v>
      </c>
      <c r="U824" s="7"/>
      <c r="V824" s="7"/>
      <c r="W824" s="7"/>
      <c r="X824" s="7"/>
      <c r="Y824" s="9" t="e">
        <f t="shared" si="29"/>
        <v>#DIV/0!</v>
      </c>
      <c r="Z824" s="7"/>
      <c r="AA824" s="7"/>
      <c r="AB824" s="7"/>
      <c r="AC824" s="7"/>
      <c r="AD824" s="10"/>
      <c r="AE824" s="7"/>
      <c r="AF824" s="7"/>
      <c r="AG824" s="10"/>
      <c r="AH824" s="10"/>
      <c r="AI824" s="10"/>
      <c r="AJ824" s="10"/>
      <c r="AK824" s="10"/>
      <c r="AL824" s="10"/>
      <c r="AM824" s="7"/>
      <c r="AN824" s="11"/>
      <c r="AO824" s="12"/>
    </row>
    <row r="825" spans="1:41">
      <c r="A825" s="13"/>
      <c r="B825" s="14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 t="e">
        <f t="shared" si="30"/>
        <v>#DIV/0!</v>
      </c>
      <c r="U825" s="15"/>
      <c r="V825" s="15"/>
      <c r="W825" s="15"/>
      <c r="X825" s="15"/>
      <c r="Y825" s="16" t="e">
        <f t="shared" si="29"/>
        <v>#DIV/0!</v>
      </c>
      <c r="Z825" s="15"/>
      <c r="AA825" s="15"/>
      <c r="AB825" s="15"/>
      <c r="AC825" s="15"/>
      <c r="AD825" s="17"/>
      <c r="AE825" s="15"/>
      <c r="AF825" s="15"/>
      <c r="AG825" s="17"/>
      <c r="AH825" s="17"/>
      <c r="AI825" s="17"/>
      <c r="AJ825" s="17"/>
      <c r="AK825" s="17"/>
      <c r="AL825" s="17"/>
      <c r="AM825" s="15"/>
      <c r="AN825" s="18"/>
      <c r="AO825" s="19"/>
    </row>
    <row r="826" spans="1:41">
      <c r="A826" s="5"/>
      <c r="B826" s="6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 t="e">
        <f t="shared" si="30"/>
        <v>#DIV/0!</v>
      </c>
      <c r="U826" s="7"/>
      <c r="V826" s="7"/>
      <c r="W826" s="7"/>
      <c r="X826" s="7"/>
      <c r="Y826" s="9" t="e">
        <f t="shared" si="29"/>
        <v>#DIV/0!</v>
      </c>
      <c r="Z826" s="7"/>
      <c r="AA826" s="7"/>
      <c r="AB826" s="7"/>
      <c r="AC826" s="7"/>
      <c r="AD826" s="10"/>
      <c r="AE826" s="7"/>
      <c r="AF826" s="7"/>
      <c r="AG826" s="10"/>
      <c r="AH826" s="10"/>
      <c r="AI826" s="10"/>
      <c r="AJ826" s="10"/>
      <c r="AK826" s="10"/>
      <c r="AL826" s="10"/>
      <c r="AM826" s="7"/>
      <c r="AN826" s="11"/>
      <c r="AO826" s="12"/>
    </row>
    <row r="827" spans="1:41">
      <c r="A827" s="13"/>
      <c r="B827" s="14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 t="e">
        <f t="shared" si="30"/>
        <v>#DIV/0!</v>
      </c>
      <c r="U827" s="15"/>
      <c r="V827" s="15"/>
      <c r="W827" s="15"/>
      <c r="X827" s="15"/>
      <c r="Y827" s="16" t="e">
        <f t="shared" si="29"/>
        <v>#DIV/0!</v>
      </c>
      <c r="Z827" s="15"/>
      <c r="AA827" s="15"/>
      <c r="AB827" s="15"/>
      <c r="AC827" s="15"/>
      <c r="AD827" s="17"/>
      <c r="AE827" s="15"/>
      <c r="AF827" s="15"/>
      <c r="AG827" s="17"/>
      <c r="AH827" s="17"/>
      <c r="AI827" s="17"/>
      <c r="AJ827" s="17"/>
      <c r="AK827" s="17"/>
      <c r="AL827" s="17"/>
      <c r="AM827" s="15"/>
      <c r="AN827" s="18"/>
      <c r="AO827" s="19"/>
    </row>
    <row r="828" spans="1:41">
      <c r="A828" s="5"/>
      <c r="B828" s="6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 t="e">
        <f t="shared" si="30"/>
        <v>#DIV/0!</v>
      </c>
      <c r="U828" s="7"/>
      <c r="V828" s="7"/>
      <c r="W828" s="7"/>
      <c r="X828" s="7"/>
      <c r="Y828" s="9" t="e">
        <f t="shared" si="29"/>
        <v>#DIV/0!</v>
      </c>
      <c r="Z828" s="7"/>
      <c r="AA828" s="7"/>
      <c r="AB828" s="7"/>
      <c r="AC828" s="7"/>
      <c r="AD828" s="10"/>
      <c r="AE828" s="7"/>
      <c r="AF828" s="7"/>
      <c r="AG828" s="10"/>
      <c r="AH828" s="10"/>
      <c r="AI828" s="10"/>
      <c r="AJ828" s="10"/>
      <c r="AK828" s="10"/>
      <c r="AL828" s="10"/>
      <c r="AM828" s="7"/>
      <c r="AN828" s="11"/>
      <c r="AO828" s="12"/>
    </row>
    <row r="829" spans="1:41">
      <c r="A829" s="13"/>
      <c r="B829" s="14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 t="e">
        <f t="shared" si="30"/>
        <v>#DIV/0!</v>
      </c>
      <c r="U829" s="15"/>
      <c r="V829" s="15"/>
      <c r="W829" s="15"/>
      <c r="X829" s="15"/>
      <c r="Y829" s="16" t="e">
        <f t="shared" si="29"/>
        <v>#DIV/0!</v>
      </c>
      <c r="Z829" s="15"/>
      <c r="AA829" s="15"/>
      <c r="AB829" s="15"/>
      <c r="AC829" s="15"/>
      <c r="AD829" s="17"/>
      <c r="AE829" s="15"/>
      <c r="AF829" s="15"/>
      <c r="AG829" s="17"/>
      <c r="AH829" s="17"/>
      <c r="AI829" s="17"/>
      <c r="AJ829" s="17"/>
      <c r="AK829" s="17"/>
      <c r="AL829" s="17"/>
      <c r="AM829" s="15"/>
      <c r="AN829" s="18"/>
      <c r="AO829" s="19"/>
    </row>
    <row r="830" spans="1:41">
      <c r="A830" s="5"/>
      <c r="B830" s="6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 t="e">
        <f t="shared" si="30"/>
        <v>#DIV/0!</v>
      </c>
      <c r="U830" s="7"/>
      <c r="V830" s="7"/>
      <c r="W830" s="7"/>
      <c r="X830" s="7"/>
      <c r="Y830" s="9" t="e">
        <f t="shared" si="29"/>
        <v>#DIV/0!</v>
      </c>
      <c r="Z830" s="7"/>
      <c r="AA830" s="7"/>
      <c r="AB830" s="7"/>
      <c r="AC830" s="7"/>
      <c r="AD830" s="10"/>
      <c r="AE830" s="7"/>
      <c r="AF830" s="7"/>
      <c r="AG830" s="10"/>
      <c r="AH830" s="10"/>
      <c r="AI830" s="10"/>
      <c r="AJ830" s="10"/>
      <c r="AK830" s="10"/>
      <c r="AL830" s="10"/>
      <c r="AM830" s="7"/>
      <c r="AN830" s="11"/>
      <c r="AO830" s="12"/>
    </row>
    <row r="831" spans="1:41">
      <c r="A831" s="13"/>
      <c r="B831" s="14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 t="e">
        <f t="shared" si="30"/>
        <v>#DIV/0!</v>
      </c>
      <c r="U831" s="15"/>
      <c r="V831" s="15"/>
      <c r="W831" s="15"/>
      <c r="X831" s="15"/>
      <c r="Y831" s="16" t="e">
        <f t="shared" si="29"/>
        <v>#DIV/0!</v>
      </c>
      <c r="Z831" s="15"/>
      <c r="AA831" s="15"/>
      <c r="AB831" s="15"/>
      <c r="AC831" s="15"/>
      <c r="AD831" s="17"/>
      <c r="AE831" s="15"/>
      <c r="AF831" s="15"/>
      <c r="AG831" s="17"/>
      <c r="AH831" s="17"/>
      <c r="AI831" s="17"/>
      <c r="AJ831" s="17"/>
      <c r="AK831" s="17"/>
      <c r="AL831" s="17"/>
      <c r="AM831" s="15"/>
      <c r="AN831" s="18"/>
      <c r="AO831" s="19"/>
    </row>
    <row r="832" spans="1:41">
      <c r="A832" s="5"/>
      <c r="B832" s="6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 t="e">
        <f t="shared" si="30"/>
        <v>#DIV/0!</v>
      </c>
      <c r="U832" s="7"/>
      <c r="V832" s="7"/>
      <c r="W832" s="7"/>
      <c r="X832" s="7"/>
      <c r="Y832" s="9" t="e">
        <f t="shared" si="29"/>
        <v>#DIV/0!</v>
      </c>
      <c r="Z832" s="7"/>
      <c r="AA832" s="7"/>
      <c r="AB832" s="7"/>
      <c r="AC832" s="7"/>
      <c r="AD832" s="10"/>
      <c r="AE832" s="7"/>
      <c r="AF832" s="7"/>
      <c r="AG832" s="10"/>
      <c r="AH832" s="10"/>
      <c r="AI832" s="10"/>
      <c r="AJ832" s="10"/>
      <c r="AK832" s="10"/>
      <c r="AL832" s="10"/>
      <c r="AM832" s="7"/>
      <c r="AN832" s="11"/>
      <c r="AO832" s="12"/>
    </row>
    <row r="833" spans="1:41">
      <c r="A833" s="13"/>
      <c r="B833" s="14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 t="e">
        <f t="shared" si="30"/>
        <v>#DIV/0!</v>
      </c>
      <c r="U833" s="15"/>
      <c r="V833" s="15"/>
      <c r="W833" s="15"/>
      <c r="X833" s="15"/>
      <c r="Y833" s="16" t="e">
        <f t="shared" si="29"/>
        <v>#DIV/0!</v>
      </c>
      <c r="Z833" s="15"/>
      <c r="AA833" s="15"/>
      <c r="AB833" s="15"/>
      <c r="AC833" s="15"/>
      <c r="AD833" s="17"/>
      <c r="AE833" s="15"/>
      <c r="AF833" s="15"/>
      <c r="AG833" s="17"/>
      <c r="AH833" s="17"/>
      <c r="AI833" s="17"/>
      <c r="AJ833" s="17"/>
      <c r="AK833" s="17"/>
      <c r="AL833" s="17"/>
      <c r="AM833" s="15"/>
      <c r="AN833" s="18"/>
      <c r="AO833" s="19"/>
    </row>
    <row r="834" spans="1:41">
      <c r="A834" s="5"/>
      <c r="B834" s="6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 t="e">
        <f t="shared" si="30"/>
        <v>#DIV/0!</v>
      </c>
      <c r="U834" s="7"/>
      <c r="V834" s="7"/>
      <c r="W834" s="7"/>
      <c r="X834" s="7"/>
      <c r="Y834" s="9" t="e">
        <f t="shared" si="29"/>
        <v>#DIV/0!</v>
      </c>
      <c r="Z834" s="7"/>
      <c r="AA834" s="7"/>
      <c r="AB834" s="7"/>
      <c r="AC834" s="7"/>
      <c r="AD834" s="10"/>
      <c r="AE834" s="7"/>
      <c r="AF834" s="7"/>
      <c r="AG834" s="10"/>
      <c r="AH834" s="10"/>
      <c r="AI834" s="10"/>
      <c r="AJ834" s="10"/>
      <c r="AK834" s="10"/>
      <c r="AL834" s="10"/>
      <c r="AM834" s="7"/>
      <c r="AN834" s="11"/>
      <c r="AO834" s="12"/>
    </row>
    <row r="835" spans="1:41">
      <c r="A835" s="13"/>
      <c r="B835" s="14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 t="e">
        <f t="shared" si="30"/>
        <v>#DIV/0!</v>
      </c>
      <c r="U835" s="15"/>
      <c r="V835" s="15"/>
      <c r="W835" s="15"/>
      <c r="X835" s="15"/>
      <c r="Y835" s="16" t="e">
        <f t="shared" si="29"/>
        <v>#DIV/0!</v>
      </c>
      <c r="Z835" s="15"/>
      <c r="AA835" s="15"/>
      <c r="AB835" s="15"/>
      <c r="AC835" s="15"/>
      <c r="AD835" s="17"/>
      <c r="AE835" s="15"/>
      <c r="AF835" s="15"/>
      <c r="AG835" s="17"/>
      <c r="AH835" s="17"/>
      <c r="AI835" s="17"/>
      <c r="AJ835" s="17"/>
      <c r="AK835" s="17"/>
      <c r="AL835" s="17"/>
      <c r="AM835" s="15"/>
      <c r="AN835" s="18"/>
      <c r="AO835" s="19"/>
    </row>
    <row r="836" spans="1:41">
      <c r="A836" s="5"/>
      <c r="B836" s="6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 t="e">
        <f t="shared" si="30"/>
        <v>#DIV/0!</v>
      </c>
      <c r="U836" s="7"/>
      <c r="V836" s="7"/>
      <c r="W836" s="7"/>
      <c r="X836" s="7"/>
      <c r="Y836" s="9" t="e">
        <f t="shared" si="29"/>
        <v>#DIV/0!</v>
      </c>
      <c r="Z836" s="7"/>
      <c r="AA836" s="7"/>
      <c r="AB836" s="7"/>
      <c r="AC836" s="7"/>
      <c r="AD836" s="10"/>
      <c r="AE836" s="7"/>
      <c r="AF836" s="7"/>
      <c r="AG836" s="10"/>
      <c r="AH836" s="10"/>
      <c r="AI836" s="10"/>
      <c r="AJ836" s="10"/>
      <c r="AK836" s="10"/>
      <c r="AL836" s="10"/>
      <c r="AM836" s="7"/>
      <c r="AN836" s="11"/>
      <c r="AO836" s="12"/>
    </row>
    <row r="837" spans="1:41">
      <c r="A837" s="13"/>
      <c r="B837" s="14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 t="e">
        <f t="shared" si="30"/>
        <v>#DIV/0!</v>
      </c>
      <c r="U837" s="15"/>
      <c r="V837" s="15"/>
      <c r="W837" s="15"/>
      <c r="X837" s="15"/>
      <c r="Y837" s="16" t="e">
        <f t="shared" si="29"/>
        <v>#DIV/0!</v>
      </c>
      <c r="Z837" s="15"/>
      <c r="AA837" s="15"/>
      <c r="AB837" s="15"/>
      <c r="AC837" s="15"/>
      <c r="AD837" s="17"/>
      <c r="AE837" s="15"/>
      <c r="AF837" s="15"/>
      <c r="AG837" s="17"/>
      <c r="AH837" s="17"/>
      <c r="AI837" s="17"/>
      <c r="AJ837" s="17"/>
      <c r="AK837" s="17"/>
      <c r="AL837" s="17"/>
      <c r="AM837" s="15"/>
      <c r="AN837" s="18"/>
      <c r="AO837" s="19"/>
    </row>
    <row r="838" spans="1:41">
      <c r="A838" s="5"/>
      <c r="B838" s="6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 t="e">
        <f t="shared" si="30"/>
        <v>#DIV/0!</v>
      </c>
      <c r="U838" s="7"/>
      <c r="V838" s="7"/>
      <c r="W838" s="7"/>
      <c r="X838" s="7"/>
      <c r="Y838" s="9" t="e">
        <f t="shared" si="29"/>
        <v>#DIV/0!</v>
      </c>
      <c r="Z838" s="7"/>
      <c r="AA838" s="7"/>
      <c r="AB838" s="7"/>
      <c r="AC838" s="7"/>
      <c r="AD838" s="10"/>
      <c r="AE838" s="7"/>
      <c r="AF838" s="7"/>
      <c r="AG838" s="10"/>
      <c r="AH838" s="10"/>
      <c r="AI838" s="10"/>
      <c r="AJ838" s="10"/>
      <c r="AK838" s="10"/>
      <c r="AL838" s="10"/>
      <c r="AM838" s="7"/>
      <c r="AN838" s="11"/>
      <c r="AO838" s="12"/>
    </row>
    <row r="839" spans="1:41">
      <c r="A839" s="13"/>
      <c r="B839" s="14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 t="e">
        <f t="shared" si="30"/>
        <v>#DIV/0!</v>
      </c>
      <c r="U839" s="15"/>
      <c r="V839" s="15"/>
      <c r="W839" s="15"/>
      <c r="X839" s="15"/>
      <c r="Y839" s="16" t="e">
        <f t="shared" si="29"/>
        <v>#DIV/0!</v>
      </c>
      <c r="Z839" s="15"/>
      <c r="AA839" s="15"/>
      <c r="AB839" s="15"/>
      <c r="AC839" s="15"/>
      <c r="AD839" s="17"/>
      <c r="AE839" s="15"/>
      <c r="AF839" s="15"/>
      <c r="AG839" s="17"/>
      <c r="AH839" s="17"/>
      <c r="AI839" s="17"/>
      <c r="AJ839" s="17"/>
      <c r="AK839" s="17"/>
      <c r="AL839" s="17"/>
      <c r="AM839" s="15"/>
      <c r="AN839" s="18"/>
      <c r="AO839" s="19"/>
    </row>
    <row r="840" spans="1:41">
      <c r="A840" s="5"/>
      <c r="B840" s="6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 t="e">
        <f t="shared" si="30"/>
        <v>#DIV/0!</v>
      </c>
      <c r="U840" s="7"/>
      <c r="V840" s="7"/>
      <c r="W840" s="7"/>
      <c r="X840" s="7"/>
      <c r="Y840" s="9" t="e">
        <f t="shared" si="29"/>
        <v>#DIV/0!</v>
      </c>
      <c r="Z840" s="7"/>
      <c r="AA840" s="7"/>
      <c r="AB840" s="7"/>
      <c r="AC840" s="7"/>
      <c r="AD840" s="10"/>
      <c r="AE840" s="7"/>
      <c r="AF840" s="7"/>
      <c r="AG840" s="10"/>
      <c r="AH840" s="10"/>
      <c r="AI840" s="10"/>
      <c r="AJ840" s="10"/>
      <c r="AK840" s="10"/>
      <c r="AL840" s="10"/>
      <c r="AM840" s="7"/>
      <c r="AN840" s="11"/>
      <c r="AO840" s="12"/>
    </row>
    <row r="841" spans="1:41">
      <c r="A841" s="13"/>
      <c r="B841" s="14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 t="e">
        <f t="shared" si="30"/>
        <v>#DIV/0!</v>
      </c>
      <c r="U841" s="15"/>
      <c r="V841" s="15"/>
      <c r="W841" s="15"/>
      <c r="X841" s="15"/>
      <c r="Y841" s="16" t="e">
        <f t="shared" si="29"/>
        <v>#DIV/0!</v>
      </c>
      <c r="Z841" s="15"/>
      <c r="AA841" s="15"/>
      <c r="AB841" s="15"/>
      <c r="AC841" s="15"/>
      <c r="AD841" s="17"/>
      <c r="AE841" s="15"/>
      <c r="AF841" s="15"/>
      <c r="AG841" s="17"/>
      <c r="AH841" s="17"/>
      <c r="AI841" s="17"/>
      <c r="AJ841" s="17"/>
      <c r="AK841" s="17"/>
      <c r="AL841" s="17"/>
      <c r="AM841" s="15"/>
      <c r="AN841" s="18"/>
      <c r="AO841" s="19"/>
    </row>
    <row r="842" spans="1:41">
      <c r="A842" s="5"/>
      <c r="B842" s="6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 t="e">
        <f t="shared" si="30"/>
        <v>#DIV/0!</v>
      </c>
      <c r="U842" s="7"/>
      <c r="V842" s="7"/>
      <c r="W842" s="7"/>
      <c r="X842" s="7"/>
      <c r="Y842" s="9" t="e">
        <f t="shared" si="29"/>
        <v>#DIV/0!</v>
      </c>
      <c r="Z842" s="7"/>
      <c r="AA842" s="7"/>
      <c r="AB842" s="7"/>
      <c r="AC842" s="7"/>
      <c r="AD842" s="10"/>
      <c r="AE842" s="7"/>
      <c r="AF842" s="7"/>
      <c r="AG842" s="10"/>
      <c r="AH842" s="10"/>
      <c r="AI842" s="10"/>
      <c r="AJ842" s="10"/>
      <c r="AK842" s="10"/>
      <c r="AL842" s="10"/>
      <c r="AM842" s="7"/>
      <c r="AN842" s="11"/>
      <c r="AO842" s="12"/>
    </row>
    <row r="843" spans="1:41">
      <c r="A843" s="13"/>
      <c r="B843" s="14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 t="e">
        <f t="shared" si="30"/>
        <v>#DIV/0!</v>
      </c>
      <c r="U843" s="15"/>
      <c r="V843" s="15"/>
      <c r="W843" s="15"/>
      <c r="X843" s="15"/>
      <c r="Y843" s="16" t="e">
        <f t="shared" si="29"/>
        <v>#DIV/0!</v>
      </c>
      <c r="Z843" s="15"/>
      <c r="AA843" s="15"/>
      <c r="AB843" s="15"/>
      <c r="AC843" s="15"/>
      <c r="AD843" s="17"/>
      <c r="AE843" s="15"/>
      <c r="AF843" s="15"/>
      <c r="AG843" s="17"/>
      <c r="AH843" s="17"/>
      <c r="AI843" s="17"/>
      <c r="AJ843" s="17"/>
      <c r="AK843" s="17"/>
      <c r="AL843" s="17"/>
      <c r="AM843" s="15"/>
      <c r="AN843" s="18"/>
      <c r="AO843" s="19"/>
    </row>
    <row r="844" spans="1:41">
      <c r="A844" s="5"/>
      <c r="B844" s="6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 t="e">
        <f t="shared" si="30"/>
        <v>#DIV/0!</v>
      </c>
      <c r="U844" s="7"/>
      <c r="V844" s="7"/>
      <c r="W844" s="7"/>
      <c r="X844" s="7"/>
      <c r="Y844" s="9" t="e">
        <f t="shared" si="29"/>
        <v>#DIV/0!</v>
      </c>
      <c r="Z844" s="7"/>
      <c r="AA844" s="7"/>
      <c r="AB844" s="7"/>
      <c r="AC844" s="7"/>
      <c r="AD844" s="10"/>
      <c r="AE844" s="7"/>
      <c r="AF844" s="7"/>
      <c r="AG844" s="10"/>
      <c r="AH844" s="10"/>
      <c r="AI844" s="10"/>
      <c r="AJ844" s="10"/>
      <c r="AK844" s="10"/>
      <c r="AL844" s="10"/>
      <c r="AM844" s="7"/>
      <c r="AN844" s="11"/>
      <c r="AO844" s="12"/>
    </row>
    <row r="845" spans="1:41">
      <c r="A845" s="13"/>
      <c r="B845" s="14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 t="e">
        <f t="shared" si="30"/>
        <v>#DIV/0!</v>
      </c>
      <c r="U845" s="15"/>
      <c r="V845" s="15"/>
      <c r="W845" s="15"/>
      <c r="X845" s="15"/>
      <c r="Y845" s="16" t="e">
        <f t="shared" si="29"/>
        <v>#DIV/0!</v>
      </c>
      <c r="Z845" s="15"/>
      <c r="AA845" s="15"/>
      <c r="AB845" s="15"/>
      <c r="AC845" s="15"/>
      <c r="AD845" s="17"/>
      <c r="AE845" s="15"/>
      <c r="AF845" s="15"/>
      <c r="AG845" s="17"/>
      <c r="AH845" s="17"/>
      <c r="AI845" s="17"/>
      <c r="AJ845" s="17"/>
      <c r="AK845" s="17"/>
      <c r="AL845" s="17"/>
      <c r="AM845" s="15"/>
      <c r="AN845" s="18"/>
      <c r="AO845" s="19"/>
    </row>
    <row r="846" spans="1:41">
      <c r="A846" s="5"/>
      <c r="B846" s="6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 t="e">
        <f t="shared" si="30"/>
        <v>#DIV/0!</v>
      </c>
      <c r="U846" s="7"/>
      <c r="V846" s="7"/>
      <c r="W846" s="7"/>
      <c r="X846" s="7"/>
      <c r="Y846" s="9" t="e">
        <f t="shared" si="29"/>
        <v>#DIV/0!</v>
      </c>
      <c r="Z846" s="7"/>
      <c r="AA846" s="7"/>
      <c r="AB846" s="7"/>
      <c r="AC846" s="7"/>
      <c r="AD846" s="10"/>
      <c r="AE846" s="7"/>
      <c r="AF846" s="7"/>
      <c r="AG846" s="10"/>
      <c r="AH846" s="10"/>
      <c r="AI846" s="10"/>
      <c r="AJ846" s="10"/>
      <c r="AK846" s="10"/>
      <c r="AL846" s="10"/>
      <c r="AM846" s="7"/>
      <c r="AN846" s="11"/>
      <c r="AO846" s="12"/>
    </row>
    <row r="847" spans="1:41">
      <c r="A847" s="13"/>
      <c r="B847" s="14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 t="e">
        <f t="shared" si="30"/>
        <v>#DIV/0!</v>
      </c>
      <c r="U847" s="15"/>
      <c r="V847" s="15"/>
      <c r="W847" s="15"/>
      <c r="X847" s="15"/>
      <c r="Y847" s="16" t="e">
        <f t="shared" si="29"/>
        <v>#DIV/0!</v>
      </c>
      <c r="Z847" s="15"/>
      <c r="AA847" s="15"/>
      <c r="AB847" s="15"/>
      <c r="AC847" s="15"/>
      <c r="AD847" s="17"/>
      <c r="AE847" s="15"/>
      <c r="AF847" s="15"/>
      <c r="AG847" s="17"/>
      <c r="AH847" s="17"/>
      <c r="AI847" s="17"/>
      <c r="AJ847" s="17"/>
      <c r="AK847" s="17"/>
      <c r="AL847" s="17"/>
      <c r="AM847" s="15"/>
      <c r="AN847" s="18"/>
      <c r="AO847" s="19"/>
    </row>
    <row r="848" spans="1:41">
      <c r="A848" s="5"/>
      <c r="B848" s="6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 t="e">
        <f t="shared" si="30"/>
        <v>#DIV/0!</v>
      </c>
      <c r="U848" s="7"/>
      <c r="V848" s="7"/>
      <c r="W848" s="7"/>
      <c r="X848" s="7"/>
      <c r="Y848" s="9" t="e">
        <f t="shared" si="29"/>
        <v>#DIV/0!</v>
      </c>
      <c r="Z848" s="7"/>
      <c r="AA848" s="7"/>
      <c r="AB848" s="7"/>
      <c r="AC848" s="7"/>
      <c r="AD848" s="10"/>
      <c r="AE848" s="7"/>
      <c r="AF848" s="7"/>
      <c r="AG848" s="10"/>
      <c r="AH848" s="10"/>
      <c r="AI848" s="10"/>
      <c r="AJ848" s="10"/>
      <c r="AK848" s="10"/>
      <c r="AL848" s="10"/>
      <c r="AM848" s="7"/>
      <c r="AN848" s="11"/>
      <c r="AO848" s="12"/>
    </row>
    <row r="849" spans="1:41">
      <c r="A849" s="13"/>
      <c r="B849" s="14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 t="e">
        <f t="shared" si="30"/>
        <v>#DIV/0!</v>
      </c>
      <c r="U849" s="15"/>
      <c r="V849" s="15"/>
      <c r="W849" s="15"/>
      <c r="X849" s="15"/>
      <c r="Y849" s="16" t="e">
        <f t="shared" si="29"/>
        <v>#DIV/0!</v>
      </c>
      <c r="Z849" s="15"/>
      <c r="AA849" s="15"/>
      <c r="AB849" s="15"/>
      <c r="AC849" s="15"/>
      <c r="AD849" s="17"/>
      <c r="AE849" s="15"/>
      <c r="AF849" s="15"/>
      <c r="AG849" s="17"/>
      <c r="AH849" s="17"/>
      <c r="AI849" s="17"/>
      <c r="AJ849" s="17"/>
      <c r="AK849" s="17"/>
      <c r="AL849" s="17"/>
      <c r="AM849" s="15"/>
      <c r="AN849" s="18"/>
      <c r="AO849" s="19"/>
    </row>
    <row r="850" spans="1:41">
      <c r="A850" s="5"/>
      <c r="B850" s="6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 t="e">
        <f t="shared" si="30"/>
        <v>#DIV/0!</v>
      </c>
      <c r="U850" s="7"/>
      <c r="V850" s="7"/>
      <c r="W850" s="7"/>
      <c r="X850" s="7"/>
      <c r="Y850" s="9" t="e">
        <f t="shared" si="29"/>
        <v>#DIV/0!</v>
      </c>
      <c r="Z850" s="7"/>
      <c r="AA850" s="7"/>
      <c r="AB850" s="7"/>
      <c r="AC850" s="7"/>
      <c r="AD850" s="10"/>
      <c r="AE850" s="7"/>
      <c r="AF850" s="7"/>
      <c r="AG850" s="10"/>
      <c r="AH850" s="10"/>
      <c r="AI850" s="10"/>
      <c r="AJ850" s="10"/>
      <c r="AK850" s="10"/>
      <c r="AL850" s="10"/>
      <c r="AM850" s="7"/>
      <c r="AN850" s="11"/>
      <c r="AO850" s="12"/>
    </row>
    <row r="851" spans="1:41">
      <c r="A851" s="13"/>
      <c r="B851" s="14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 t="e">
        <f t="shared" si="30"/>
        <v>#DIV/0!</v>
      </c>
      <c r="U851" s="15"/>
      <c r="V851" s="15"/>
      <c r="W851" s="15"/>
      <c r="X851" s="15"/>
      <c r="Y851" s="16" t="e">
        <f t="shared" si="29"/>
        <v>#DIV/0!</v>
      </c>
      <c r="Z851" s="15"/>
      <c r="AA851" s="15"/>
      <c r="AB851" s="15"/>
      <c r="AC851" s="15"/>
      <c r="AD851" s="17"/>
      <c r="AE851" s="15"/>
      <c r="AF851" s="15"/>
      <c r="AG851" s="17"/>
      <c r="AH851" s="17"/>
      <c r="AI851" s="17"/>
      <c r="AJ851" s="17"/>
      <c r="AK851" s="17"/>
      <c r="AL851" s="17"/>
      <c r="AM851" s="15"/>
      <c r="AN851" s="18"/>
      <c r="AO851" s="19"/>
    </row>
    <row r="852" spans="1:41">
      <c r="A852" s="5"/>
      <c r="B852" s="6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 t="e">
        <f t="shared" si="30"/>
        <v>#DIV/0!</v>
      </c>
      <c r="U852" s="7"/>
      <c r="V852" s="7"/>
      <c r="W852" s="7"/>
      <c r="X852" s="7"/>
      <c r="Y852" s="9" t="e">
        <f t="shared" si="29"/>
        <v>#DIV/0!</v>
      </c>
      <c r="Z852" s="7"/>
      <c r="AA852" s="7"/>
      <c r="AB852" s="7"/>
      <c r="AC852" s="7"/>
      <c r="AD852" s="10"/>
      <c r="AE852" s="7"/>
      <c r="AF852" s="7"/>
      <c r="AG852" s="10"/>
      <c r="AH852" s="10"/>
      <c r="AI852" s="10"/>
      <c r="AJ852" s="10"/>
      <c r="AK852" s="10"/>
      <c r="AL852" s="10"/>
      <c r="AM852" s="7"/>
      <c r="AN852" s="11"/>
      <c r="AO852" s="12"/>
    </row>
    <row r="853" spans="1:41">
      <c r="A853" s="13"/>
      <c r="B853" s="14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 t="e">
        <f t="shared" si="30"/>
        <v>#DIV/0!</v>
      </c>
      <c r="U853" s="15"/>
      <c r="V853" s="15"/>
      <c r="W853" s="15"/>
      <c r="X853" s="15"/>
      <c r="Y853" s="16" t="e">
        <f t="shared" si="29"/>
        <v>#DIV/0!</v>
      </c>
      <c r="Z853" s="15"/>
      <c r="AA853" s="15"/>
      <c r="AB853" s="15"/>
      <c r="AC853" s="15"/>
      <c r="AD853" s="17"/>
      <c r="AE853" s="15"/>
      <c r="AF853" s="15"/>
      <c r="AG853" s="17"/>
      <c r="AH853" s="17"/>
      <c r="AI853" s="17"/>
      <c r="AJ853" s="17"/>
      <c r="AK853" s="17"/>
      <c r="AL853" s="17"/>
      <c r="AM853" s="15"/>
      <c r="AN853" s="18"/>
      <c r="AO853" s="19"/>
    </row>
    <row r="854" spans="1:41">
      <c r="A854" s="5"/>
      <c r="B854" s="6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 t="e">
        <f t="shared" si="30"/>
        <v>#DIV/0!</v>
      </c>
      <c r="U854" s="7"/>
      <c r="V854" s="7"/>
      <c r="W854" s="7"/>
      <c r="X854" s="7"/>
      <c r="Y854" s="9" t="e">
        <f t="shared" si="29"/>
        <v>#DIV/0!</v>
      </c>
      <c r="Z854" s="7"/>
      <c r="AA854" s="7"/>
      <c r="AB854" s="7"/>
      <c r="AC854" s="7"/>
      <c r="AD854" s="10"/>
      <c r="AE854" s="7"/>
      <c r="AF854" s="7"/>
      <c r="AG854" s="10"/>
      <c r="AH854" s="10"/>
      <c r="AI854" s="10"/>
      <c r="AJ854" s="10"/>
      <c r="AK854" s="10"/>
      <c r="AL854" s="10"/>
      <c r="AM854" s="7"/>
      <c r="AN854" s="11"/>
      <c r="AO854" s="12"/>
    </row>
    <row r="855" spans="1:41">
      <c r="A855" s="13"/>
      <c r="B855" s="14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 t="e">
        <f t="shared" si="30"/>
        <v>#DIV/0!</v>
      </c>
      <c r="U855" s="15"/>
      <c r="V855" s="15"/>
      <c r="W855" s="15"/>
      <c r="X855" s="15"/>
      <c r="Y855" s="16" t="e">
        <f t="shared" si="29"/>
        <v>#DIV/0!</v>
      </c>
      <c r="Z855" s="15"/>
      <c r="AA855" s="15"/>
      <c r="AB855" s="15"/>
      <c r="AC855" s="15"/>
      <c r="AD855" s="17"/>
      <c r="AE855" s="15"/>
      <c r="AF855" s="15"/>
      <c r="AG855" s="17"/>
      <c r="AH855" s="17"/>
      <c r="AI855" s="17"/>
      <c r="AJ855" s="17"/>
      <c r="AK855" s="17"/>
      <c r="AL855" s="17"/>
      <c r="AM855" s="15"/>
      <c r="AN855" s="18"/>
      <c r="AO855" s="19"/>
    </row>
    <row r="856" spans="1:41">
      <c r="A856" s="5"/>
      <c r="B856" s="6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 t="e">
        <f t="shared" si="30"/>
        <v>#DIV/0!</v>
      </c>
      <c r="U856" s="7"/>
      <c r="V856" s="7"/>
      <c r="W856" s="7"/>
      <c r="X856" s="7"/>
      <c r="Y856" s="9" t="e">
        <f t="shared" si="29"/>
        <v>#DIV/0!</v>
      </c>
      <c r="Z856" s="7"/>
      <c r="AA856" s="7"/>
      <c r="AB856" s="7"/>
      <c r="AC856" s="7"/>
      <c r="AD856" s="10"/>
      <c r="AE856" s="7"/>
      <c r="AF856" s="7"/>
      <c r="AG856" s="10"/>
      <c r="AH856" s="10"/>
      <c r="AI856" s="10"/>
      <c r="AJ856" s="10"/>
      <c r="AK856" s="10"/>
      <c r="AL856" s="10"/>
      <c r="AM856" s="7"/>
      <c r="AN856" s="11"/>
      <c r="AO856" s="12"/>
    </row>
    <row r="857" spans="1:41">
      <c r="A857" s="13"/>
      <c r="B857" s="14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 t="e">
        <f t="shared" si="30"/>
        <v>#DIV/0!</v>
      </c>
      <c r="U857" s="15"/>
      <c r="V857" s="15"/>
      <c r="W857" s="15"/>
      <c r="X857" s="15"/>
      <c r="Y857" s="16" t="e">
        <f t="shared" si="29"/>
        <v>#DIV/0!</v>
      </c>
      <c r="Z857" s="15"/>
      <c r="AA857" s="15"/>
      <c r="AB857" s="15"/>
      <c r="AC857" s="15"/>
      <c r="AD857" s="17"/>
      <c r="AE857" s="15"/>
      <c r="AF857" s="15"/>
      <c r="AG857" s="17"/>
      <c r="AH857" s="17"/>
      <c r="AI857" s="17"/>
      <c r="AJ857" s="17"/>
      <c r="AK857" s="17"/>
      <c r="AL857" s="17"/>
      <c r="AM857" s="15"/>
      <c r="AN857" s="18"/>
      <c r="AO857" s="19"/>
    </row>
    <row r="858" spans="1:41">
      <c r="A858" s="5"/>
      <c r="B858" s="6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 t="e">
        <f t="shared" si="30"/>
        <v>#DIV/0!</v>
      </c>
      <c r="U858" s="7"/>
      <c r="V858" s="7"/>
      <c r="W858" s="7"/>
      <c r="X858" s="7"/>
      <c r="Y858" s="9" t="e">
        <f t="shared" si="29"/>
        <v>#DIV/0!</v>
      </c>
      <c r="Z858" s="7"/>
      <c r="AA858" s="7"/>
      <c r="AB858" s="7"/>
      <c r="AC858" s="7"/>
      <c r="AD858" s="10"/>
      <c r="AE858" s="7"/>
      <c r="AF858" s="7"/>
      <c r="AG858" s="10"/>
      <c r="AH858" s="10"/>
      <c r="AI858" s="10"/>
      <c r="AJ858" s="10"/>
      <c r="AK858" s="10"/>
      <c r="AL858" s="10"/>
      <c r="AM858" s="7"/>
      <c r="AN858" s="11"/>
      <c r="AO858" s="12"/>
    </row>
    <row r="859" spans="1:41">
      <c r="A859" s="13"/>
      <c r="B859" s="14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 t="e">
        <f t="shared" si="30"/>
        <v>#DIV/0!</v>
      </c>
      <c r="U859" s="15"/>
      <c r="V859" s="15"/>
      <c r="W859" s="15"/>
      <c r="X859" s="15"/>
      <c r="Y859" s="16" t="e">
        <f t="shared" si="29"/>
        <v>#DIV/0!</v>
      </c>
      <c r="Z859" s="15"/>
      <c r="AA859" s="15"/>
      <c r="AB859" s="15"/>
      <c r="AC859" s="15"/>
      <c r="AD859" s="17"/>
      <c r="AE859" s="15"/>
      <c r="AF859" s="15"/>
      <c r="AG859" s="17"/>
      <c r="AH859" s="17"/>
      <c r="AI859" s="17"/>
      <c r="AJ859" s="17"/>
      <c r="AK859" s="17"/>
      <c r="AL859" s="17"/>
      <c r="AM859" s="15"/>
      <c r="AN859" s="18"/>
      <c r="AO859" s="19"/>
    </row>
    <row r="860" spans="1:41">
      <c r="A860" s="5"/>
      <c r="B860" s="6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 t="e">
        <f t="shared" si="30"/>
        <v>#DIV/0!</v>
      </c>
      <c r="U860" s="7"/>
      <c r="V860" s="7"/>
      <c r="W860" s="7"/>
      <c r="X860" s="7"/>
      <c r="Y860" s="9" t="e">
        <f t="shared" si="29"/>
        <v>#DIV/0!</v>
      </c>
      <c r="Z860" s="7"/>
      <c r="AA860" s="7"/>
      <c r="AB860" s="7"/>
      <c r="AC860" s="7"/>
      <c r="AD860" s="10"/>
      <c r="AE860" s="7"/>
      <c r="AF860" s="7"/>
      <c r="AG860" s="10"/>
      <c r="AH860" s="10"/>
      <c r="AI860" s="10"/>
      <c r="AJ860" s="10"/>
      <c r="AK860" s="10"/>
      <c r="AL860" s="10"/>
      <c r="AM860" s="7"/>
      <c r="AN860" s="11"/>
      <c r="AO860" s="12"/>
    </row>
    <row r="861" spans="1:41">
      <c r="A861" s="13"/>
      <c r="B861" s="14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 t="e">
        <f t="shared" si="30"/>
        <v>#DIV/0!</v>
      </c>
      <c r="U861" s="15"/>
      <c r="V861" s="15"/>
      <c r="W861" s="15"/>
      <c r="X861" s="15"/>
      <c r="Y861" s="16" t="e">
        <f t="shared" si="29"/>
        <v>#DIV/0!</v>
      </c>
      <c r="Z861" s="15"/>
      <c r="AA861" s="15"/>
      <c r="AB861" s="15"/>
      <c r="AC861" s="15"/>
      <c r="AD861" s="17"/>
      <c r="AE861" s="15"/>
      <c r="AF861" s="15"/>
      <c r="AG861" s="17"/>
      <c r="AH861" s="17"/>
      <c r="AI861" s="17"/>
      <c r="AJ861" s="17"/>
      <c r="AK861" s="17"/>
      <c r="AL861" s="17"/>
      <c r="AM861" s="15"/>
      <c r="AN861" s="18"/>
      <c r="AO861" s="19"/>
    </row>
    <row r="862" spans="1:41">
      <c r="A862" s="5"/>
      <c r="B862" s="6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 t="e">
        <f t="shared" si="30"/>
        <v>#DIV/0!</v>
      </c>
      <c r="U862" s="7"/>
      <c r="V862" s="7"/>
      <c r="W862" s="7"/>
      <c r="X862" s="7"/>
      <c r="Y862" s="9" t="e">
        <f t="shared" si="29"/>
        <v>#DIV/0!</v>
      </c>
      <c r="Z862" s="7"/>
      <c r="AA862" s="7"/>
      <c r="AB862" s="7"/>
      <c r="AC862" s="7"/>
      <c r="AD862" s="10"/>
      <c r="AE862" s="7"/>
      <c r="AF862" s="7"/>
      <c r="AG862" s="10"/>
      <c r="AH862" s="10"/>
      <c r="AI862" s="10"/>
      <c r="AJ862" s="10"/>
      <c r="AK862" s="10"/>
      <c r="AL862" s="10"/>
      <c r="AM862" s="7"/>
      <c r="AN862" s="11"/>
      <c r="AO862" s="12"/>
    </row>
    <row r="863" spans="1:41">
      <c r="A863" s="13"/>
      <c r="B863" s="14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 t="e">
        <f t="shared" si="30"/>
        <v>#DIV/0!</v>
      </c>
      <c r="U863" s="15"/>
      <c r="V863" s="15"/>
      <c r="W863" s="15"/>
      <c r="X863" s="15"/>
      <c r="Y863" s="16" t="e">
        <f t="shared" si="29"/>
        <v>#DIV/0!</v>
      </c>
      <c r="Z863" s="15"/>
      <c r="AA863" s="15"/>
      <c r="AB863" s="15"/>
      <c r="AC863" s="15"/>
      <c r="AD863" s="17"/>
      <c r="AE863" s="15"/>
      <c r="AF863" s="15"/>
      <c r="AG863" s="17"/>
      <c r="AH863" s="17"/>
      <c r="AI863" s="17"/>
      <c r="AJ863" s="17"/>
      <c r="AK863" s="17"/>
      <c r="AL863" s="17"/>
      <c r="AM863" s="15"/>
      <c r="AN863" s="18"/>
      <c r="AO863" s="19"/>
    </row>
    <row r="864" spans="1:41">
      <c r="A864" s="5"/>
      <c r="B864" s="6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 t="e">
        <f t="shared" si="30"/>
        <v>#DIV/0!</v>
      </c>
      <c r="U864" s="7"/>
      <c r="V864" s="7"/>
      <c r="W864" s="7"/>
      <c r="X864" s="7"/>
      <c r="Y864" s="9" t="e">
        <f t="shared" si="29"/>
        <v>#DIV/0!</v>
      </c>
      <c r="Z864" s="7"/>
      <c r="AA864" s="7"/>
      <c r="AB864" s="7"/>
      <c r="AC864" s="7"/>
      <c r="AD864" s="10"/>
      <c r="AE864" s="7"/>
      <c r="AF864" s="7"/>
      <c r="AG864" s="10"/>
      <c r="AH864" s="10"/>
      <c r="AI864" s="10"/>
      <c r="AJ864" s="10"/>
      <c r="AK864" s="10"/>
      <c r="AL864" s="10"/>
      <c r="AM864" s="7"/>
      <c r="AN864" s="11"/>
      <c r="AO864" s="12"/>
    </row>
    <row r="865" spans="1:41">
      <c r="A865" s="13"/>
      <c r="B865" s="14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 t="e">
        <f t="shared" si="30"/>
        <v>#DIV/0!</v>
      </c>
      <c r="U865" s="15"/>
      <c r="V865" s="15"/>
      <c r="W865" s="15"/>
      <c r="X865" s="15"/>
      <c r="Y865" s="16" t="e">
        <f t="shared" si="29"/>
        <v>#DIV/0!</v>
      </c>
      <c r="Z865" s="15"/>
      <c r="AA865" s="15"/>
      <c r="AB865" s="15"/>
      <c r="AC865" s="15"/>
      <c r="AD865" s="17"/>
      <c r="AE865" s="15"/>
      <c r="AF865" s="15"/>
      <c r="AG865" s="17"/>
      <c r="AH865" s="17"/>
      <c r="AI865" s="17"/>
      <c r="AJ865" s="17"/>
      <c r="AK865" s="17"/>
      <c r="AL865" s="17"/>
      <c r="AM865" s="15"/>
      <c r="AN865" s="18"/>
      <c r="AO865" s="19"/>
    </row>
    <row r="866" spans="1:41">
      <c r="A866" s="5"/>
      <c r="B866" s="6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 t="e">
        <f t="shared" si="30"/>
        <v>#DIV/0!</v>
      </c>
      <c r="U866" s="7"/>
      <c r="V866" s="7"/>
      <c r="W866" s="7"/>
      <c r="X866" s="7"/>
      <c r="Y866" s="9" t="e">
        <f t="shared" si="29"/>
        <v>#DIV/0!</v>
      </c>
      <c r="Z866" s="7"/>
      <c r="AA866" s="7"/>
      <c r="AB866" s="7"/>
      <c r="AC866" s="7"/>
      <c r="AD866" s="10"/>
      <c r="AE866" s="7"/>
      <c r="AF866" s="7"/>
      <c r="AG866" s="10"/>
      <c r="AH866" s="10"/>
      <c r="AI866" s="10"/>
      <c r="AJ866" s="10"/>
      <c r="AK866" s="10"/>
      <c r="AL866" s="10"/>
      <c r="AM866" s="7"/>
      <c r="AN866" s="11"/>
      <c r="AO866" s="12"/>
    </row>
    <row r="867" spans="1:41">
      <c r="A867" s="13"/>
      <c r="B867" s="14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 t="e">
        <f t="shared" si="30"/>
        <v>#DIV/0!</v>
      </c>
      <c r="U867" s="15"/>
      <c r="V867" s="15"/>
      <c r="W867" s="15"/>
      <c r="X867" s="15"/>
      <c r="Y867" s="16" t="e">
        <f t="shared" si="29"/>
        <v>#DIV/0!</v>
      </c>
      <c r="Z867" s="15"/>
      <c r="AA867" s="15"/>
      <c r="AB867" s="15"/>
      <c r="AC867" s="15"/>
      <c r="AD867" s="17"/>
      <c r="AE867" s="15"/>
      <c r="AF867" s="15"/>
      <c r="AG867" s="17"/>
      <c r="AH867" s="17"/>
      <c r="AI867" s="17"/>
      <c r="AJ867" s="17"/>
      <c r="AK867" s="17"/>
      <c r="AL867" s="17"/>
      <c r="AM867" s="15"/>
      <c r="AN867" s="18"/>
      <c r="AO867" s="19"/>
    </row>
    <row r="868" spans="1:41">
      <c r="A868" s="5"/>
      <c r="B868" s="6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 t="e">
        <f t="shared" si="30"/>
        <v>#DIV/0!</v>
      </c>
      <c r="U868" s="7"/>
      <c r="V868" s="7"/>
      <c r="W868" s="7"/>
      <c r="X868" s="7"/>
      <c r="Y868" s="9" t="e">
        <f t="shared" si="29"/>
        <v>#DIV/0!</v>
      </c>
      <c r="Z868" s="7"/>
      <c r="AA868" s="7"/>
      <c r="AB868" s="7"/>
      <c r="AC868" s="7"/>
      <c r="AD868" s="10"/>
      <c r="AE868" s="7"/>
      <c r="AF868" s="7"/>
      <c r="AG868" s="10"/>
      <c r="AH868" s="10"/>
      <c r="AI868" s="10"/>
      <c r="AJ868" s="10"/>
      <c r="AK868" s="10"/>
      <c r="AL868" s="10"/>
      <c r="AM868" s="7"/>
      <c r="AN868" s="11"/>
      <c r="AO868" s="12"/>
    </row>
    <row r="869" spans="1:41">
      <c r="A869" s="13"/>
      <c r="B869" s="14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 t="e">
        <f t="shared" si="30"/>
        <v>#DIV/0!</v>
      </c>
      <c r="U869" s="15"/>
      <c r="V869" s="15"/>
      <c r="W869" s="15"/>
      <c r="X869" s="15"/>
      <c r="Y869" s="16" t="e">
        <f t="shared" si="29"/>
        <v>#DIV/0!</v>
      </c>
      <c r="Z869" s="15"/>
      <c r="AA869" s="15"/>
      <c r="AB869" s="15"/>
      <c r="AC869" s="15"/>
      <c r="AD869" s="17"/>
      <c r="AE869" s="15"/>
      <c r="AF869" s="15"/>
      <c r="AG869" s="17"/>
      <c r="AH869" s="17"/>
      <c r="AI869" s="17"/>
      <c r="AJ869" s="17"/>
      <c r="AK869" s="17"/>
      <c r="AL869" s="17"/>
      <c r="AM869" s="15"/>
      <c r="AN869" s="18"/>
      <c r="AO869" s="19"/>
    </row>
    <row r="870" spans="1:41">
      <c r="A870" s="5"/>
      <c r="B870" s="6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 t="e">
        <f t="shared" si="30"/>
        <v>#DIV/0!</v>
      </c>
      <c r="U870" s="7"/>
      <c r="V870" s="7"/>
      <c r="W870" s="7"/>
      <c r="X870" s="7"/>
      <c r="Y870" s="9" t="e">
        <f t="shared" si="29"/>
        <v>#DIV/0!</v>
      </c>
      <c r="Z870" s="7"/>
      <c r="AA870" s="7"/>
      <c r="AB870" s="7"/>
      <c r="AC870" s="7"/>
      <c r="AD870" s="10"/>
      <c r="AE870" s="7"/>
      <c r="AF870" s="7"/>
      <c r="AG870" s="10"/>
      <c r="AH870" s="10"/>
      <c r="AI870" s="10"/>
      <c r="AJ870" s="10"/>
      <c r="AK870" s="10"/>
      <c r="AL870" s="10"/>
      <c r="AM870" s="7"/>
      <c r="AN870" s="11"/>
      <c r="AO870" s="12"/>
    </row>
    <row r="871" spans="1:41">
      <c r="A871" s="13"/>
      <c r="B871" s="14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 t="e">
        <f t="shared" si="30"/>
        <v>#DIV/0!</v>
      </c>
      <c r="U871" s="15"/>
      <c r="V871" s="15"/>
      <c r="W871" s="15"/>
      <c r="X871" s="15"/>
      <c r="Y871" s="16" t="e">
        <f t="shared" si="29"/>
        <v>#DIV/0!</v>
      </c>
      <c r="Z871" s="15"/>
      <c r="AA871" s="15"/>
      <c r="AB871" s="15"/>
      <c r="AC871" s="15"/>
      <c r="AD871" s="17"/>
      <c r="AE871" s="15"/>
      <c r="AF871" s="15"/>
      <c r="AG871" s="17"/>
      <c r="AH871" s="17"/>
      <c r="AI871" s="17"/>
      <c r="AJ871" s="17"/>
      <c r="AK871" s="17"/>
      <c r="AL871" s="17"/>
      <c r="AM871" s="15"/>
      <c r="AN871" s="18"/>
      <c r="AO871" s="19"/>
    </row>
    <row r="872" spans="1:41">
      <c r="A872" s="5"/>
      <c r="B872" s="6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 t="e">
        <f t="shared" si="30"/>
        <v>#DIV/0!</v>
      </c>
      <c r="U872" s="7"/>
      <c r="V872" s="7"/>
      <c r="W872" s="7"/>
      <c r="X872" s="7"/>
      <c r="Y872" s="9" t="e">
        <f t="shared" si="29"/>
        <v>#DIV/0!</v>
      </c>
      <c r="Z872" s="7"/>
      <c r="AA872" s="7"/>
      <c r="AB872" s="7"/>
      <c r="AC872" s="7"/>
      <c r="AD872" s="10"/>
      <c r="AE872" s="7"/>
      <c r="AF872" s="7"/>
      <c r="AG872" s="10"/>
      <c r="AH872" s="10"/>
      <c r="AI872" s="10"/>
      <c r="AJ872" s="10"/>
      <c r="AK872" s="10"/>
      <c r="AL872" s="10"/>
      <c r="AM872" s="7"/>
      <c r="AN872" s="11"/>
      <c r="AO872" s="12"/>
    </row>
    <row r="873" spans="1:41">
      <c r="A873" s="13"/>
      <c r="B873" s="14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 t="e">
        <f t="shared" si="30"/>
        <v>#DIV/0!</v>
      </c>
      <c r="U873" s="15"/>
      <c r="V873" s="15"/>
      <c r="W873" s="15"/>
      <c r="X873" s="15"/>
      <c r="Y873" s="16" t="e">
        <f t="shared" si="29"/>
        <v>#DIV/0!</v>
      </c>
      <c r="Z873" s="15"/>
      <c r="AA873" s="15"/>
      <c r="AB873" s="15"/>
      <c r="AC873" s="15"/>
      <c r="AD873" s="17"/>
      <c r="AE873" s="15"/>
      <c r="AF873" s="15"/>
      <c r="AG873" s="17"/>
      <c r="AH873" s="17"/>
      <c r="AI873" s="17"/>
      <c r="AJ873" s="17"/>
      <c r="AK873" s="17"/>
      <c r="AL873" s="17"/>
      <c r="AM873" s="15"/>
      <c r="AN873" s="18"/>
      <c r="AO873" s="19"/>
    </row>
    <row r="874" spans="1:41">
      <c r="A874" s="5"/>
      <c r="B874" s="6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 t="e">
        <f t="shared" si="30"/>
        <v>#DIV/0!</v>
      </c>
      <c r="U874" s="7"/>
      <c r="V874" s="7"/>
      <c r="W874" s="7"/>
      <c r="X874" s="7"/>
      <c r="Y874" s="9" t="e">
        <f t="shared" si="29"/>
        <v>#DIV/0!</v>
      </c>
      <c r="Z874" s="7"/>
      <c r="AA874" s="7"/>
      <c r="AB874" s="7"/>
      <c r="AC874" s="7"/>
      <c r="AD874" s="10"/>
      <c r="AE874" s="7"/>
      <c r="AF874" s="7"/>
      <c r="AG874" s="10"/>
      <c r="AH874" s="10"/>
      <c r="AI874" s="10"/>
      <c r="AJ874" s="10"/>
      <c r="AK874" s="10"/>
      <c r="AL874" s="10"/>
      <c r="AM874" s="7"/>
      <c r="AN874" s="11"/>
      <c r="AO874" s="12"/>
    </row>
    <row r="875" spans="1:41">
      <c r="A875" s="13"/>
      <c r="B875" s="14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 t="e">
        <f t="shared" si="30"/>
        <v>#DIV/0!</v>
      </c>
      <c r="U875" s="15"/>
      <c r="V875" s="15"/>
      <c r="W875" s="15"/>
      <c r="X875" s="15"/>
      <c r="Y875" s="16" t="e">
        <f t="shared" si="29"/>
        <v>#DIV/0!</v>
      </c>
      <c r="Z875" s="15"/>
      <c r="AA875" s="15"/>
      <c r="AB875" s="15"/>
      <c r="AC875" s="15"/>
      <c r="AD875" s="17"/>
      <c r="AE875" s="15"/>
      <c r="AF875" s="15"/>
      <c r="AG875" s="17"/>
      <c r="AH875" s="17"/>
      <c r="AI875" s="17"/>
      <c r="AJ875" s="17"/>
      <c r="AK875" s="17"/>
      <c r="AL875" s="17"/>
      <c r="AM875" s="15"/>
      <c r="AN875" s="18"/>
      <c r="AO875" s="19"/>
    </row>
    <row r="876" spans="1:41">
      <c r="A876" s="5"/>
      <c r="B876" s="6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 t="e">
        <f t="shared" si="30"/>
        <v>#DIV/0!</v>
      </c>
      <c r="U876" s="7"/>
      <c r="V876" s="7"/>
      <c r="W876" s="7"/>
      <c r="X876" s="7"/>
      <c r="Y876" s="9" t="e">
        <f t="shared" si="29"/>
        <v>#DIV/0!</v>
      </c>
      <c r="Z876" s="7"/>
      <c r="AA876" s="7"/>
      <c r="AB876" s="7"/>
      <c r="AC876" s="7"/>
      <c r="AD876" s="10"/>
      <c r="AE876" s="7"/>
      <c r="AF876" s="7"/>
      <c r="AG876" s="10"/>
      <c r="AH876" s="10"/>
      <c r="AI876" s="10"/>
      <c r="AJ876" s="10"/>
      <c r="AK876" s="10"/>
      <c r="AL876" s="10"/>
      <c r="AM876" s="7"/>
      <c r="AN876" s="11"/>
      <c r="AO876" s="12"/>
    </row>
    <row r="877" spans="1:41">
      <c r="A877" s="13"/>
      <c r="B877" s="14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 t="e">
        <f t="shared" si="30"/>
        <v>#DIV/0!</v>
      </c>
      <c r="U877" s="15"/>
      <c r="V877" s="15"/>
      <c r="W877" s="15"/>
      <c r="X877" s="15"/>
      <c r="Y877" s="16" t="e">
        <f t="shared" si="29"/>
        <v>#DIV/0!</v>
      </c>
      <c r="Z877" s="15"/>
      <c r="AA877" s="15"/>
      <c r="AB877" s="15"/>
      <c r="AC877" s="15"/>
      <c r="AD877" s="17"/>
      <c r="AE877" s="15"/>
      <c r="AF877" s="15"/>
      <c r="AG877" s="17"/>
      <c r="AH877" s="17"/>
      <c r="AI877" s="17"/>
      <c r="AJ877" s="17"/>
      <c r="AK877" s="17"/>
      <c r="AL877" s="17"/>
      <c r="AM877" s="15"/>
      <c r="AN877" s="18"/>
      <c r="AO877" s="19"/>
    </row>
    <row r="878" spans="1:41">
      <c r="A878" s="5"/>
      <c r="B878" s="6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 t="e">
        <f t="shared" si="30"/>
        <v>#DIV/0!</v>
      </c>
      <c r="U878" s="7"/>
      <c r="V878" s="7"/>
      <c r="W878" s="7"/>
      <c r="X878" s="7"/>
      <c r="Y878" s="9" t="e">
        <f t="shared" si="29"/>
        <v>#DIV/0!</v>
      </c>
      <c r="Z878" s="7"/>
      <c r="AA878" s="7"/>
      <c r="AB878" s="7"/>
      <c r="AC878" s="7"/>
      <c r="AD878" s="10"/>
      <c r="AE878" s="7"/>
      <c r="AF878" s="7"/>
      <c r="AG878" s="10"/>
      <c r="AH878" s="10"/>
      <c r="AI878" s="10"/>
      <c r="AJ878" s="10"/>
      <c r="AK878" s="10"/>
      <c r="AL878" s="10"/>
      <c r="AM878" s="7"/>
      <c r="AN878" s="11"/>
      <c r="AO878" s="12"/>
    </row>
    <row r="879" spans="1:41">
      <c r="A879" s="13"/>
      <c r="B879" s="14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 t="e">
        <f t="shared" si="30"/>
        <v>#DIV/0!</v>
      </c>
      <c r="U879" s="15"/>
      <c r="V879" s="15"/>
      <c r="W879" s="15"/>
      <c r="X879" s="15"/>
      <c r="Y879" s="16" t="e">
        <f t="shared" si="29"/>
        <v>#DIV/0!</v>
      </c>
      <c r="Z879" s="15"/>
      <c r="AA879" s="15"/>
      <c r="AB879" s="15"/>
      <c r="AC879" s="15"/>
      <c r="AD879" s="17"/>
      <c r="AE879" s="15"/>
      <c r="AF879" s="15"/>
      <c r="AG879" s="17"/>
      <c r="AH879" s="17"/>
      <c r="AI879" s="17"/>
      <c r="AJ879" s="17"/>
      <c r="AK879" s="17"/>
      <c r="AL879" s="17"/>
      <c r="AM879" s="15"/>
      <c r="AN879" s="18"/>
      <c r="AO879" s="19"/>
    </row>
    <row r="880" spans="1:41">
      <c r="A880" s="5"/>
      <c r="B880" s="6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 t="e">
        <f t="shared" si="30"/>
        <v>#DIV/0!</v>
      </c>
      <c r="U880" s="7"/>
      <c r="V880" s="7"/>
      <c r="W880" s="7"/>
      <c r="X880" s="7"/>
      <c r="Y880" s="9" t="e">
        <f t="shared" si="29"/>
        <v>#DIV/0!</v>
      </c>
      <c r="Z880" s="7"/>
      <c r="AA880" s="7"/>
      <c r="AB880" s="7"/>
      <c r="AC880" s="7"/>
      <c r="AD880" s="10"/>
      <c r="AE880" s="7"/>
      <c r="AF880" s="7"/>
      <c r="AG880" s="10"/>
      <c r="AH880" s="10"/>
      <c r="AI880" s="10"/>
      <c r="AJ880" s="10"/>
      <c r="AK880" s="10"/>
      <c r="AL880" s="10"/>
      <c r="AM880" s="7"/>
      <c r="AN880" s="11"/>
      <c r="AO880" s="12"/>
    </row>
    <row r="881" spans="1:41">
      <c r="A881" s="13"/>
      <c r="B881" s="14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 t="e">
        <f t="shared" si="30"/>
        <v>#DIV/0!</v>
      </c>
      <c r="U881" s="15"/>
      <c r="V881" s="15"/>
      <c r="W881" s="15"/>
      <c r="X881" s="15"/>
      <c r="Y881" s="16" t="e">
        <f t="shared" si="29"/>
        <v>#DIV/0!</v>
      </c>
      <c r="Z881" s="15"/>
      <c r="AA881" s="15"/>
      <c r="AB881" s="15"/>
      <c r="AC881" s="15"/>
      <c r="AD881" s="17"/>
      <c r="AE881" s="15"/>
      <c r="AF881" s="15"/>
      <c r="AG881" s="17"/>
      <c r="AH881" s="17"/>
      <c r="AI881" s="17"/>
      <c r="AJ881" s="17"/>
      <c r="AK881" s="17"/>
      <c r="AL881" s="17"/>
      <c r="AM881" s="15"/>
      <c r="AN881" s="18"/>
      <c r="AO881" s="19"/>
    </row>
    <row r="882" spans="1:41">
      <c r="A882" s="5"/>
      <c r="B882" s="6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 t="e">
        <f t="shared" si="30"/>
        <v>#DIV/0!</v>
      </c>
      <c r="U882" s="7"/>
      <c r="V882" s="7"/>
      <c r="W882" s="7"/>
      <c r="X882" s="7"/>
      <c r="Y882" s="9" t="e">
        <f t="shared" si="29"/>
        <v>#DIV/0!</v>
      </c>
      <c r="Z882" s="7"/>
      <c r="AA882" s="7"/>
      <c r="AB882" s="7"/>
      <c r="AC882" s="7"/>
      <c r="AD882" s="10"/>
      <c r="AE882" s="7"/>
      <c r="AF882" s="7"/>
      <c r="AG882" s="10"/>
      <c r="AH882" s="10"/>
      <c r="AI882" s="10"/>
      <c r="AJ882" s="10"/>
      <c r="AK882" s="10"/>
      <c r="AL882" s="10"/>
      <c r="AM882" s="7"/>
      <c r="AN882" s="11"/>
      <c r="AO882" s="12"/>
    </row>
    <row r="883" spans="1:41">
      <c r="A883" s="13"/>
      <c r="B883" s="14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 t="e">
        <f t="shared" si="30"/>
        <v>#DIV/0!</v>
      </c>
      <c r="U883" s="15"/>
      <c r="V883" s="15"/>
      <c r="W883" s="15"/>
      <c r="X883" s="15"/>
      <c r="Y883" s="16" t="e">
        <f t="shared" si="29"/>
        <v>#DIV/0!</v>
      </c>
      <c r="Z883" s="15"/>
      <c r="AA883" s="15"/>
      <c r="AB883" s="15"/>
      <c r="AC883" s="15"/>
      <c r="AD883" s="17"/>
      <c r="AE883" s="15"/>
      <c r="AF883" s="15"/>
      <c r="AG883" s="17"/>
      <c r="AH883" s="17"/>
      <c r="AI883" s="17"/>
      <c r="AJ883" s="17"/>
      <c r="AK883" s="17"/>
      <c r="AL883" s="17"/>
      <c r="AM883" s="15"/>
      <c r="AN883" s="18"/>
      <c r="AO883" s="19"/>
    </row>
    <row r="884" spans="1:41">
      <c r="A884" s="5"/>
      <c r="B884" s="6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 t="e">
        <f t="shared" si="30"/>
        <v>#DIV/0!</v>
      </c>
      <c r="U884" s="7"/>
      <c r="V884" s="7"/>
      <c r="W884" s="7"/>
      <c r="X884" s="7"/>
      <c r="Y884" s="9" t="e">
        <f t="shared" si="29"/>
        <v>#DIV/0!</v>
      </c>
      <c r="Z884" s="7"/>
      <c r="AA884" s="7"/>
      <c r="AB884" s="7"/>
      <c r="AC884" s="7"/>
      <c r="AD884" s="10"/>
      <c r="AE884" s="7"/>
      <c r="AF884" s="7"/>
      <c r="AG884" s="10"/>
      <c r="AH884" s="10"/>
      <c r="AI884" s="10"/>
      <c r="AJ884" s="10"/>
      <c r="AK884" s="10"/>
      <c r="AL884" s="10"/>
      <c r="AM884" s="7"/>
      <c r="AN884" s="11"/>
      <c r="AO884" s="12"/>
    </row>
    <row r="885" spans="1:41">
      <c r="A885" s="13"/>
      <c r="B885" s="14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 t="e">
        <f t="shared" si="30"/>
        <v>#DIV/0!</v>
      </c>
      <c r="U885" s="15"/>
      <c r="V885" s="15"/>
      <c r="W885" s="15"/>
      <c r="X885" s="15"/>
      <c r="Y885" s="16" t="e">
        <f t="shared" si="29"/>
        <v>#DIV/0!</v>
      </c>
      <c r="Z885" s="15"/>
      <c r="AA885" s="15"/>
      <c r="AB885" s="15"/>
      <c r="AC885" s="15"/>
      <c r="AD885" s="17"/>
      <c r="AE885" s="15"/>
      <c r="AF885" s="15"/>
      <c r="AG885" s="17"/>
      <c r="AH885" s="17"/>
      <c r="AI885" s="17"/>
      <c r="AJ885" s="17"/>
      <c r="AK885" s="17"/>
      <c r="AL885" s="17"/>
      <c r="AM885" s="15"/>
      <c r="AN885" s="18"/>
      <c r="AO885" s="19"/>
    </row>
    <row r="886" spans="1:41">
      <c r="A886" s="5"/>
      <c r="B886" s="6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 t="e">
        <f t="shared" si="30"/>
        <v>#DIV/0!</v>
      </c>
      <c r="U886" s="7"/>
      <c r="V886" s="7"/>
      <c r="W886" s="7"/>
      <c r="X886" s="7"/>
      <c r="Y886" s="9" t="e">
        <f t="shared" si="29"/>
        <v>#DIV/0!</v>
      </c>
      <c r="Z886" s="7"/>
      <c r="AA886" s="7"/>
      <c r="AB886" s="7"/>
      <c r="AC886" s="7"/>
      <c r="AD886" s="10"/>
      <c r="AE886" s="7"/>
      <c r="AF886" s="7"/>
      <c r="AG886" s="10"/>
      <c r="AH886" s="10"/>
      <c r="AI886" s="10"/>
      <c r="AJ886" s="10"/>
      <c r="AK886" s="10"/>
      <c r="AL886" s="10"/>
      <c r="AM886" s="7"/>
      <c r="AN886" s="11"/>
      <c r="AO886" s="12"/>
    </row>
    <row r="887" spans="1:41">
      <c r="A887" s="13"/>
      <c r="B887" s="14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 t="e">
        <f t="shared" si="30"/>
        <v>#DIV/0!</v>
      </c>
      <c r="U887" s="15"/>
      <c r="V887" s="15"/>
      <c r="W887" s="15"/>
      <c r="X887" s="15"/>
      <c r="Y887" s="16" t="e">
        <f t="shared" si="29"/>
        <v>#DIV/0!</v>
      </c>
      <c r="Z887" s="15"/>
      <c r="AA887" s="15"/>
      <c r="AB887" s="15"/>
      <c r="AC887" s="15"/>
      <c r="AD887" s="17"/>
      <c r="AE887" s="15"/>
      <c r="AF887" s="15"/>
      <c r="AG887" s="17"/>
      <c r="AH887" s="17"/>
      <c r="AI887" s="17"/>
      <c r="AJ887" s="17"/>
      <c r="AK887" s="17"/>
      <c r="AL887" s="17"/>
      <c r="AM887" s="15"/>
      <c r="AN887" s="18"/>
      <c r="AO887" s="19"/>
    </row>
    <row r="888" spans="1:41">
      <c r="A888" s="5"/>
      <c r="B888" s="6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 t="e">
        <f t="shared" si="30"/>
        <v>#DIV/0!</v>
      </c>
      <c r="U888" s="7"/>
      <c r="V888" s="7"/>
      <c r="W888" s="7"/>
      <c r="X888" s="7"/>
      <c r="Y888" s="9" t="e">
        <f t="shared" si="29"/>
        <v>#DIV/0!</v>
      </c>
      <c r="Z888" s="7"/>
      <c r="AA888" s="7"/>
      <c r="AB888" s="7"/>
      <c r="AC888" s="7"/>
      <c r="AD888" s="10"/>
      <c r="AE888" s="7"/>
      <c r="AF888" s="7"/>
      <c r="AG888" s="10"/>
      <c r="AH888" s="10"/>
      <c r="AI888" s="10"/>
      <c r="AJ888" s="10"/>
      <c r="AK888" s="10"/>
      <c r="AL888" s="10"/>
      <c r="AM888" s="7"/>
      <c r="AN888" s="11"/>
      <c r="AO888" s="12"/>
    </row>
    <row r="889" spans="1:41">
      <c r="A889" s="13"/>
      <c r="B889" s="14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 t="e">
        <f t="shared" si="30"/>
        <v>#DIV/0!</v>
      </c>
      <c r="U889" s="15"/>
      <c r="V889" s="15"/>
      <c r="W889" s="15"/>
      <c r="X889" s="15"/>
      <c r="Y889" s="16" t="e">
        <f t="shared" si="29"/>
        <v>#DIV/0!</v>
      </c>
      <c r="Z889" s="15"/>
      <c r="AA889" s="15"/>
      <c r="AB889" s="15"/>
      <c r="AC889" s="15"/>
      <c r="AD889" s="17"/>
      <c r="AE889" s="15"/>
      <c r="AF889" s="15"/>
      <c r="AG889" s="17"/>
      <c r="AH889" s="17"/>
      <c r="AI889" s="17"/>
      <c r="AJ889" s="17"/>
      <c r="AK889" s="17"/>
      <c r="AL889" s="17"/>
      <c r="AM889" s="15"/>
      <c r="AN889" s="18"/>
      <c r="AO889" s="19"/>
    </row>
    <row r="890" spans="1:41">
      <c r="A890" s="5"/>
      <c r="B890" s="6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 t="e">
        <f t="shared" si="30"/>
        <v>#DIV/0!</v>
      </c>
      <c r="U890" s="7"/>
      <c r="V890" s="7"/>
      <c r="W890" s="7"/>
      <c r="X890" s="7"/>
      <c r="Y890" s="9" t="e">
        <f t="shared" si="29"/>
        <v>#DIV/0!</v>
      </c>
      <c r="Z890" s="7"/>
      <c r="AA890" s="7"/>
      <c r="AB890" s="7"/>
      <c r="AC890" s="7"/>
      <c r="AD890" s="10"/>
      <c r="AE890" s="7"/>
      <c r="AF890" s="7"/>
      <c r="AG890" s="10"/>
      <c r="AH890" s="10"/>
      <c r="AI890" s="10"/>
      <c r="AJ890" s="10"/>
      <c r="AK890" s="10"/>
      <c r="AL890" s="10"/>
      <c r="AM890" s="7"/>
      <c r="AN890" s="11"/>
      <c r="AO890" s="12"/>
    </row>
    <row r="891" spans="1:41">
      <c r="A891" s="13"/>
      <c r="B891" s="14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 t="e">
        <f t="shared" si="30"/>
        <v>#DIV/0!</v>
      </c>
      <c r="U891" s="15"/>
      <c r="V891" s="15"/>
      <c r="W891" s="15"/>
      <c r="X891" s="15"/>
      <c r="Y891" s="16" t="e">
        <f t="shared" si="29"/>
        <v>#DIV/0!</v>
      </c>
      <c r="Z891" s="15"/>
      <c r="AA891" s="15"/>
      <c r="AB891" s="15"/>
      <c r="AC891" s="15"/>
      <c r="AD891" s="17"/>
      <c r="AE891" s="15"/>
      <c r="AF891" s="15"/>
      <c r="AG891" s="17"/>
      <c r="AH891" s="17"/>
      <c r="AI891" s="17"/>
      <c r="AJ891" s="17"/>
      <c r="AK891" s="17"/>
      <c r="AL891" s="17"/>
      <c r="AM891" s="15"/>
      <c r="AN891" s="18"/>
      <c r="AO891" s="19"/>
    </row>
    <row r="892" spans="1:41">
      <c r="A892" s="5"/>
      <c r="B892" s="6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 t="e">
        <f t="shared" si="30"/>
        <v>#DIV/0!</v>
      </c>
      <c r="U892" s="7"/>
      <c r="V892" s="7"/>
      <c r="W892" s="7"/>
      <c r="X892" s="7"/>
      <c r="Y892" s="9" t="e">
        <f t="shared" si="29"/>
        <v>#DIV/0!</v>
      </c>
      <c r="Z892" s="7"/>
      <c r="AA892" s="7"/>
      <c r="AB892" s="7"/>
      <c r="AC892" s="7"/>
      <c r="AD892" s="10"/>
      <c r="AE892" s="7"/>
      <c r="AF892" s="7"/>
      <c r="AG892" s="10"/>
      <c r="AH892" s="10"/>
      <c r="AI892" s="10"/>
      <c r="AJ892" s="10"/>
      <c r="AK892" s="10"/>
      <c r="AL892" s="10"/>
      <c r="AM892" s="7"/>
      <c r="AN892" s="11"/>
      <c r="AO892" s="12"/>
    </row>
    <row r="893" spans="1:41">
      <c r="A893" s="13"/>
      <c r="B893" s="14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 t="e">
        <f t="shared" si="30"/>
        <v>#DIV/0!</v>
      </c>
      <c r="U893" s="15"/>
      <c r="V893" s="15"/>
      <c r="W893" s="15"/>
      <c r="X893" s="15"/>
      <c r="Y893" s="16" t="e">
        <f t="shared" si="29"/>
        <v>#DIV/0!</v>
      </c>
      <c r="Z893" s="15"/>
      <c r="AA893" s="15"/>
      <c r="AB893" s="15"/>
      <c r="AC893" s="15"/>
      <c r="AD893" s="17"/>
      <c r="AE893" s="15"/>
      <c r="AF893" s="15"/>
      <c r="AG893" s="17"/>
      <c r="AH893" s="17"/>
      <c r="AI893" s="17"/>
      <c r="AJ893" s="17"/>
      <c r="AK893" s="17"/>
      <c r="AL893" s="17"/>
      <c r="AM893" s="15"/>
      <c r="AN893" s="18"/>
      <c r="AO893" s="19"/>
    </row>
    <row r="894" spans="1:41">
      <c r="A894" s="5"/>
      <c r="B894" s="6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 t="e">
        <f t="shared" si="30"/>
        <v>#DIV/0!</v>
      </c>
      <c r="U894" s="7"/>
      <c r="V894" s="7"/>
      <c r="W894" s="7"/>
      <c r="X894" s="7"/>
      <c r="Y894" s="9" t="e">
        <f t="shared" si="29"/>
        <v>#DIV/0!</v>
      </c>
      <c r="Z894" s="7"/>
      <c r="AA894" s="7"/>
      <c r="AB894" s="7"/>
      <c r="AC894" s="7"/>
      <c r="AD894" s="10"/>
      <c r="AE894" s="7"/>
      <c r="AF894" s="7"/>
      <c r="AG894" s="10"/>
      <c r="AH894" s="10"/>
      <c r="AI894" s="10"/>
      <c r="AJ894" s="10"/>
      <c r="AK894" s="10"/>
      <c r="AL894" s="10"/>
      <c r="AM894" s="7"/>
      <c r="AN894" s="11"/>
      <c r="AO894" s="12"/>
    </row>
    <row r="895" spans="1:41">
      <c r="A895" s="13"/>
      <c r="B895" s="14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 t="e">
        <f t="shared" si="30"/>
        <v>#DIV/0!</v>
      </c>
      <c r="U895" s="15"/>
      <c r="V895" s="15"/>
      <c r="W895" s="15"/>
      <c r="X895" s="15"/>
      <c r="Y895" s="16" t="e">
        <f t="shared" si="29"/>
        <v>#DIV/0!</v>
      </c>
      <c r="Z895" s="15"/>
      <c r="AA895" s="15"/>
      <c r="AB895" s="15"/>
      <c r="AC895" s="15"/>
      <c r="AD895" s="17"/>
      <c r="AE895" s="15"/>
      <c r="AF895" s="15"/>
      <c r="AG895" s="17"/>
      <c r="AH895" s="17"/>
      <c r="AI895" s="17"/>
      <c r="AJ895" s="17"/>
      <c r="AK895" s="17"/>
      <c r="AL895" s="17"/>
      <c r="AM895" s="15"/>
      <c r="AN895" s="18"/>
      <c r="AO895" s="19"/>
    </row>
    <row r="896" spans="1:41">
      <c r="A896" s="5"/>
      <c r="B896" s="6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 t="e">
        <f t="shared" si="30"/>
        <v>#DIV/0!</v>
      </c>
      <c r="U896" s="7"/>
      <c r="V896" s="7"/>
      <c r="W896" s="7"/>
      <c r="X896" s="7"/>
      <c r="Y896" s="9" t="e">
        <f t="shared" si="29"/>
        <v>#DIV/0!</v>
      </c>
      <c r="Z896" s="7"/>
      <c r="AA896" s="7"/>
      <c r="AB896" s="7"/>
      <c r="AC896" s="7"/>
      <c r="AD896" s="10"/>
      <c r="AE896" s="7"/>
      <c r="AF896" s="7"/>
      <c r="AG896" s="10"/>
      <c r="AH896" s="10"/>
      <c r="AI896" s="10"/>
      <c r="AJ896" s="10"/>
      <c r="AK896" s="10"/>
      <c r="AL896" s="10"/>
      <c r="AM896" s="7"/>
      <c r="AN896" s="11"/>
      <c r="AO896" s="12"/>
    </row>
    <row r="897" spans="1:41">
      <c r="A897" s="13"/>
      <c r="B897" s="14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 t="e">
        <f t="shared" si="30"/>
        <v>#DIV/0!</v>
      </c>
      <c r="U897" s="15"/>
      <c r="V897" s="15"/>
      <c r="W897" s="15"/>
      <c r="X897" s="15"/>
      <c r="Y897" s="16" t="e">
        <f t="shared" si="29"/>
        <v>#DIV/0!</v>
      </c>
      <c r="Z897" s="15"/>
      <c r="AA897" s="15"/>
      <c r="AB897" s="15"/>
      <c r="AC897" s="15"/>
      <c r="AD897" s="17"/>
      <c r="AE897" s="15"/>
      <c r="AF897" s="15"/>
      <c r="AG897" s="17"/>
      <c r="AH897" s="17"/>
      <c r="AI897" s="17"/>
      <c r="AJ897" s="17"/>
      <c r="AK897" s="17"/>
      <c r="AL897" s="17"/>
      <c r="AM897" s="15"/>
      <c r="AN897" s="18"/>
      <c r="AO897" s="19"/>
    </row>
    <row r="898" spans="1:41">
      <c r="A898" s="5"/>
      <c r="B898" s="6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 t="e">
        <f t="shared" si="30"/>
        <v>#DIV/0!</v>
      </c>
      <c r="U898" s="7"/>
      <c r="V898" s="7"/>
      <c r="W898" s="7"/>
      <c r="X898" s="7"/>
      <c r="Y898" s="9" t="e">
        <f t="shared" si="29"/>
        <v>#DIV/0!</v>
      </c>
      <c r="Z898" s="7"/>
      <c r="AA898" s="7"/>
      <c r="AB898" s="7"/>
      <c r="AC898" s="7"/>
      <c r="AD898" s="10"/>
      <c r="AE898" s="7"/>
      <c r="AF898" s="7"/>
      <c r="AG898" s="10"/>
      <c r="AH898" s="10"/>
      <c r="AI898" s="10"/>
      <c r="AJ898" s="10"/>
      <c r="AK898" s="10"/>
      <c r="AL898" s="10"/>
      <c r="AM898" s="7"/>
      <c r="AN898" s="11"/>
      <c r="AO898" s="12"/>
    </row>
    <row r="899" spans="1:41">
      <c r="A899" s="13"/>
      <c r="B899" s="14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 t="e">
        <f t="shared" si="30"/>
        <v>#DIV/0!</v>
      </c>
      <c r="U899" s="15"/>
      <c r="V899" s="15"/>
      <c r="W899" s="15"/>
      <c r="X899" s="15"/>
      <c r="Y899" s="16" t="e">
        <f t="shared" si="29"/>
        <v>#DIV/0!</v>
      </c>
      <c r="Z899" s="15"/>
      <c r="AA899" s="15"/>
      <c r="AB899" s="15"/>
      <c r="AC899" s="15"/>
      <c r="AD899" s="17"/>
      <c r="AE899" s="15"/>
      <c r="AF899" s="15"/>
      <c r="AG899" s="17"/>
      <c r="AH899" s="17"/>
      <c r="AI899" s="17"/>
      <c r="AJ899" s="17"/>
      <c r="AK899" s="17"/>
      <c r="AL899" s="17"/>
      <c r="AM899" s="15"/>
      <c r="AN899" s="18"/>
      <c r="AO899" s="19"/>
    </row>
    <row r="900" spans="1:41">
      <c r="A900" s="5"/>
      <c r="B900" s="6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 t="e">
        <f t="shared" si="30"/>
        <v>#DIV/0!</v>
      </c>
      <c r="U900" s="7"/>
      <c r="V900" s="7"/>
      <c r="W900" s="7"/>
      <c r="X900" s="7"/>
      <c r="Y900" s="9" t="e">
        <f t="shared" si="29"/>
        <v>#DIV/0!</v>
      </c>
      <c r="Z900" s="7"/>
      <c r="AA900" s="7"/>
      <c r="AB900" s="7"/>
      <c r="AC900" s="7"/>
      <c r="AD900" s="10"/>
      <c r="AE900" s="7"/>
      <c r="AF900" s="7"/>
      <c r="AG900" s="10"/>
      <c r="AH900" s="10"/>
      <c r="AI900" s="10"/>
      <c r="AJ900" s="10"/>
      <c r="AK900" s="10"/>
      <c r="AL900" s="10"/>
      <c r="AM900" s="7"/>
      <c r="AN900" s="11"/>
      <c r="AO900" s="12"/>
    </row>
    <row r="901" spans="1:41">
      <c r="A901" s="13"/>
      <c r="B901" s="14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 t="e">
        <f t="shared" si="30"/>
        <v>#DIV/0!</v>
      </c>
      <c r="U901" s="15"/>
      <c r="V901" s="15"/>
      <c r="W901" s="15"/>
      <c r="X901" s="15"/>
      <c r="Y901" s="16" t="e">
        <f t="shared" si="29"/>
        <v>#DIV/0!</v>
      </c>
      <c r="Z901" s="15"/>
      <c r="AA901" s="15"/>
      <c r="AB901" s="15"/>
      <c r="AC901" s="15"/>
      <c r="AD901" s="17"/>
      <c r="AE901" s="15"/>
      <c r="AF901" s="15"/>
      <c r="AG901" s="17"/>
      <c r="AH901" s="17"/>
      <c r="AI901" s="17"/>
      <c r="AJ901" s="17"/>
      <c r="AK901" s="17"/>
      <c r="AL901" s="17"/>
      <c r="AM901" s="15"/>
      <c r="AN901" s="18"/>
      <c r="AO901" s="19"/>
    </row>
    <row r="902" spans="1:41">
      <c r="A902" s="5"/>
      <c r="B902" s="6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 t="e">
        <f t="shared" si="30"/>
        <v>#DIV/0!</v>
      </c>
      <c r="U902" s="7"/>
      <c r="V902" s="7"/>
      <c r="W902" s="7"/>
      <c r="X902" s="7"/>
      <c r="Y902" s="9" t="e">
        <f t="shared" si="29"/>
        <v>#DIV/0!</v>
      </c>
      <c r="Z902" s="7"/>
      <c r="AA902" s="7"/>
      <c r="AB902" s="7"/>
      <c r="AC902" s="7"/>
      <c r="AD902" s="10"/>
      <c r="AE902" s="7"/>
      <c r="AF902" s="7"/>
      <c r="AG902" s="10"/>
      <c r="AH902" s="10"/>
      <c r="AI902" s="10"/>
      <c r="AJ902" s="10"/>
      <c r="AK902" s="10"/>
      <c r="AL902" s="10"/>
      <c r="AM902" s="7"/>
      <c r="AN902" s="11"/>
      <c r="AO902" s="12"/>
    </row>
    <row r="903" spans="1:41">
      <c r="A903" s="13"/>
      <c r="B903" s="14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 t="e">
        <f t="shared" si="30"/>
        <v>#DIV/0!</v>
      </c>
      <c r="U903" s="15"/>
      <c r="V903" s="15"/>
      <c r="W903" s="15"/>
      <c r="X903" s="15"/>
      <c r="Y903" s="16" t="e">
        <f t="shared" si="29"/>
        <v>#DIV/0!</v>
      </c>
      <c r="Z903" s="15"/>
      <c r="AA903" s="15"/>
      <c r="AB903" s="15"/>
      <c r="AC903" s="15"/>
      <c r="AD903" s="17"/>
      <c r="AE903" s="15"/>
      <c r="AF903" s="15"/>
      <c r="AG903" s="17"/>
      <c r="AH903" s="17"/>
      <c r="AI903" s="17"/>
      <c r="AJ903" s="17"/>
      <c r="AK903" s="17"/>
      <c r="AL903" s="17"/>
      <c r="AM903" s="15"/>
      <c r="AN903" s="18"/>
      <c r="AO903" s="19"/>
    </row>
    <row r="904" spans="1:41">
      <c r="A904" s="5"/>
      <c r="B904" s="6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 t="e">
        <f t="shared" si="30"/>
        <v>#DIV/0!</v>
      </c>
      <c r="U904" s="7"/>
      <c r="V904" s="7"/>
      <c r="W904" s="7"/>
      <c r="X904" s="7"/>
      <c r="Y904" s="9" t="e">
        <f t="shared" si="29"/>
        <v>#DIV/0!</v>
      </c>
      <c r="Z904" s="7"/>
      <c r="AA904" s="7"/>
      <c r="AB904" s="7"/>
      <c r="AC904" s="7"/>
      <c r="AD904" s="10"/>
      <c r="AE904" s="7"/>
      <c r="AF904" s="7"/>
      <c r="AG904" s="10"/>
      <c r="AH904" s="10"/>
      <c r="AI904" s="10"/>
      <c r="AJ904" s="10"/>
      <c r="AK904" s="10"/>
      <c r="AL904" s="10"/>
      <c r="AM904" s="7"/>
      <c r="AN904" s="11"/>
      <c r="AO904" s="12"/>
    </row>
    <row r="905" spans="1:41">
      <c r="A905" s="13"/>
      <c r="B905" s="14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 t="e">
        <f t="shared" si="30"/>
        <v>#DIV/0!</v>
      </c>
      <c r="U905" s="15"/>
      <c r="V905" s="15"/>
      <c r="W905" s="15"/>
      <c r="X905" s="15"/>
      <c r="Y905" s="16" t="e">
        <f t="shared" si="29"/>
        <v>#DIV/0!</v>
      </c>
      <c r="Z905" s="15"/>
      <c r="AA905" s="15"/>
      <c r="AB905" s="15"/>
      <c r="AC905" s="15"/>
      <c r="AD905" s="17"/>
      <c r="AE905" s="15"/>
      <c r="AF905" s="15"/>
      <c r="AG905" s="17"/>
      <c r="AH905" s="17"/>
      <c r="AI905" s="17"/>
      <c r="AJ905" s="17"/>
      <c r="AK905" s="17"/>
      <c r="AL905" s="17"/>
      <c r="AM905" s="15"/>
      <c r="AN905" s="18"/>
      <c r="AO905" s="19"/>
    </row>
    <row r="906" spans="1:41">
      <c r="A906" s="5"/>
      <c r="B906" s="6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 t="e">
        <f t="shared" si="30"/>
        <v>#DIV/0!</v>
      </c>
      <c r="U906" s="7"/>
      <c r="V906" s="7"/>
      <c r="W906" s="7"/>
      <c r="X906" s="7"/>
      <c r="Y906" s="9" t="e">
        <f t="shared" si="29"/>
        <v>#DIV/0!</v>
      </c>
      <c r="Z906" s="7"/>
      <c r="AA906" s="7"/>
      <c r="AB906" s="7"/>
      <c r="AC906" s="7"/>
      <c r="AD906" s="10"/>
      <c r="AE906" s="7"/>
      <c r="AF906" s="7"/>
      <c r="AG906" s="10"/>
      <c r="AH906" s="10"/>
      <c r="AI906" s="10"/>
      <c r="AJ906" s="10"/>
      <c r="AK906" s="10"/>
      <c r="AL906" s="10"/>
      <c r="AM906" s="7"/>
      <c r="AN906" s="11"/>
      <c r="AO906" s="12"/>
    </row>
    <row r="907" spans="1:41">
      <c r="A907" s="13"/>
      <c r="B907" s="14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 t="e">
        <f t="shared" si="30"/>
        <v>#DIV/0!</v>
      </c>
      <c r="U907" s="15"/>
      <c r="V907" s="15"/>
      <c r="W907" s="15"/>
      <c r="X907" s="15"/>
      <c r="Y907" s="16" t="e">
        <f t="shared" si="29"/>
        <v>#DIV/0!</v>
      </c>
      <c r="Z907" s="15"/>
      <c r="AA907" s="15"/>
      <c r="AB907" s="15"/>
      <c r="AC907" s="15"/>
      <c r="AD907" s="17"/>
      <c r="AE907" s="15"/>
      <c r="AF907" s="15"/>
      <c r="AG907" s="17"/>
      <c r="AH907" s="17"/>
      <c r="AI907" s="17"/>
      <c r="AJ907" s="17"/>
      <c r="AK907" s="17"/>
      <c r="AL907" s="17"/>
      <c r="AM907" s="15"/>
      <c r="AN907" s="18"/>
      <c r="AO907" s="19"/>
    </row>
    <row r="908" spans="1:41">
      <c r="A908" s="5"/>
      <c r="B908" s="6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 t="e">
        <f t="shared" si="30"/>
        <v>#DIV/0!</v>
      </c>
      <c r="U908" s="7"/>
      <c r="V908" s="7"/>
      <c r="W908" s="7"/>
      <c r="X908" s="7"/>
      <c r="Y908" s="9" t="e">
        <f t="shared" si="29"/>
        <v>#DIV/0!</v>
      </c>
      <c r="Z908" s="7"/>
      <c r="AA908" s="7"/>
      <c r="AB908" s="7"/>
      <c r="AC908" s="7"/>
      <c r="AD908" s="10"/>
      <c r="AE908" s="7"/>
      <c r="AF908" s="7"/>
      <c r="AG908" s="10"/>
      <c r="AH908" s="10"/>
      <c r="AI908" s="10"/>
      <c r="AJ908" s="10"/>
      <c r="AK908" s="10"/>
      <c r="AL908" s="10"/>
      <c r="AM908" s="7"/>
      <c r="AN908" s="11"/>
      <c r="AO908" s="12"/>
    </row>
    <row r="909" spans="1:41">
      <c r="A909" s="13"/>
      <c r="B909" s="14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 t="e">
        <f t="shared" si="30"/>
        <v>#DIV/0!</v>
      </c>
      <c r="U909" s="15"/>
      <c r="V909" s="15"/>
      <c r="W909" s="15"/>
      <c r="X909" s="15"/>
      <c r="Y909" s="16" t="e">
        <f t="shared" si="29"/>
        <v>#DIV/0!</v>
      </c>
      <c r="Z909" s="15"/>
      <c r="AA909" s="15"/>
      <c r="AB909" s="15"/>
      <c r="AC909" s="15"/>
      <c r="AD909" s="17"/>
      <c r="AE909" s="15"/>
      <c r="AF909" s="15"/>
      <c r="AG909" s="17"/>
      <c r="AH909" s="17"/>
      <c r="AI909" s="17"/>
      <c r="AJ909" s="17"/>
      <c r="AK909" s="17"/>
      <c r="AL909" s="17"/>
      <c r="AM909" s="15"/>
      <c r="AN909" s="18"/>
      <c r="AO909" s="19"/>
    </row>
    <row r="910" spans="1:41">
      <c r="A910" s="5"/>
      <c r="B910" s="6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 t="e">
        <f t="shared" si="30"/>
        <v>#DIV/0!</v>
      </c>
      <c r="U910" s="7"/>
      <c r="V910" s="7"/>
      <c r="W910" s="7"/>
      <c r="X910" s="7"/>
      <c r="Y910" s="9" t="e">
        <f t="shared" si="29"/>
        <v>#DIV/0!</v>
      </c>
      <c r="Z910" s="7"/>
      <c r="AA910" s="7"/>
      <c r="AB910" s="7"/>
      <c r="AC910" s="7"/>
      <c r="AD910" s="10"/>
      <c r="AE910" s="7"/>
      <c r="AF910" s="7"/>
      <c r="AG910" s="10"/>
      <c r="AH910" s="10"/>
      <c r="AI910" s="10"/>
      <c r="AJ910" s="10"/>
      <c r="AK910" s="10"/>
      <c r="AL910" s="10"/>
      <c r="AM910" s="7"/>
      <c r="AN910" s="11"/>
      <c r="AO910" s="12"/>
    </row>
    <row r="911" spans="1:41">
      <c r="A911" s="13"/>
      <c r="B911" s="14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 t="e">
        <f t="shared" si="30"/>
        <v>#DIV/0!</v>
      </c>
      <c r="U911" s="15"/>
      <c r="V911" s="15"/>
      <c r="W911" s="15"/>
      <c r="X911" s="15"/>
      <c r="Y911" s="16" t="e">
        <f t="shared" si="29"/>
        <v>#DIV/0!</v>
      </c>
      <c r="Z911" s="15"/>
      <c r="AA911" s="15"/>
      <c r="AB911" s="15"/>
      <c r="AC911" s="15"/>
      <c r="AD911" s="17"/>
      <c r="AE911" s="15"/>
      <c r="AF911" s="15"/>
      <c r="AG911" s="17"/>
      <c r="AH911" s="17"/>
      <c r="AI911" s="17"/>
      <c r="AJ911" s="17"/>
      <c r="AK911" s="17"/>
      <c r="AL911" s="17"/>
      <c r="AM911" s="15"/>
      <c r="AN911" s="18"/>
      <c r="AO911" s="19"/>
    </row>
    <row r="912" spans="1:41">
      <c r="A912" s="5"/>
      <c r="B912" s="6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 t="e">
        <f t="shared" si="30"/>
        <v>#DIV/0!</v>
      </c>
      <c r="U912" s="7"/>
      <c r="V912" s="7"/>
      <c r="W912" s="7"/>
      <c r="X912" s="7"/>
      <c r="Y912" s="9" t="e">
        <f t="shared" si="29"/>
        <v>#DIV/0!</v>
      </c>
      <c r="Z912" s="7"/>
      <c r="AA912" s="7"/>
      <c r="AB912" s="7"/>
      <c r="AC912" s="7"/>
      <c r="AD912" s="10"/>
      <c r="AE912" s="7"/>
      <c r="AF912" s="7"/>
      <c r="AG912" s="10"/>
      <c r="AH912" s="10"/>
      <c r="AI912" s="10"/>
      <c r="AJ912" s="10"/>
      <c r="AK912" s="10"/>
      <c r="AL912" s="10"/>
      <c r="AM912" s="7"/>
      <c r="AN912" s="11"/>
      <c r="AO912" s="12"/>
    </row>
    <row r="913" spans="1:41">
      <c r="A913" s="13"/>
      <c r="B913" s="14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 t="e">
        <f t="shared" si="30"/>
        <v>#DIV/0!</v>
      </c>
      <c r="U913" s="15"/>
      <c r="V913" s="15"/>
      <c r="W913" s="15"/>
      <c r="X913" s="15"/>
      <c r="Y913" s="16" t="e">
        <f t="shared" si="29"/>
        <v>#DIV/0!</v>
      </c>
      <c r="Z913" s="15"/>
      <c r="AA913" s="15"/>
      <c r="AB913" s="15"/>
      <c r="AC913" s="15"/>
      <c r="AD913" s="17"/>
      <c r="AE913" s="15"/>
      <c r="AF913" s="15"/>
      <c r="AG913" s="17"/>
      <c r="AH913" s="17"/>
      <c r="AI913" s="17"/>
      <c r="AJ913" s="17"/>
      <c r="AK913" s="17"/>
      <c r="AL913" s="17"/>
      <c r="AM913" s="15"/>
      <c r="AN913" s="18"/>
      <c r="AO913" s="19"/>
    </row>
    <row r="914" spans="1:41">
      <c r="A914" s="5"/>
      <c r="B914" s="6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 t="e">
        <f t="shared" si="30"/>
        <v>#DIV/0!</v>
      </c>
      <c r="U914" s="7"/>
      <c r="V914" s="7"/>
      <c r="W914" s="7"/>
      <c r="X914" s="7"/>
      <c r="Y914" s="9" t="e">
        <f t="shared" si="29"/>
        <v>#DIV/0!</v>
      </c>
      <c r="Z914" s="7"/>
      <c r="AA914" s="7"/>
      <c r="AB914" s="7"/>
      <c r="AC914" s="7"/>
      <c r="AD914" s="10"/>
      <c r="AE914" s="7"/>
      <c r="AF914" s="7"/>
      <c r="AG914" s="10"/>
      <c r="AH914" s="10"/>
      <c r="AI914" s="10"/>
      <c r="AJ914" s="10"/>
      <c r="AK914" s="10"/>
      <c r="AL914" s="10"/>
      <c r="AM914" s="7"/>
      <c r="AN914" s="11"/>
      <c r="AO914" s="12"/>
    </row>
    <row r="915" spans="1:41">
      <c r="A915" s="13"/>
      <c r="B915" s="14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 t="e">
        <f t="shared" si="30"/>
        <v>#DIV/0!</v>
      </c>
      <c r="U915" s="15"/>
      <c r="V915" s="15"/>
      <c r="W915" s="15"/>
      <c r="X915" s="15"/>
      <c r="Y915" s="16" t="e">
        <f t="shared" si="29"/>
        <v>#DIV/0!</v>
      </c>
      <c r="Z915" s="15"/>
      <c r="AA915" s="15"/>
      <c r="AB915" s="15"/>
      <c r="AC915" s="15"/>
      <c r="AD915" s="17"/>
      <c r="AE915" s="15"/>
      <c r="AF915" s="15"/>
      <c r="AG915" s="17"/>
      <c r="AH915" s="17"/>
      <c r="AI915" s="17"/>
      <c r="AJ915" s="17"/>
      <c r="AK915" s="17"/>
      <c r="AL915" s="17"/>
      <c r="AM915" s="15"/>
      <c r="AN915" s="18"/>
      <c r="AO915" s="19"/>
    </row>
    <row r="916" spans="1:41">
      <c r="A916" s="5"/>
      <c r="B916" s="6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 t="e">
        <f t="shared" si="30"/>
        <v>#DIV/0!</v>
      </c>
      <c r="U916" s="7"/>
      <c r="V916" s="7"/>
      <c r="W916" s="7"/>
      <c r="X916" s="7"/>
      <c r="Y916" s="9" t="e">
        <f t="shared" si="29"/>
        <v>#DIV/0!</v>
      </c>
      <c r="Z916" s="7"/>
      <c r="AA916" s="7"/>
      <c r="AB916" s="7"/>
      <c r="AC916" s="7"/>
      <c r="AD916" s="10"/>
      <c r="AE916" s="7"/>
      <c r="AF916" s="7"/>
      <c r="AG916" s="10"/>
      <c r="AH916" s="10"/>
      <c r="AI916" s="10"/>
      <c r="AJ916" s="10"/>
      <c r="AK916" s="10"/>
      <c r="AL916" s="10"/>
      <c r="AM916" s="7"/>
      <c r="AN916" s="11"/>
      <c r="AO916" s="12"/>
    </row>
    <row r="917" spans="1:41">
      <c r="A917" s="13"/>
      <c r="B917" s="14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 t="e">
        <f t="shared" si="30"/>
        <v>#DIV/0!</v>
      </c>
      <c r="U917" s="15"/>
      <c r="V917" s="15"/>
      <c r="W917" s="15"/>
      <c r="X917" s="15"/>
      <c r="Y917" s="16" t="e">
        <f t="shared" si="29"/>
        <v>#DIV/0!</v>
      </c>
      <c r="Z917" s="15"/>
      <c r="AA917" s="15"/>
      <c r="AB917" s="15"/>
      <c r="AC917" s="15"/>
      <c r="AD917" s="17"/>
      <c r="AE917" s="15"/>
      <c r="AF917" s="15"/>
      <c r="AG917" s="17"/>
      <c r="AH917" s="17"/>
      <c r="AI917" s="17"/>
      <c r="AJ917" s="17"/>
      <c r="AK917" s="17"/>
      <c r="AL917" s="17"/>
      <c r="AM917" s="15"/>
      <c r="AN917" s="18"/>
      <c r="AO917" s="19"/>
    </row>
    <row r="918" spans="1:41">
      <c r="A918" s="5"/>
      <c r="B918" s="6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 t="e">
        <f t="shared" si="30"/>
        <v>#DIV/0!</v>
      </c>
      <c r="U918" s="7"/>
      <c r="V918" s="7"/>
      <c r="W918" s="7"/>
      <c r="X918" s="7"/>
      <c r="Y918" s="9" t="e">
        <f t="shared" si="29"/>
        <v>#DIV/0!</v>
      </c>
      <c r="Z918" s="7"/>
      <c r="AA918" s="7"/>
      <c r="AB918" s="7"/>
      <c r="AC918" s="7"/>
      <c r="AD918" s="10"/>
      <c r="AE918" s="7"/>
      <c r="AF918" s="7"/>
      <c r="AG918" s="10"/>
      <c r="AH918" s="10"/>
      <c r="AI918" s="10"/>
      <c r="AJ918" s="10"/>
      <c r="AK918" s="10"/>
      <c r="AL918" s="10"/>
      <c r="AM918" s="7"/>
      <c r="AN918" s="11"/>
      <c r="AO918" s="12"/>
    </row>
    <row r="919" spans="1:41">
      <c r="A919" s="13"/>
      <c r="B919" s="14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 t="e">
        <f t="shared" si="30"/>
        <v>#DIV/0!</v>
      </c>
      <c r="U919" s="15"/>
      <c r="V919" s="15"/>
      <c r="W919" s="15"/>
      <c r="X919" s="15"/>
      <c r="Y919" s="16" t="e">
        <f t="shared" si="29"/>
        <v>#DIV/0!</v>
      </c>
      <c r="Z919" s="15"/>
      <c r="AA919" s="15"/>
      <c r="AB919" s="15"/>
      <c r="AC919" s="15"/>
      <c r="AD919" s="17"/>
      <c r="AE919" s="15"/>
      <c r="AF919" s="15"/>
      <c r="AG919" s="17"/>
      <c r="AH919" s="17"/>
      <c r="AI919" s="17"/>
      <c r="AJ919" s="17"/>
      <c r="AK919" s="17"/>
      <c r="AL919" s="17"/>
      <c r="AM919" s="15"/>
      <c r="AN919" s="18"/>
      <c r="AO919" s="19"/>
    </row>
    <row r="920" spans="1:41">
      <c r="A920" s="5"/>
      <c r="B920" s="6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 t="e">
        <f t="shared" si="30"/>
        <v>#DIV/0!</v>
      </c>
      <c r="U920" s="7"/>
      <c r="V920" s="7"/>
      <c r="W920" s="7"/>
      <c r="X920" s="7"/>
      <c r="Y920" s="9" t="e">
        <f t="shared" si="29"/>
        <v>#DIV/0!</v>
      </c>
      <c r="Z920" s="7"/>
      <c r="AA920" s="7"/>
      <c r="AB920" s="7"/>
      <c r="AC920" s="7"/>
      <c r="AD920" s="10"/>
      <c r="AE920" s="7"/>
      <c r="AF920" s="7"/>
      <c r="AG920" s="10"/>
      <c r="AH920" s="10"/>
      <c r="AI920" s="10"/>
      <c r="AJ920" s="10"/>
      <c r="AK920" s="10"/>
      <c r="AL920" s="10"/>
      <c r="AM920" s="7"/>
      <c r="AN920" s="11"/>
      <c r="AO920" s="12"/>
    </row>
    <row r="921" spans="1:41">
      <c r="A921" s="13"/>
      <c r="B921" s="14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 t="e">
        <f t="shared" si="30"/>
        <v>#DIV/0!</v>
      </c>
      <c r="U921" s="15"/>
      <c r="V921" s="15"/>
      <c r="W921" s="15"/>
      <c r="X921" s="15"/>
      <c r="Y921" s="16" t="e">
        <f t="shared" si="29"/>
        <v>#DIV/0!</v>
      </c>
      <c r="Z921" s="15"/>
      <c r="AA921" s="15"/>
      <c r="AB921" s="15"/>
      <c r="AC921" s="15"/>
      <c r="AD921" s="17"/>
      <c r="AE921" s="15"/>
      <c r="AF921" s="15"/>
      <c r="AG921" s="17"/>
      <c r="AH921" s="17"/>
      <c r="AI921" s="17"/>
      <c r="AJ921" s="17"/>
      <c r="AK921" s="17"/>
      <c r="AL921" s="17"/>
      <c r="AM921" s="15"/>
      <c r="AN921" s="18"/>
      <c r="AO921" s="19"/>
    </row>
    <row r="922" spans="1:41">
      <c r="A922" s="5"/>
      <c r="B922" s="6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 t="e">
        <f t="shared" si="30"/>
        <v>#DIV/0!</v>
      </c>
      <c r="U922" s="7"/>
      <c r="V922" s="7"/>
      <c r="W922" s="7"/>
      <c r="X922" s="7"/>
      <c r="Y922" s="9" t="e">
        <f t="shared" si="29"/>
        <v>#DIV/0!</v>
      </c>
      <c r="Z922" s="7"/>
      <c r="AA922" s="7"/>
      <c r="AB922" s="7"/>
      <c r="AC922" s="7"/>
      <c r="AD922" s="10"/>
      <c r="AE922" s="7"/>
      <c r="AF922" s="7"/>
      <c r="AG922" s="10"/>
      <c r="AH922" s="10"/>
      <c r="AI922" s="10"/>
      <c r="AJ922" s="10"/>
      <c r="AK922" s="10"/>
      <c r="AL922" s="10"/>
      <c r="AM922" s="7"/>
      <c r="AN922" s="11"/>
      <c r="AO922" s="12"/>
    </row>
    <row r="923" spans="1:41">
      <c r="A923" s="13"/>
      <c r="B923" s="14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 t="e">
        <f t="shared" si="30"/>
        <v>#DIV/0!</v>
      </c>
      <c r="U923" s="15"/>
      <c r="V923" s="15"/>
      <c r="W923" s="15"/>
      <c r="X923" s="15"/>
      <c r="Y923" s="16" t="e">
        <f t="shared" si="29"/>
        <v>#DIV/0!</v>
      </c>
      <c r="Z923" s="15"/>
      <c r="AA923" s="15"/>
      <c r="AB923" s="15"/>
      <c r="AC923" s="15"/>
      <c r="AD923" s="17"/>
      <c r="AE923" s="15"/>
      <c r="AF923" s="15"/>
      <c r="AG923" s="17"/>
      <c r="AH923" s="17"/>
      <c r="AI923" s="17"/>
      <c r="AJ923" s="17"/>
      <c r="AK923" s="17"/>
      <c r="AL923" s="17"/>
      <c r="AM923" s="15"/>
      <c r="AN923" s="18"/>
      <c r="AO923" s="19"/>
    </row>
    <row r="924" spans="1:41">
      <c r="A924" s="5"/>
      <c r="B924" s="6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 t="e">
        <f t="shared" si="30"/>
        <v>#DIV/0!</v>
      </c>
      <c r="U924" s="7"/>
      <c r="V924" s="7"/>
      <c r="W924" s="7"/>
      <c r="X924" s="7"/>
      <c r="Y924" s="9" t="e">
        <f t="shared" si="29"/>
        <v>#DIV/0!</v>
      </c>
      <c r="Z924" s="7"/>
      <c r="AA924" s="7"/>
      <c r="AB924" s="7"/>
      <c r="AC924" s="7"/>
      <c r="AD924" s="10"/>
      <c r="AE924" s="7"/>
      <c r="AF924" s="7"/>
      <c r="AG924" s="10"/>
      <c r="AH924" s="10"/>
      <c r="AI924" s="10"/>
      <c r="AJ924" s="10"/>
      <c r="AK924" s="10"/>
      <c r="AL924" s="10"/>
      <c r="AM924" s="7"/>
      <c r="AN924" s="11"/>
      <c r="AO924" s="12"/>
    </row>
    <row r="925" spans="1:41">
      <c r="A925" s="13"/>
      <c r="B925" s="14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 t="e">
        <f t="shared" si="30"/>
        <v>#DIV/0!</v>
      </c>
      <c r="U925" s="15"/>
      <c r="V925" s="15"/>
      <c r="W925" s="15"/>
      <c r="X925" s="15"/>
      <c r="Y925" s="16" t="e">
        <f t="shared" si="29"/>
        <v>#DIV/0!</v>
      </c>
      <c r="Z925" s="15"/>
      <c r="AA925" s="15"/>
      <c r="AB925" s="15"/>
      <c r="AC925" s="15"/>
      <c r="AD925" s="17"/>
      <c r="AE925" s="15"/>
      <c r="AF925" s="15"/>
      <c r="AG925" s="17"/>
      <c r="AH925" s="17"/>
      <c r="AI925" s="17"/>
      <c r="AJ925" s="17"/>
      <c r="AK925" s="17"/>
      <c r="AL925" s="17"/>
      <c r="AM925" s="15"/>
      <c r="AN925" s="18"/>
      <c r="AO925" s="19"/>
    </row>
    <row r="926" spans="1:41">
      <c r="A926" s="5"/>
      <c r="B926" s="6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 t="e">
        <f t="shared" si="30"/>
        <v>#DIV/0!</v>
      </c>
      <c r="U926" s="7"/>
      <c r="V926" s="7"/>
      <c r="W926" s="7"/>
      <c r="X926" s="7"/>
      <c r="Y926" s="9" t="e">
        <f t="shared" si="29"/>
        <v>#DIV/0!</v>
      </c>
      <c r="Z926" s="7"/>
      <c r="AA926" s="7"/>
      <c r="AB926" s="7"/>
      <c r="AC926" s="7"/>
      <c r="AD926" s="10"/>
      <c r="AE926" s="7"/>
      <c r="AF926" s="7"/>
      <c r="AG926" s="10"/>
      <c r="AH926" s="10"/>
      <c r="AI926" s="10"/>
      <c r="AJ926" s="10"/>
      <c r="AK926" s="10"/>
      <c r="AL926" s="10"/>
      <c r="AM926" s="7"/>
      <c r="AN926" s="11"/>
      <c r="AO926" s="12"/>
    </row>
    <row r="927" spans="1:41">
      <c r="A927" s="13"/>
      <c r="B927" s="14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 t="e">
        <f t="shared" si="30"/>
        <v>#DIV/0!</v>
      </c>
      <c r="U927" s="15"/>
      <c r="V927" s="15"/>
      <c r="W927" s="15"/>
      <c r="X927" s="15"/>
      <c r="Y927" s="16" t="e">
        <f t="shared" si="29"/>
        <v>#DIV/0!</v>
      </c>
      <c r="Z927" s="15"/>
      <c r="AA927" s="15"/>
      <c r="AB927" s="15"/>
      <c r="AC927" s="15"/>
      <c r="AD927" s="17"/>
      <c r="AE927" s="15"/>
      <c r="AF927" s="15"/>
      <c r="AG927" s="17"/>
      <c r="AH927" s="17"/>
      <c r="AI927" s="17"/>
      <c r="AJ927" s="17"/>
      <c r="AK927" s="17"/>
      <c r="AL927" s="17"/>
      <c r="AM927" s="15"/>
      <c r="AN927" s="18"/>
      <c r="AO927" s="19"/>
    </row>
    <row r="928" spans="1:41">
      <c r="A928" s="5"/>
      <c r="B928" s="6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 t="e">
        <f t="shared" si="30"/>
        <v>#DIV/0!</v>
      </c>
      <c r="U928" s="7"/>
      <c r="V928" s="7"/>
      <c r="W928" s="7"/>
      <c r="X928" s="7"/>
      <c r="Y928" s="9" t="e">
        <f t="shared" si="29"/>
        <v>#DIV/0!</v>
      </c>
      <c r="Z928" s="7"/>
      <c r="AA928" s="7"/>
      <c r="AB928" s="7"/>
      <c r="AC928" s="7"/>
      <c r="AD928" s="10"/>
      <c r="AE928" s="7"/>
      <c r="AF928" s="7"/>
      <c r="AG928" s="10"/>
      <c r="AH928" s="10"/>
      <c r="AI928" s="10"/>
      <c r="AJ928" s="10"/>
      <c r="AK928" s="10"/>
      <c r="AL928" s="10"/>
      <c r="AM928" s="7"/>
      <c r="AN928" s="11"/>
      <c r="AO928" s="12"/>
    </row>
    <row r="929" spans="1:41">
      <c r="A929" s="13"/>
      <c r="B929" s="14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 t="e">
        <f t="shared" si="30"/>
        <v>#DIV/0!</v>
      </c>
      <c r="U929" s="15"/>
      <c r="V929" s="15"/>
      <c r="W929" s="15"/>
      <c r="X929" s="15"/>
      <c r="Y929" s="16" t="e">
        <f t="shared" si="29"/>
        <v>#DIV/0!</v>
      </c>
      <c r="Z929" s="15"/>
      <c r="AA929" s="15"/>
      <c r="AB929" s="15"/>
      <c r="AC929" s="15"/>
      <c r="AD929" s="17"/>
      <c r="AE929" s="15"/>
      <c r="AF929" s="15"/>
      <c r="AG929" s="17"/>
      <c r="AH929" s="17"/>
      <c r="AI929" s="17"/>
      <c r="AJ929" s="17"/>
      <c r="AK929" s="17"/>
      <c r="AL929" s="17"/>
      <c r="AM929" s="15"/>
      <c r="AN929" s="18"/>
      <c r="AO929" s="19"/>
    </row>
    <row r="930" spans="1:41">
      <c r="A930" s="5"/>
      <c r="B930" s="6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 t="e">
        <f t="shared" si="30"/>
        <v>#DIV/0!</v>
      </c>
      <c r="U930" s="7"/>
      <c r="V930" s="7"/>
      <c r="W930" s="7"/>
      <c r="X930" s="7"/>
      <c r="Y930" s="9" t="e">
        <f t="shared" si="29"/>
        <v>#DIV/0!</v>
      </c>
      <c r="Z930" s="7"/>
      <c r="AA930" s="7"/>
      <c r="AB930" s="7"/>
      <c r="AC930" s="7"/>
      <c r="AD930" s="10"/>
      <c r="AE930" s="7"/>
      <c r="AF930" s="7"/>
      <c r="AG930" s="10"/>
      <c r="AH930" s="10"/>
      <c r="AI930" s="10"/>
      <c r="AJ930" s="10"/>
      <c r="AK930" s="10"/>
      <c r="AL930" s="10"/>
      <c r="AM930" s="7"/>
      <c r="AN930" s="11"/>
      <c r="AO930" s="12"/>
    </row>
    <row r="931" spans="1:41">
      <c r="A931" s="13"/>
      <c r="B931" s="14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 t="e">
        <f t="shared" si="30"/>
        <v>#DIV/0!</v>
      </c>
      <c r="U931" s="15"/>
      <c r="V931" s="15"/>
      <c r="W931" s="15"/>
      <c r="X931" s="15"/>
      <c r="Y931" s="16" t="e">
        <f t="shared" si="29"/>
        <v>#DIV/0!</v>
      </c>
      <c r="Z931" s="15"/>
      <c r="AA931" s="15"/>
      <c r="AB931" s="15"/>
      <c r="AC931" s="15"/>
      <c r="AD931" s="17"/>
      <c r="AE931" s="15"/>
      <c r="AF931" s="15"/>
      <c r="AG931" s="17"/>
      <c r="AH931" s="17"/>
      <c r="AI931" s="17"/>
      <c r="AJ931" s="17"/>
      <c r="AK931" s="17"/>
      <c r="AL931" s="17"/>
      <c r="AM931" s="15"/>
      <c r="AN931" s="18"/>
      <c r="AO931" s="19"/>
    </row>
    <row r="932" spans="1:41">
      <c r="A932" s="5"/>
      <c r="B932" s="6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 t="e">
        <f t="shared" si="30"/>
        <v>#DIV/0!</v>
      </c>
      <c r="U932" s="7"/>
      <c r="V932" s="7"/>
      <c r="W932" s="7"/>
      <c r="X932" s="7"/>
      <c r="Y932" s="9" t="e">
        <f t="shared" si="29"/>
        <v>#DIV/0!</v>
      </c>
      <c r="Z932" s="7"/>
      <c r="AA932" s="7"/>
      <c r="AB932" s="7"/>
      <c r="AC932" s="7"/>
      <c r="AD932" s="10"/>
      <c r="AE932" s="7"/>
      <c r="AF932" s="7"/>
      <c r="AG932" s="10"/>
      <c r="AH932" s="10"/>
      <c r="AI932" s="10"/>
      <c r="AJ932" s="10"/>
      <c r="AK932" s="10"/>
      <c r="AL932" s="10"/>
      <c r="AM932" s="7"/>
      <c r="AN932" s="11"/>
      <c r="AO932" s="12"/>
    </row>
    <row r="933" spans="1:41">
      <c r="A933" s="13"/>
      <c r="B933" s="14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 t="e">
        <f t="shared" si="30"/>
        <v>#DIV/0!</v>
      </c>
      <c r="U933" s="15"/>
      <c r="V933" s="15"/>
      <c r="W933" s="15"/>
      <c r="X933" s="15"/>
      <c r="Y933" s="16" t="e">
        <f t="shared" si="29"/>
        <v>#DIV/0!</v>
      </c>
      <c r="Z933" s="15"/>
      <c r="AA933" s="15"/>
      <c r="AB933" s="15"/>
      <c r="AC933" s="15"/>
      <c r="AD933" s="17"/>
      <c r="AE933" s="15"/>
      <c r="AF933" s="15"/>
      <c r="AG933" s="17"/>
      <c r="AH933" s="17"/>
      <c r="AI933" s="17"/>
      <c r="AJ933" s="17"/>
      <c r="AK933" s="17"/>
      <c r="AL933" s="17"/>
      <c r="AM933" s="15"/>
      <c r="AN933" s="18"/>
      <c r="AO933" s="19"/>
    </row>
    <row r="934" spans="1:41">
      <c r="A934" s="5"/>
      <c r="B934" s="6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 t="e">
        <f t="shared" si="30"/>
        <v>#DIV/0!</v>
      </c>
      <c r="U934" s="7"/>
      <c r="V934" s="7"/>
      <c r="W934" s="7"/>
      <c r="X934" s="7"/>
      <c r="Y934" s="9" t="e">
        <f t="shared" si="29"/>
        <v>#DIV/0!</v>
      </c>
      <c r="Z934" s="7"/>
      <c r="AA934" s="7"/>
      <c r="AB934" s="7"/>
      <c r="AC934" s="7"/>
      <c r="AD934" s="10"/>
      <c r="AE934" s="7"/>
      <c r="AF934" s="7"/>
      <c r="AG934" s="10"/>
      <c r="AH934" s="10"/>
      <c r="AI934" s="10"/>
      <c r="AJ934" s="10"/>
      <c r="AK934" s="10"/>
      <c r="AL934" s="10"/>
      <c r="AM934" s="7"/>
      <c r="AN934" s="11"/>
      <c r="AO934" s="12"/>
    </row>
    <row r="935" spans="1:41">
      <c r="A935" s="13"/>
      <c r="B935" s="14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 t="e">
        <f t="shared" si="30"/>
        <v>#DIV/0!</v>
      </c>
      <c r="U935" s="15"/>
      <c r="V935" s="15"/>
      <c r="W935" s="15"/>
      <c r="X935" s="15"/>
      <c r="Y935" s="16" t="e">
        <f t="shared" si="29"/>
        <v>#DIV/0!</v>
      </c>
      <c r="Z935" s="15"/>
      <c r="AA935" s="15"/>
      <c r="AB935" s="15"/>
      <c r="AC935" s="15"/>
      <c r="AD935" s="17"/>
      <c r="AE935" s="15"/>
      <c r="AF935" s="15"/>
      <c r="AG935" s="17"/>
      <c r="AH935" s="17"/>
      <c r="AI935" s="17"/>
      <c r="AJ935" s="17"/>
      <c r="AK935" s="17"/>
      <c r="AL935" s="17"/>
      <c r="AM935" s="15"/>
      <c r="AN935" s="18"/>
      <c r="AO935" s="19"/>
    </row>
    <row r="936" spans="1:41">
      <c r="A936" s="5"/>
      <c r="B936" s="6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 t="e">
        <f t="shared" si="30"/>
        <v>#DIV/0!</v>
      </c>
      <c r="U936" s="7"/>
      <c r="V936" s="7"/>
      <c r="W936" s="7"/>
      <c r="X936" s="7"/>
      <c r="Y936" s="9" t="e">
        <f t="shared" si="29"/>
        <v>#DIV/0!</v>
      </c>
      <c r="Z936" s="7"/>
      <c r="AA936" s="7"/>
      <c r="AB936" s="7"/>
      <c r="AC936" s="7"/>
      <c r="AD936" s="10"/>
      <c r="AE936" s="7"/>
      <c r="AF936" s="7"/>
      <c r="AG936" s="10"/>
      <c r="AH936" s="10"/>
      <c r="AI936" s="10"/>
      <c r="AJ936" s="10"/>
      <c r="AK936" s="10"/>
      <c r="AL936" s="10"/>
      <c r="AM936" s="7"/>
      <c r="AN936" s="11"/>
      <c r="AO936" s="12"/>
    </row>
    <row r="937" spans="1:41">
      <c r="A937" s="13"/>
      <c r="B937" s="14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 t="e">
        <f t="shared" si="30"/>
        <v>#DIV/0!</v>
      </c>
      <c r="U937" s="15"/>
      <c r="V937" s="15"/>
      <c r="W937" s="15"/>
      <c r="X937" s="15"/>
      <c r="Y937" s="16" t="e">
        <f t="shared" si="29"/>
        <v>#DIV/0!</v>
      </c>
      <c r="Z937" s="15"/>
      <c r="AA937" s="15"/>
      <c r="AB937" s="15"/>
      <c r="AC937" s="15"/>
      <c r="AD937" s="17"/>
      <c r="AE937" s="15"/>
      <c r="AF937" s="15"/>
      <c r="AG937" s="17"/>
      <c r="AH937" s="17"/>
      <c r="AI937" s="17"/>
      <c r="AJ937" s="17"/>
      <c r="AK937" s="17"/>
      <c r="AL937" s="17"/>
      <c r="AM937" s="15"/>
      <c r="AN937" s="18"/>
      <c r="AO937" s="19"/>
    </row>
    <row r="938" spans="1:41">
      <c r="A938" s="5"/>
      <c r="B938" s="6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 t="e">
        <f t="shared" si="30"/>
        <v>#DIV/0!</v>
      </c>
      <c r="U938" s="7"/>
      <c r="V938" s="7"/>
      <c r="W938" s="7"/>
      <c r="X938" s="7"/>
      <c r="Y938" s="9" t="e">
        <f t="shared" si="29"/>
        <v>#DIV/0!</v>
      </c>
      <c r="Z938" s="7"/>
      <c r="AA938" s="7"/>
      <c r="AB938" s="7"/>
      <c r="AC938" s="7"/>
      <c r="AD938" s="10"/>
      <c r="AE938" s="7"/>
      <c r="AF938" s="7"/>
      <c r="AG938" s="10"/>
      <c r="AH938" s="10"/>
      <c r="AI938" s="10"/>
      <c r="AJ938" s="10"/>
      <c r="AK938" s="10"/>
      <c r="AL938" s="10"/>
      <c r="AM938" s="7"/>
      <c r="AN938" s="11"/>
      <c r="AO938" s="12"/>
    </row>
    <row r="939" spans="1:41">
      <c r="A939" s="13"/>
      <c r="B939" s="14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 t="e">
        <f t="shared" si="30"/>
        <v>#DIV/0!</v>
      </c>
      <c r="U939" s="15"/>
      <c r="V939" s="15"/>
      <c r="W939" s="15"/>
      <c r="X939" s="15"/>
      <c r="Y939" s="16" t="e">
        <f t="shared" si="29"/>
        <v>#DIV/0!</v>
      </c>
      <c r="Z939" s="15"/>
      <c r="AA939" s="15"/>
      <c r="AB939" s="15"/>
      <c r="AC939" s="15"/>
      <c r="AD939" s="17"/>
      <c r="AE939" s="15"/>
      <c r="AF939" s="15"/>
      <c r="AG939" s="17"/>
      <c r="AH939" s="17"/>
      <c r="AI939" s="17"/>
      <c r="AJ939" s="17"/>
      <c r="AK939" s="17"/>
      <c r="AL939" s="17"/>
      <c r="AM939" s="15"/>
      <c r="AN939" s="18"/>
      <c r="AO939" s="19"/>
    </row>
    <row r="940" spans="1:41">
      <c r="A940" s="5"/>
      <c r="B940" s="6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 t="e">
        <f t="shared" si="30"/>
        <v>#DIV/0!</v>
      </c>
      <c r="U940" s="7"/>
      <c r="V940" s="7"/>
      <c r="W940" s="7"/>
      <c r="X940" s="7"/>
      <c r="Y940" s="9" t="e">
        <f t="shared" si="29"/>
        <v>#DIV/0!</v>
      </c>
      <c r="Z940" s="7"/>
      <c r="AA940" s="7"/>
      <c r="AB940" s="7"/>
      <c r="AC940" s="7"/>
      <c r="AD940" s="10"/>
      <c r="AE940" s="7"/>
      <c r="AF940" s="7"/>
      <c r="AG940" s="10"/>
      <c r="AH940" s="10"/>
      <c r="AI940" s="10"/>
      <c r="AJ940" s="10"/>
      <c r="AK940" s="10"/>
      <c r="AL940" s="10"/>
      <c r="AM940" s="7"/>
      <c r="AN940" s="11"/>
      <c r="AO940" s="12"/>
    </row>
    <row r="941" spans="1:41">
      <c r="A941" s="13"/>
      <c r="B941" s="14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 t="e">
        <f t="shared" si="30"/>
        <v>#DIV/0!</v>
      </c>
      <c r="U941" s="15"/>
      <c r="V941" s="15"/>
      <c r="W941" s="15"/>
      <c r="X941" s="15"/>
      <c r="Y941" s="16" t="e">
        <f t="shared" si="29"/>
        <v>#DIV/0!</v>
      </c>
      <c r="Z941" s="15"/>
      <c r="AA941" s="15"/>
      <c r="AB941" s="15"/>
      <c r="AC941" s="15"/>
      <c r="AD941" s="17"/>
      <c r="AE941" s="15"/>
      <c r="AF941" s="15"/>
      <c r="AG941" s="17"/>
      <c r="AH941" s="17"/>
      <c r="AI941" s="17"/>
      <c r="AJ941" s="17"/>
      <c r="AK941" s="17"/>
      <c r="AL941" s="17"/>
      <c r="AM941" s="15"/>
      <c r="AN941" s="18"/>
      <c r="AO941" s="19"/>
    </row>
    <row r="942" spans="1:41">
      <c r="A942" s="5"/>
      <c r="B942" s="6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 t="e">
        <f t="shared" si="30"/>
        <v>#DIV/0!</v>
      </c>
      <c r="U942" s="7"/>
      <c r="V942" s="7"/>
      <c r="W942" s="7"/>
      <c r="X942" s="7"/>
      <c r="Y942" s="9" t="e">
        <f t="shared" si="29"/>
        <v>#DIV/0!</v>
      </c>
      <c r="Z942" s="7"/>
      <c r="AA942" s="7"/>
      <c r="AB942" s="7"/>
      <c r="AC942" s="7"/>
      <c r="AD942" s="10"/>
      <c r="AE942" s="7"/>
      <c r="AF942" s="7"/>
      <c r="AG942" s="10"/>
      <c r="AH942" s="10"/>
      <c r="AI942" s="10"/>
      <c r="AJ942" s="10"/>
      <c r="AK942" s="10"/>
      <c r="AL942" s="10"/>
      <c r="AM942" s="7"/>
      <c r="AN942" s="11"/>
      <c r="AO942" s="12"/>
    </row>
    <row r="943" spans="1:41">
      <c r="A943" s="13"/>
      <c r="B943" s="14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 t="e">
        <f t="shared" si="30"/>
        <v>#DIV/0!</v>
      </c>
      <c r="U943" s="15"/>
      <c r="V943" s="15"/>
      <c r="W943" s="15"/>
      <c r="X943" s="15"/>
      <c r="Y943" s="16" t="e">
        <f t="shared" si="29"/>
        <v>#DIV/0!</v>
      </c>
      <c r="Z943" s="15"/>
      <c r="AA943" s="15"/>
      <c r="AB943" s="15"/>
      <c r="AC943" s="15"/>
      <c r="AD943" s="17"/>
      <c r="AE943" s="15"/>
      <c r="AF943" s="15"/>
      <c r="AG943" s="17"/>
      <c r="AH943" s="17"/>
      <c r="AI943" s="17"/>
      <c r="AJ943" s="17"/>
      <c r="AK943" s="17"/>
      <c r="AL943" s="17"/>
      <c r="AM943" s="15"/>
      <c r="AN943" s="18"/>
      <c r="AO943" s="19"/>
    </row>
    <row r="944" spans="1:41">
      <c r="A944" s="5"/>
      <c r="B944" s="6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 t="e">
        <f t="shared" si="30"/>
        <v>#DIV/0!</v>
      </c>
      <c r="U944" s="7"/>
      <c r="V944" s="7"/>
      <c r="W944" s="7"/>
      <c r="X944" s="7"/>
      <c r="Y944" s="9" t="e">
        <f t="shared" si="29"/>
        <v>#DIV/0!</v>
      </c>
      <c r="Z944" s="7"/>
      <c r="AA944" s="7"/>
      <c r="AB944" s="7"/>
      <c r="AC944" s="7"/>
      <c r="AD944" s="10"/>
      <c r="AE944" s="7"/>
      <c r="AF944" s="7"/>
      <c r="AG944" s="10"/>
      <c r="AH944" s="10"/>
      <c r="AI944" s="10"/>
      <c r="AJ944" s="10"/>
      <c r="AK944" s="10"/>
      <c r="AL944" s="10"/>
      <c r="AM944" s="7"/>
      <c r="AN944" s="11"/>
      <c r="AO944" s="12"/>
    </row>
    <row r="945" spans="1:41">
      <c r="A945" s="13"/>
      <c r="B945" s="14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 t="e">
        <f t="shared" si="30"/>
        <v>#DIV/0!</v>
      </c>
      <c r="U945" s="15"/>
      <c r="V945" s="15"/>
      <c r="W945" s="15"/>
      <c r="X945" s="15"/>
      <c r="Y945" s="16" t="e">
        <f t="shared" si="29"/>
        <v>#DIV/0!</v>
      </c>
      <c r="Z945" s="15"/>
      <c r="AA945" s="15"/>
      <c r="AB945" s="15"/>
      <c r="AC945" s="15"/>
      <c r="AD945" s="17"/>
      <c r="AE945" s="15"/>
      <c r="AF945" s="15"/>
      <c r="AG945" s="17"/>
      <c r="AH945" s="17"/>
      <c r="AI945" s="17"/>
      <c r="AJ945" s="17"/>
      <c r="AK945" s="17"/>
      <c r="AL945" s="17"/>
      <c r="AM945" s="15"/>
      <c r="AN945" s="18"/>
      <c r="AO945" s="19"/>
    </row>
    <row r="946" spans="1:41">
      <c r="A946" s="5"/>
      <c r="B946" s="6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 t="e">
        <f t="shared" si="30"/>
        <v>#DIV/0!</v>
      </c>
      <c r="U946" s="7"/>
      <c r="V946" s="7"/>
      <c r="W946" s="7"/>
      <c r="X946" s="7"/>
      <c r="Y946" s="9" t="e">
        <f t="shared" si="29"/>
        <v>#DIV/0!</v>
      </c>
      <c r="Z946" s="7"/>
      <c r="AA946" s="7"/>
      <c r="AB946" s="7"/>
      <c r="AC946" s="7"/>
      <c r="AD946" s="10"/>
      <c r="AE946" s="7"/>
      <c r="AF946" s="7"/>
      <c r="AG946" s="10"/>
      <c r="AH946" s="10"/>
      <c r="AI946" s="10"/>
      <c r="AJ946" s="10"/>
      <c r="AK946" s="10"/>
      <c r="AL946" s="10"/>
      <c r="AM946" s="7"/>
      <c r="AN946" s="11"/>
      <c r="AO946" s="12"/>
    </row>
    <row r="947" spans="1:41">
      <c r="A947" s="13"/>
      <c r="B947" s="14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 t="e">
        <f t="shared" si="30"/>
        <v>#DIV/0!</v>
      </c>
      <c r="U947" s="15"/>
      <c r="V947" s="15"/>
      <c r="W947" s="15"/>
      <c r="X947" s="15"/>
      <c r="Y947" s="16" t="e">
        <f t="shared" si="29"/>
        <v>#DIV/0!</v>
      </c>
      <c r="Z947" s="15"/>
      <c r="AA947" s="15"/>
      <c r="AB947" s="15"/>
      <c r="AC947" s="15"/>
      <c r="AD947" s="17"/>
      <c r="AE947" s="15"/>
      <c r="AF947" s="15"/>
      <c r="AG947" s="17"/>
      <c r="AH947" s="17"/>
      <c r="AI947" s="17"/>
      <c r="AJ947" s="17"/>
      <c r="AK947" s="17"/>
      <c r="AL947" s="17"/>
      <c r="AM947" s="15"/>
      <c r="AN947" s="18"/>
      <c r="AO947" s="19"/>
    </row>
    <row r="948" spans="1:41">
      <c r="A948" s="5"/>
      <c r="B948" s="6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 t="e">
        <f t="shared" si="30"/>
        <v>#DIV/0!</v>
      </c>
      <c r="U948" s="7"/>
      <c r="V948" s="7"/>
      <c r="W948" s="7"/>
      <c r="X948" s="7"/>
      <c r="Y948" s="9" t="e">
        <f t="shared" si="29"/>
        <v>#DIV/0!</v>
      </c>
      <c r="Z948" s="7"/>
      <c r="AA948" s="7"/>
      <c r="AB948" s="7"/>
      <c r="AC948" s="7"/>
      <c r="AD948" s="10"/>
      <c r="AE948" s="7"/>
      <c r="AF948" s="7"/>
      <c r="AG948" s="10"/>
      <c r="AH948" s="10"/>
      <c r="AI948" s="10"/>
      <c r="AJ948" s="10"/>
      <c r="AK948" s="10"/>
      <c r="AL948" s="10"/>
      <c r="AM948" s="7"/>
      <c r="AN948" s="11"/>
      <c r="AO948" s="12"/>
    </row>
    <row r="949" spans="1:41">
      <c r="A949" s="13"/>
      <c r="B949" s="14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 t="e">
        <f t="shared" si="30"/>
        <v>#DIV/0!</v>
      </c>
      <c r="U949" s="15"/>
      <c r="V949" s="15"/>
      <c r="W949" s="15"/>
      <c r="X949" s="15"/>
      <c r="Y949" s="16" t="e">
        <f t="shared" si="29"/>
        <v>#DIV/0!</v>
      </c>
      <c r="Z949" s="15"/>
      <c r="AA949" s="15"/>
      <c r="AB949" s="15"/>
      <c r="AC949" s="15"/>
      <c r="AD949" s="17"/>
      <c r="AE949" s="15"/>
      <c r="AF949" s="15"/>
      <c r="AG949" s="17"/>
      <c r="AH949" s="17"/>
      <c r="AI949" s="17"/>
      <c r="AJ949" s="17"/>
      <c r="AK949" s="17"/>
      <c r="AL949" s="17"/>
      <c r="AM949" s="15"/>
      <c r="AN949" s="18"/>
      <c r="AO949" s="19"/>
    </row>
    <row r="950" spans="1:41">
      <c r="A950" s="5"/>
      <c r="B950" s="6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 t="e">
        <f t="shared" si="30"/>
        <v>#DIV/0!</v>
      </c>
      <c r="U950" s="7"/>
      <c r="V950" s="7"/>
      <c r="W950" s="7"/>
      <c r="X950" s="7"/>
      <c r="Y950" s="9" t="e">
        <f t="shared" si="29"/>
        <v>#DIV/0!</v>
      </c>
      <c r="Z950" s="7"/>
      <c r="AA950" s="7"/>
      <c r="AB950" s="7"/>
      <c r="AC950" s="7"/>
      <c r="AD950" s="10"/>
      <c r="AE950" s="7"/>
      <c r="AF950" s="7"/>
      <c r="AG950" s="10"/>
      <c r="AH950" s="10"/>
      <c r="AI950" s="10"/>
      <c r="AJ950" s="10"/>
      <c r="AK950" s="10"/>
      <c r="AL950" s="10"/>
      <c r="AM950" s="7"/>
      <c r="AN950" s="11"/>
      <c r="AO950" s="12"/>
    </row>
    <row r="951" spans="1:41">
      <c r="A951" s="13"/>
      <c r="B951" s="14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 t="e">
        <f t="shared" si="30"/>
        <v>#DIV/0!</v>
      </c>
      <c r="U951" s="15"/>
      <c r="V951" s="15"/>
      <c r="W951" s="15"/>
      <c r="X951" s="15"/>
      <c r="Y951" s="16" t="e">
        <f t="shared" si="29"/>
        <v>#DIV/0!</v>
      </c>
      <c r="Z951" s="15"/>
      <c r="AA951" s="15"/>
      <c r="AB951" s="15"/>
      <c r="AC951" s="15"/>
      <c r="AD951" s="17"/>
      <c r="AE951" s="15"/>
      <c r="AF951" s="15"/>
      <c r="AG951" s="17"/>
      <c r="AH951" s="17"/>
      <c r="AI951" s="17"/>
      <c r="AJ951" s="17"/>
      <c r="AK951" s="17"/>
      <c r="AL951" s="17"/>
      <c r="AM951" s="15"/>
      <c r="AN951" s="18"/>
      <c r="AO951" s="19"/>
    </row>
    <row r="952" spans="1:41">
      <c r="A952" s="5"/>
      <c r="B952" s="6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 t="e">
        <f t="shared" si="30"/>
        <v>#DIV/0!</v>
      </c>
      <c r="U952" s="7"/>
      <c r="V952" s="7"/>
      <c r="W952" s="7"/>
      <c r="X952" s="7"/>
      <c r="Y952" s="9" t="e">
        <f t="shared" si="29"/>
        <v>#DIV/0!</v>
      </c>
      <c r="Z952" s="7"/>
      <c r="AA952" s="7"/>
      <c r="AB952" s="7"/>
      <c r="AC952" s="7"/>
      <c r="AD952" s="10"/>
      <c r="AE952" s="7"/>
      <c r="AF952" s="7"/>
      <c r="AG952" s="10"/>
      <c r="AH952" s="10"/>
      <c r="AI952" s="10"/>
      <c r="AJ952" s="10"/>
      <c r="AK952" s="10"/>
      <c r="AL952" s="10"/>
      <c r="AM952" s="7"/>
      <c r="AN952" s="11"/>
      <c r="AO952" s="12"/>
    </row>
    <row r="953" spans="1:41">
      <c r="A953" s="13"/>
      <c r="B953" s="14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 t="e">
        <f t="shared" si="30"/>
        <v>#DIV/0!</v>
      </c>
      <c r="U953" s="15"/>
      <c r="V953" s="15"/>
      <c r="W953" s="15"/>
      <c r="X953" s="15"/>
      <c r="Y953" s="16" t="e">
        <f t="shared" si="29"/>
        <v>#DIV/0!</v>
      </c>
      <c r="Z953" s="15"/>
      <c r="AA953" s="15"/>
      <c r="AB953" s="15"/>
      <c r="AC953" s="15"/>
      <c r="AD953" s="17"/>
      <c r="AE953" s="15"/>
      <c r="AF953" s="15"/>
      <c r="AG953" s="17"/>
      <c r="AH953" s="17"/>
      <c r="AI953" s="17"/>
      <c r="AJ953" s="17"/>
      <c r="AK953" s="17"/>
      <c r="AL953" s="17"/>
      <c r="AM953" s="15"/>
      <c r="AN953" s="18"/>
      <c r="AO953" s="19"/>
    </row>
    <row r="954" spans="1:41">
      <c r="A954" s="5"/>
      <c r="B954" s="6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 t="e">
        <f t="shared" si="30"/>
        <v>#DIV/0!</v>
      </c>
      <c r="U954" s="7"/>
      <c r="V954" s="7"/>
      <c r="W954" s="7"/>
      <c r="X954" s="7"/>
      <c r="Y954" s="9" t="e">
        <f t="shared" si="29"/>
        <v>#DIV/0!</v>
      </c>
      <c r="Z954" s="7"/>
      <c r="AA954" s="7"/>
      <c r="AB954" s="7"/>
      <c r="AC954" s="7"/>
      <c r="AD954" s="10"/>
      <c r="AE954" s="7"/>
      <c r="AF954" s="7"/>
      <c r="AG954" s="10"/>
      <c r="AH954" s="10"/>
      <c r="AI954" s="10"/>
      <c r="AJ954" s="10"/>
      <c r="AK954" s="10"/>
      <c r="AL954" s="10"/>
      <c r="AM954" s="7"/>
      <c r="AN954" s="11"/>
      <c r="AO954" s="12"/>
    </row>
    <row r="955" spans="1:41">
      <c r="A955" s="13"/>
      <c r="B955" s="14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 t="e">
        <f t="shared" si="30"/>
        <v>#DIV/0!</v>
      </c>
      <c r="U955" s="15"/>
      <c r="V955" s="15"/>
      <c r="W955" s="15"/>
      <c r="X955" s="15"/>
      <c r="Y955" s="16" t="e">
        <f t="shared" si="29"/>
        <v>#DIV/0!</v>
      </c>
      <c r="Z955" s="15"/>
      <c r="AA955" s="15"/>
      <c r="AB955" s="15"/>
      <c r="AC955" s="15"/>
      <c r="AD955" s="17"/>
      <c r="AE955" s="15"/>
      <c r="AF955" s="15"/>
      <c r="AG955" s="17"/>
      <c r="AH955" s="17"/>
      <c r="AI955" s="17"/>
      <c r="AJ955" s="17"/>
      <c r="AK955" s="17"/>
      <c r="AL955" s="17"/>
      <c r="AM955" s="15"/>
      <c r="AN955" s="18"/>
      <c r="AO955" s="19"/>
    </row>
    <row r="956" spans="1:41">
      <c r="A956" s="5"/>
      <c r="B956" s="6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 t="e">
        <f t="shared" si="30"/>
        <v>#DIV/0!</v>
      </c>
      <c r="U956" s="7"/>
      <c r="V956" s="7"/>
      <c r="W956" s="7"/>
      <c r="X956" s="7"/>
      <c r="Y956" s="9" t="e">
        <f t="shared" si="29"/>
        <v>#DIV/0!</v>
      </c>
      <c r="Z956" s="7"/>
      <c r="AA956" s="7"/>
      <c r="AB956" s="7"/>
      <c r="AC956" s="7"/>
      <c r="AD956" s="10"/>
      <c r="AE956" s="7"/>
      <c r="AF956" s="7"/>
      <c r="AG956" s="10"/>
      <c r="AH956" s="10"/>
      <c r="AI956" s="10"/>
      <c r="AJ956" s="10"/>
      <c r="AK956" s="10"/>
      <c r="AL956" s="10"/>
      <c r="AM956" s="7"/>
      <c r="AN956" s="11"/>
      <c r="AO956" s="12"/>
    </row>
    <row r="957" spans="1:41">
      <c r="A957" s="13"/>
      <c r="B957" s="14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 t="e">
        <f t="shared" si="30"/>
        <v>#DIV/0!</v>
      </c>
      <c r="U957" s="15"/>
      <c r="V957" s="15"/>
      <c r="W957" s="15"/>
      <c r="X957" s="15"/>
      <c r="Y957" s="16" t="e">
        <f t="shared" si="29"/>
        <v>#DIV/0!</v>
      </c>
      <c r="Z957" s="15"/>
      <c r="AA957" s="15"/>
      <c r="AB957" s="15"/>
      <c r="AC957" s="15"/>
      <c r="AD957" s="17"/>
      <c r="AE957" s="15"/>
      <c r="AF957" s="15"/>
      <c r="AG957" s="17"/>
      <c r="AH957" s="17"/>
      <c r="AI957" s="17"/>
      <c r="AJ957" s="17"/>
      <c r="AK957" s="17"/>
      <c r="AL957" s="17"/>
      <c r="AM957" s="15"/>
      <c r="AN957" s="18"/>
      <c r="AO957" s="19"/>
    </row>
    <row r="958" spans="1:41">
      <c r="A958" s="5"/>
      <c r="B958" s="6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 t="e">
        <f t="shared" si="30"/>
        <v>#DIV/0!</v>
      </c>
      <c r="U958" s="7"/>
      <c r="V958" s="7"/>
      <c r="W958" s="7"/>
      <c r="X958" s="7"/>
      <c r="Y958" s="9" t="e">
        <f t="shared" si="29"/>
        <v>#DIV/0!</v>
      </c>
      <c r="Z958" s="7"/>
      <c r="AA958" s="7"/>
      <c r="AB958" s="7"/>
      <c r="AC958" s="7"/>
      <c r="AD958" s="10"/>
      <c r="AE958" s="7"/>
      <c r="AF958" s="7"/>
      <c r="AG958" s="10"/>
      <c r="AH958" s="10"/>
      <c r="AI958" s="10"/>
      <c r="AJ958" s="10"/>
      <c r="AK958" s="10"/>
      <c r="AL958" s="10"/>
      <c r="AM958" s="7"/>
      <c r="AN958" s="11"/>
      <c r="AO958" s="12"/>
    </row>
    <row r="959" spans="1:41">
      <c r="A959" s="13"/>
      <c r="B959" s="14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 t="e">
        <f t="shared" si="30"/>
        <v>#DIV/0!</v>
      </c>
      <c r="U959" s="15"/>
      <c r="V959" s="15"/>
      <c r="W959" s="15"/>
      <c r="X959" s="15"/>
      <c r="Y959" s="16" t="e">
        <f t="shared" si="29"/>
        <v>#DIV/0!</v>
      </c>
      <c r="Z959" s="15"/>
      <c r="AA959" s="15"/>
      <c r="AB959" s="15"/>
      <c r="AC959" s="15"/>
      <c r="AD959" s="17"/>
      <c r="AE959" s="15"/>
      <c r="AF959" s="15"/>
      <c r="AG959" s="17"/>
      <c r="AH959" s="17"/>
      <c r="AI959" s="17"/>
      <c r="AJ959" s="17"/>
      <c r="AK959" s="17"/>
      <c r="AL959" s="17"/>
      <c r="AM959" s="15"/>
      <c r="AN959" s="18"/>
      <c r="AO959" s="19"/>
    </row>
    <row r="960" spans="1:41">
      <c r="A960" s="5"/>
      <c r="B960" s="6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 t="e">
        <f t="shared" si="30"/>
        <v>#DIV/0!</v>
      </c>
      <c r="U960" s="7"/>
      <c r="V960" s="7"/>
      <c r="W960" s="7"/>
      <c r="X960" s="7"/>
      <c r="Y960" s="9" t="e">
        <f t="shared" si="29"/>
        <v>#DIV/0!</v>
      </c>
      <c r="Z960" s="7"/>
      <c r="AA960" s="7"/>
      <c r="AB960" s="7"/>
      <c r="AC960" s="7"/>
      <c r="AD960" s="10"/>
      <c r="AE960" s="7"/>
      <c r="AF960" s="7"/>
      <c r="AG960" s="10"/>
      <c r="AH960" s="10"/>
      <c r="AI960" s="10"/>
      <c r="AJ960" s="10"/>
      <c r="AK960" s="10"/>
      <c r="AL960" s="10"/>
      <c r="AM960" s="7"/>
      <c r="AN960" s="11"/>
      <c r="AO960" s="12"/>
    </row>
    <row r="961" spans="1:41">
      <c r="A961" s="13"/>
      <c r="B961" s="14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 t="e">
        <f t="shared" si="30"/>
        <v>#DIV/0!</v>
      </c>
      <c r="U961" s="15"/>
      <c r="V961" s="15"/>
      <c r="W961" s="15"/>
      <c r="X961" s="15"/>
      <c r="Y961" s="16" t="e">
        <f t="shared" si="29"/>
        <v>#DIV/0!</v>
      </c>
      <c r="Z961" s="15"/>
      <c r="AA961" s="15"/>
      <c r="AB961" s="15"/>
      <c r="AC961" s="15"/>
      <c r="AD961" s="17"/>
      <c r="AE961" s="15"/>
      <c r="AF961" s="15"/>
      <c r="AG961" s="17"/>
      <c r="AH961" s="17"/>
      <c r="AI961" s="17"/>
      <c r="AJ961" s="17"/>
      <c r="AK961" s="17"/>
      <c r="AL961" s="17"/>
      <c r="AM961" s="15"/>
      <c r="AN961" s="18"/>
      <c r="AO961" s="19"/>
    </row>
    <row r="962" spans="1:41">
      <c r="A962" s="5"/>
      <c r="B962" s="6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 t="e">
        <f t="shared" si="30"/>
        <v>#DIV/0!</v>
      </c>
      <c r="U962" s="7"/>
      <c r="V962" s="7"/>
      <c r="W962" s="7"/>
      <c r="X962" s="7"/>
      <c r="Y962" s="9" t="e">
        <f t="shared" si="29"/>
        <v>#DIV/0!</v>
      </c>
      <c r="Z962" s="7"/>
      <c r="AA962" s="7"/>
      <c r="AB962" s="7"/>
      <c r="AC962" s="7"/>
      <c r="AD962" s="10"/>
      <c r="AE962" s="7"/>
      <c r="AF962" s="7"/>
      <c r="AG962" s="10"/>
      <c r="AH962" s="10"/>
      <c r="AI962" s="10"/>
      <c r="AJ962" s="10"/>
      <c r="AK962" s="10"/>
      <c r="AL962" s="10"/>
      <c r="AM962" s="7"/>
      <c r="AN962" s="11"/>
      <c r="AO962" s="12"/>
    </row>
    <row r="963" spans="1:41">
      <c r="A963" s="13"/>
      <c r="B963" s="14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 t="e">
        <f t="shared" si="30"/>
        <v>#DIV/0!</v>
      </c>
      <c r="U963" s="15"/>
      <c r="V963" s="15"/>
      <c r="W963" s="15"/>
      <c r="X963" s="15"/>
      <c r="Y963" s="16" t="e">
        <f t="shared" si="29"/>
        <v>#DIV/0!</v>
      </c>
      <c r="Z963" s="15"/>
      <c r="AA963" s="15"/>
      <c r="AB963" s="15"/>
      <c r="AC963" s="15"/>
      <c r="AD963" s="17"/>
      <c r="AE963" s="15"/>
      <c r="AF963" s="15"/>
      <c r="AG963" s="17"/>
      <c r="AH963" s="17"/>
      <c r="AI963" s="17"/>
      <c r="AJ963" s="17"/>
      <c r="AK963" s="17"/>
      <c r="AL963" s="17"/>
      <c r="AM963" s="15"/>
      <c r="AN963" s="18"/>
      <c r="AO963" s="19"/>
    </row>
    <row r="964" spans="1:41">
      <c r="A964" s="5"/>
      <c r="B964" s="6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 t="e">
        <f t="shared" si="30"/>
        <v>#DIV/0!</v>
      </c>
      <c r="U964" s="7"/>
      <c r="V964" s="7"/>
      <c r="W964" s="7"/>
      <c r="X964" s="7"/>
      <c r="Y964" s="9" t="e">
        <f t="shared" si="29"/>
        <v>#DIV/0!</v>
      </c>
      <c r="Z964" s="7"/>
      <c r="AA964" s="7"/>
      <c r="AB964" s="7"/>
      <c r="AC964" s="7"/>
      <c r="AD964" s="10"/>
      <c r="AE964" s="7"/>
      <c r="AF964" s="7"/>
      <c r="AG964" s="10"/>
      <c r="AH964" s="10"/>
      <c r="AI964" s="10"/>
      <c r="AJ964" s="10"/>
      <c r="AK964" s="10"/>
      <c r="AL964" s="10"/>
      <c r="AM964" s="7"/>
      <c r="AN964" s="11"/>
      <c r="AO964" s="12"/>
    </row>
    <row r="965" spans="1:41">
      <c r="A965" s="13"/>
      <c r="B965" s="14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 t="e">
        <f t="shared" si="30"/>
        <v>#DIV/0!</v>
      </c>
      <c r="U965" s="15"/>
      <c r="V965" s="15"/>
      <c r="W965" s="15"/>
      <c r="X965" s="15"/>
      <c r="Y965" s="16" t="e">
        <f t="shared" si="29"/>
        <v>#DIV/0!</v>
      </c>
      <c r="Z965" s="15"/>
      <c r="AA965" s="15"/>
      <c r="AB965" s="15"/>
      <c r="AC965" s="15"/>
      <c r="AD965" s="17"/>
      <c r="AE965" s="15"/>
      <c r="AF965" s="15"/>
      <c r="AG965" s="17"/>
      <c r="AH965" s="17"/>
      <c r="AI965" s="17"/>
      <c r="AJ965" s="17"/>
      <c r="AK965" s="17"/>
      <c r="AL965" s="17"/>
      <c r="AM965" s="15"/>
      <c r="AN965" s="18"/>
      <c r="AO965" s="19"/>
    </row>
    <row r="966" spans="1:41">
      <c r="A966" s="5"/>
      <c r="B966" s="6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 t="e">
        <f t="shared" si="30"/>
        <v>#DIV/0!</v>
      </c>
      <c r="U966" s="7"/>
      <c r="V966" s="7"/>
      <c r="W966" s="7"/>
      <c r="X966" s="7"/>
      <c r="Y966" s="9" t="e">
        <f t="shared" si="29"/>
        <v>#DIV/0!</v>
      </c>
      <c r="Z966" s="7"/>
      <c r="AA966" s="7"/>
      <c r="AB966" s="7"/>
      <c r="AC966" s="7"/>
      <c r="AD966" s="10"/>
      <c r="AE966" s="7"/>
      <c r="AF966" s="7"/>
      <c r="AG966" s="10"/>
      <c r="AH966" s="10"/>
      <c r="AI966" s="10"/>
      <c r="AJ966" s="10"/>
      <c r="AK966" s="10"/>
      <c r="AL966" s="10"/>
      <c r="AM966" s="7"/>
      <c r="AN966" s="11"/>
      <c r="AO966" s="12"/>
    </row>
    <row r="967" spans="1:41">
      <c r="A967" s="13"/>
      <c r="B967" s="14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 t="e">
        <f t="shared" si="30"/>
        <v>#DIV/0!</v>
      </c>
      <c r="U967" s="15"/>
      <c r="V967" s="15"/>
      <c r="W967" s="15"/>
      <c r="X967" s="15"/>
      <c r="Y967" s="16" t="e">
        <f t="shared" si="29"/>
        <v>#DIV/0!</v>
      </c>
      <c r="Z967" s="15"/>
      <c r="AA967" s="15"/>
      <c r="AB967" s="15"/>
      <c r="AC967" s="15"/>
      <c r="AD967" s="17"/>
      <c r="AE967" s="15"/>
      <c r="AF967" s="15"/>
      <c r="AG967" s="17"/>
      <c r="AH967" s="17"/>
      <c r="AI967" s="17"/>
      <c r="AJ967" s="17"/>
      <c r="AK967" s="17"/>
      <c r="AL967" s="17"/>
      <c r="AM967" s="15"/>
      <c r="AN967" s="18"/>
      <c r="AO967" s="19"/>
    </row>
    <row r="968" spans="1:41">
      <c r="A968" s="5"/>
      <c r="B968" s="6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 t="e">
        <f t="shared" si="30"/>
        <v>#DIV/0!</v>
      </c>
      <c r="U968" s="7"/>
      <c r="V968" s="7"/>
      <c r="W968" s="7"/>
      <c r="X968" s="7"/>
      <c r="Y968" s="9" t="e">
        <f t="shared" si="29"/>
        <v>#DIV/0!</v>
      </c>
      <c r="Z968" s="7"/>
      <c r="AA968" s="7"/>
      <c r="AB968" s="7"/>
      <c r="AC968" s="7"/>
      <c r="AD968" s="10"/>
      <c r="AE968" s="7"/>
      <c r="AF968" s="7"/>
      <c r="AG968" s="10"/>
      <c r="AH968" s="10"/>
      <c r="AI968" s="10"/>
      <c r="AJ968" s="10"/>
      <c r="AK968" s="10"/>
      <c r="AL968" s="10"/>
      <c r="AM968" s="7"/>
      <c r="AN968" s="11"/>
      <c r="AO968" s="12"/>
    </row>
    <row r="969" spans="1:41">
      <c r="A969" s="13"/>
      <c r="B969" s="14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 t="e">
        <f t="shared" si="30"/>
        <v>#DIV/0!</v>
      </c>
      <c r="U969" s="15"/>
      <c r="V969" s="15"/>
      <c r="W969" s="15"/>
      <c r="X969" s="15"/>
      <c r="Y969" s="16" t="e">
        <f t="shared" si="29"/>
        <v>#DIV/0!</v>
      </c>
      <c r="Z969" s="15"/>
      <c r="AA969" s="15"/>
      <c r="AB969" s="15"/>
      <c r="AC969" s="15"/>
      <c r="AD969" s="17"/>
      <c r="AE969" s="15"/>
      <c r="AF969" s="15"/>
      <c r="AG969" s="17"/>
      <c r="AH969" s="17"/>
      <c r="AI969" s="17"/>
      <c r="AJ969" s="17"/>
      <c r="AK969" s="17"/>
      <c r="AL969" s="17"/>
      <c r="AM969" s="15"/>
      <c r="AN969" s="18"/>
      <c r="AO969" s="19"/>
    </row>
    <row r="970" spans="1:41">
      <c r="A970" s="5"/>
      <c r="B970" s="6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 t="e">
        <f t="shared" si="30"/>
        <v>#DIV/0!</v>
      </c>
      <c r="U970" s="7"/>
      <c r="V970" s="7"/>
      <c r="W970" s="7"/>
      <c r="X970" s="7"/>
      <c r="Y970" s="9" t="e">
        <f t="shared" si="29"/>
        <v>#DIV/0!</v>
      </c>
      <c r="Z970" s="7"/>
      <c r="AA970" s="7"/>
      <c r="AB970" s="7"/>
      <c r="AC970" s="7"/>
      <c r="AD970" s="10"/>
      <c r="AE970" s="7"/>
      <c r="AF970" s="7"/>
      <c r="AG970" s="10"/>
      <c r="AH970" s="10"/>
      <c r="AI970" s="10"/>
      <c r="AJ970" s="10"/>
      <c r="AK970" s="10"/>
      <c r="AL970" s="10"/>
      <c r="AM970" s="7"/>
      <c r="AN970" s="11"/>
      <c r="AO970" s="12"/>
    </row>
    <row r="971" spans="1:41">
      <c r="A971" s="13"/>
      <c r="B971" s="14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 t="e">
        <f t="shared" si="30"/>
        <v>#DIV/0!</v>
      </c>
      <c r="U971" s="15"/>
      <c r="V971" s="15"/>
      <c r="W971" s="15"/>
      <c r="X971" s="15"/>
      <c r="Y971" s="16" t="e">
        <f t="shared" si="29"/>
        <v>#DIV/0!</v>
      </c>
      <c r="Z971" s="15"/>
      <c r="AA971" s="15"/>
      <c r="AB971" s="15"/>
      <c r="AC971" s="15"/>
      <c r="AD971" s="17"/>
      <c r="AE971" s="15"/>
      <c r="AF971" s="15"/>
      <c r="AG971" s="17"/>
      <c r="AH971" s="17"/>
      <c r="AI971" s="17"/>
      <c r="AJ971" s="17"/>
      <c r="AK971" s="17"/>
      <c r="AL971" s="17"/>
      <c r="AM971" s="15"/>
      <c r="AN971" s="18"/>
      <c r="AO971" s="19"/>
    </row>
    <row r="972" spans="1:41">
      <c r="A972" s="5"/>
      <c r="B972" s="6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 t="e">
        <f t="shared" si="30"/>
        <v>#DIV/0!</v>
      </c>
      <c r="U972" s="7"/>
      <c r="V972" s="7"/>
      <c r="W972" s="7"/>
      <c r="X972" s="7"/>
      <c r="Y972" s="9" t="e">
        <f t="shared" si="29"/>
        <v>#DIV/0!</v>
      </c>
      <c r="Z972" s="7"/>
      <c r="AA972" s="7"/>
      <c r="AB972" s="7"/>
      <c r="AC972" s="7"/>
      <c r="AD972" s="10"/>
      <c r="AE972" s="7"/>
      <c r="AF972" s="7"/>
      <c r="AG972" s="10"/>
      <c r="AH972" s="10"/>
      <c r="AI972" s="10"/>
      <c r="AJ972" s="10"/>
      <c r="AK972" s="10"/>
      <c r="AL972" s="10"/>
      <c r="AM972" s="7"/>
      <c r="AN972" s="11"/>
      <c r="AO972" s="12"/>
    </row>
    <row r="973" spans="1:41">
      <c r="A973" s="13"/>
      <c r="B973" s="14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 t="e">
        <f t="shared" si="30"/>
        <v>#DIV/0!</v>
      </c>
      <c r="U973" s="15"/>
      <c r="V973" s="15"/>
      <c r="W973" s="15"/>
      <c r="X973" s="15"/>
      <c r="Y973" s="16" t="e">
        <f t="shared" si="29"/>
        <v>#DIV/0!</v>
      </c>
      <c r="Z973" s="15"/>
      <c r="AA973" s="15"/>
      <c r="AB973" s="15"/>
      <c r="AC973" s="15"/>
      <c r="AD973" s="17"/>
      <c r="AE973" s="15"/>
      <c r="AF973" s="15"/>
      <c r="AG973" s="17"/>
      <c r="AH973" s="17"/>
      <c r="AI973" s="17"/>
      <c r="AJ973" s="17"/>
      <c r="AK973" s="17"/>
      <c r="AL973" s="17"/>
      <c r="AM973" s="15"/>
      <c r="AN973" s="18"/>
      <c r="AO973" s="19"/>
    </row>
    <row r="974" spans="1:41">
      <c r="A974" s="5"/>
      <c r="B974" s="6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 t="e">
        <f t="shared" si="30"/>
        <v>#DIV/0!</v>
      </c>
      <c r="U974" s="7"/>
      <c r="V974" s="7"/>
      <c r="W974" s="7"/>
      <c r="X974" s="7"/>
      <c r="Y974" s="9" t="e">
        <f t="shared" si="29"/>
        <v>#DIV/0!</v>
      </c>
      <c r="Z974" s="7"/>
      <c r="AA974" s="7"/>
      <c r="AB974" s="7"/>
      <c r="AC974" s="7"/>
      <c r="AD974" s="10"/>
      <c r="AE974" s="7"/>
      <c r="AF974" s="7"/>
      <c r="AG974" s="10"/>
      <c r="AH974" s="10"/>
      <c r="AI974" s="10"/>
      <c r="AJ974" s="10"/>
      <c r="AK974" s="10"/>
      <c r="AL974" s="10"/>
      <c r="AM974" s="7"/>
      <c r="AN974" s="11"/>
      <c r="AO974" s="12"/>
    </row>
    <row r="975" spans="1:41">
      <c r="A975" s="13"/>
      <c r="B975" s="14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 t="e">
        <f t="shared" si="30"/>
        <v>#DIV/0!</v>
      </c>
      <c r="U975" s="15"/>
      <c r="V975" s="15"/>
      <c r="W975" s="15"/>
      <c r="X975" s="15"/>
      <c r="Y975" s="16" t="e">
        <f t="shared" si="29"/>
        <v>#DIV/0!</v>
      </c>
      <c r="Z975" s="15"/>
      <c r="AA975" s="15"/>
      <c r="AB975" s="15"/>
      <c r="AC975" s="15"/>
      <c r="AD975" s="17"/>
      <c r="AE975" s="15"/>
      <c r="AF975" s="15"/>
      <c r="AG975" s="17"/>
      <c r="AH975" s="17"/>
      <c r="AI975" s="17"/>
      <c r="AJ975" s="17"/>
      <c r="AK975" s="17"/>
      <c r="AL975" s="17"/>
      <c r="AM975" s="15"/>
      <c r="AN975" s="18"/>
      <c r="AO975" s="19"/>
    </row>
    <row r="976" spans="1:41">
      <c r="A976" s="5"/>
      <c r="B976" s="6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 t="e">
        <f t="shared" si="30"/>
        <v>#DIV/0!</v>
      </c>
      <c r="U976" s="7"/>
      <c r="V976" s="7"/>
      <c r="W976" s="7"/>
      <c r="X976" s="7"/>
      <c r="Y976" s="9" t="e">
        <f t="shared" si="29"/>
        <v>#DIV/0!</v>
      </c>
      <c r="Z976" s="7"/>
      <c r="AA976" s="7"/>
      <c r="AB976" s="7"/>
      <c r="AC976" s="7"/>
      <c r="AD976" s="10"/>
      <c r="AE976" s="7"/>
      <c r="AF976" s="7"/>
      <c r="AG976" s="10"/>
      <c r="AH976" s="10"/>
      <c r="AI976" s="10"/>
      <c r="AJ976" s="10"/>
      <c r="AK976" s="10"/>
      <c r="AL976" s="10"/>
      <c r="AM976" s="7"/>
      <c r="AN976" s="11"/>
      <c r="AO976" s="12"/>
    </row>
    <row r="977" spans="1:41">
      <c r="A977" s="13"/>
      <c r="B977" s="14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 t="e">
        <f t="shared" si="30"/>
        <v>#DIV/0!</v>
      </c>
      <c r="U977" s="15"/>
      <c r="V977" s="15"/>
      <c r="W977" s="15"/>
      <c r="X977" s="15"/>
      <c r="Y977" s="16" t="e">
        <f t="shared" si="29"/>
        <v>#DIV/0!</v>
      </c>
      <c r="Z977" s="15"/>
      <c r="AA977" s="15"/>
      <c r="AB977" s="15"/>
      <c r="AC977" s="15"/>
      <c r="AD977" s="17"/>
      <c r="AE977" s="15"/>
      <c r="AF977" s="15"/>
      <c r="AG977" s="17"/>
      <c r="AH977" s="17"/>
      <c r="AI977" s="17"/>
      <c r="AJ977" s="17"/>
      <c r="AK977" s="17"/>
      <c r="AL977" s="17"/>
      <c r="AM977" s="15"/>
      <c r="AN977" s="18"/>
      <c r="AO977" s="19"/>
    </row>
    <row r="978" spans="1:41">
      <c r="A978" s="5"/>
      <c r="B978" s="6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 t="e">
        <f t="shared" si="30"/>
        <v>#DIV/0!</v>
      </c>
      <c r="U978" s="7"/>
      <c r="V978" s="7"/>
      <c r="W978" s="7"/>
      <c r="X978" s="7"/>
      <c r="Y978" s="9" t="e">
        <f t="shared" si="29"/>
        <v>#DIV/0!</v>
      </c>
      <c r="Z978" s="7"/>
      <c r="AA978" s="7"/>
      <c r="AB978" s="7"/>
      <c r="AC978" s="7"/>
      <c r="AD978" s="10"/>
      <c r="AE978" s="7"/>
      <c r="AF978" s="7"/>
      <c r="AG978" s="10"/>
      <c r="AH978" s="10"/>
      <c r="AI978" s="10"/>
      <c r="AJ978" s="10"/>
      <c r="AK978" s="10"/>
      <c r="AL978" s="10"/>
      <c r="AM978" s="7"/>
      <c r="AN978" s="11"/>
      <c r="AO978" s="12"/>
    </row>
    <row r="979" spans="1:41">
      <c r="A979" s="13"/>
      <c r="B979" s="14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 t="e">
        <f t="shared" si="30"/>
        <v>#DIV/0!</v>
      </c>
      <c r="U979" s="15"/>
      <c r="V979" s="15"/>
      <c r="W979" s="15"/>
      <c r="X979" s="15"/>
      <c r="Y979" s="16" t="e">
        <f t="shared" si="29"/>
        <v>#DIV/0!</v>
      </c>
      <c r="Z979" s="15"/>
      <c r="AA979" s="15"/>
      <c r="AB979" s="15"/>
      <c r="AC979" s="15"/>
      <c r="AD979" s="17"/>
      <c r="AE979" s="15"/>
      <c r="AF979" s="15"/>
      <c r="AG979" s="17"/>
      <c r="AH979" s="17"/>
      <c r="AI979" s="17"/>
      <c r="AJ979" s="17"/>
      <c r="AK979" s="17"/>
      <c r="AL979" s="17"/>
      <c r="AM979" s="15"/>
      <c r="AN979" s="18"/>
      <c r="AO979" s="19"/>
    </row>
    <row r="980" spans="1:41">
      <c r="A980" s="5"/>
      <c r="B980" s="6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 t="e">
        <f t="shared" si="30"/>
        <v>#DIV/0!</v>
      </c>
      <c r="U980" s="7"/>
      <c r="V980" s="7"/>
      <c r="W980" s="7"/>
      <c r="X980" s="7"/>
      <c r="Y980" s="9" t="e">
        <f t="shared" si="29"/>
        <v>#DIV/0!</v>
      </c>
      <c r="Z980" s="7"/>
      <c r="AA980" s="7"/>
      <c r="AB980" s="7"/>
      <c r="AC980" s="7"/>
      <c r="AD980" s="10"/>
      <c r="AE980" s="7"/>
      <c r="AF980" s="7"/>
      <c r="AG980" s="10"/>
      <c r="AH980" s="10"/>
      <c r="AI980" s="10"/>
      <c r="AJ980" s="10"/>
      <c r="AK980" s="10"/>
      <c r="AL980" s="10"/>
      <c r="AM980" s="7"/>
      <c r="AN980" s="11"/>
      <c r="AO980" s="12"/>
    </row>
    <row r="981" spans="1:41">
      <c r="A981" s="13"/>
      <c r="B981" s="14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 t="e">
        <f t="shared" si="30"/>
        <v>#DIV/0!</v>
      </c>
      <c r="U981" s="15"/>
      <c r="V981" s="15"/>
      <c r="W981" s="15"/>
      <c r="X981" s="15"/>
      <c r="Y981" s="16" t="e">
        <f t="shared" si="29"/>
        <v>#DIV/0!</v>
      </c>
      <c r="Z981" s="15"/>
      <c r="AA981" s="15"/>
      <c r="AB981" s="15"/>
      <c r="AC981" s="15"/>
      <c r="AD981" s="17"/>
      <c r="AE981" s="15"/>
      <c r="AF981" s="15"/>
      <c r="AG981" s="17"/>
      <c r="AH981" s="17"/>
      <c r="AI981" s="17"/>
      <c r="AJ981" s="17"/>
      <c r="AK981" s="17"/>
      <c r="AL981" s="17"/>
      <c r="AM981" s="15"/>
      <c r="AN981" s="18"/>
      <c r="AO981" s="19"/>
    </row>
    <row r="982" spans="1:41">
      <c r="A982" s="5"/>
      <c r="B982" s="6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 t="e">
        <f t="shared" si="30"/>
        <v>#DIV/0!</v>
      </c>
      <c r="U982" s="7"/>
      <c r="V982" s="7"/>
      <c r="W982" s="7"/>
      <c r="X982" s="7"/>
      <c r="Y982" s="9" t="e">
        <f t="shared" si="29"/>
        <v>#DIV/0!</v>
      </c>
      <c r="Z982" s="7"/>
      <c r="AA982" s="7"/>
      <c r="AB982" s="7"/>
      <c r="AC982" s="7"/>
      <c r="AD982" s="10"/>
      <c r="AE982" s="7"/>
      <c r="AF982" s="7"/>
      <c r="AG982" s="10"/>
      <c r="AH982" s="10"/>
      <c r="AI982" s="10"/>
      <c r="AJ982" s="10"/>
      <c r="AK982" s="10"/>
      <c r="AL982" s="10"/>
      <c r="AM982" s="7"/>
      <c r="AN982" s="11"/>
      <c r="AO982" s="12"/>
    </row>
    <row r="983" spans="1:41">
      <c r="A983" s="13"/>
      <c r="B983" s="14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 t="e">
        <f t="shared" si="30"/>
        <v>#DIV/0!</v>
      </c>
      <c r="U983" s="15"/>
      <c r="V983" s="15"/>
      <c r="W983" s="15"/>
      <c r="X983" s="15"/>
      <c r="Y983" s="16" t="e">
        <f t="shared" si="29"/>
        <v>#DIV/0!</v>
      </c>
      <c r="Z983" s="15"/>
      <c r="AA983" s="15"/>
      <c r="AB983" s="15"/>
      <c r="AC983" s="15"/>
      <c r="AD983" s="17"/>
      <c r="AE983" s="15"/>
      <c r="AF983" s="15"/>
      <c r="AG983" s="17"/>
      <c r="AH983" s="17"/>
      <c r="AI983" s="17"/>
      <c r="AJ983" s="17"/>
      <c r="AK983" s="17"/>
      <c r="AL983" s="17"/>
      <c r="AM983" s="15"/>
      <c r="AN983" s="18"/>
      <c r="AO983" s="19"/>
    </row>
    <row r="984" spans="1:41">
      <c r="A984" s="5"/>
      <c r="B984" s="6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 t="e">
        <f t="shared" si="30"/>
        <v>#DIV/0!</v>
      </c>
      <c r="U984" s="7"/>
      <c r="V984" s="7"/>
      <c r="W984" s="7"/>
      <c r="X984" s="7"/>
      <c r="Y984" s="9" t="e">
        <f t="shared" si="29"/>
        <v>#DIV/0!</v>
      </c>
      <c r="Z984" s="7"/>
      <c r="AA984" s="7"/>
      <c r="AB984" s="7"/>
      <c r="AC984" s="7"/>
      <c r="AD984" s="10"/>
      <c r="AE984" s="7"/>
      <c r="AF984" s="7"/>
      <c r="AG984" s="10"/>
      <c r="AH984" s="10"/>
      <c r="AI984" s="10"/>
      <c r="AJ984" s="10"/>
      <c r="AK984" s="10"/>
      <c r="AL984" s="10"/>
      <c r="AM984" s="7"/>
      <c r="AN984" s="11"/>
      <c r="AO984" s="12"/>
    </row>
    <row r="985" spans="1:41">
      <c r="A985" s="13"/>
      <c r="B985" s="14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 t="e">
        <f t="shared" si="30"/>
        <v>#DIV/0!</v>
      </c>
      <c r="U985" s="15"/>
      <c r="V985" s="15"/>
      <c r="W985" s="15"/>
      <c r="X985" s="15"/>
      <c r="Y985" s="16" t="e">
        <f t="shared" si="29"/>
        <v>#DIV/0!</v>
      </c>
      <c r="Z985" s="15"/>
      <c r="AA985" s="15"/>
      <c r="AB985" s="15"/>
      <c r="AC985" s="15"/>
      <c r="AD985" s="17"/>
      <c r="AE985" s="15"/>
      <c r="AF985" s="15"/>
      <c r="AG985" s="17"/>
      <c r="AH985" s="17"/>
      <c r="AI985" s="17"/>
      <c r="AJ985" s="17"/>
      <c r="AK985" s="17"/>
      <c r="AL985" s="17"/>
      <c r="AM985" s="15"/>
      <c r="AN985" s="18"/>
      <c r="AO985" s="19"/>
    </row>
    <row r="986" spans="1:41">
      <c r="A986" s="5"/>
      <c r="B986" s="6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 t="e">
        <f t="shared" si="30"/>
        <v>#DIV/0!</v>
      </c>
      <c r="U986" s="7"/>
      <c r="V986" s="7"/>
      <c r="W986" s="7"/>
      <c r="X986" s="7"/>
      <c r="Y986" s="9" t="e">
        <f t="shared" si="29"/>
        <v>#DIV/0!</v>
      </c>
      <c r="Z986" s="7"/>
      <c r="AA986" s="7"/>
      <c r="AB986" s="7"/>
      <c r="AC986" s="7"/>
      <c r="AD986" s="10"/>
      <c r="AE986" s="7"/>
      <c r="AF986" s="7"/>
      <c r="AG986" s="10"/>
      <c r="AH986" s="10"/>
      <c r="AI986" s="10"/>
      <c r="AJ986" s="10"/>
      <c r="AK986" s="10"/>
      <c r="AL986" s="10"/>
      <c r="AM986" s="7"/>
      <c r="AN986" s="11"/>
      <c r="AO986" s="12"/>
    </row>
    <row r="987" spans="1:41">
      <c r="A987" s="13"/>
      <c r="B987" s="14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 t="e">
        <f t="shared" si="30"/>
        <v>#DIV/0!</v>
      </c>
      <c r="U987" s="15"/>
      <c r="V987" s="15"/>
      <c r="W987" s="15"/>
      <c r="X987" s="15"/>
      <c r="Y987" s="16" t="e">
        <f t="shared" si="29"/>
        <v>#DIV/0!</v>
      </c>
      <c r="Z987" s="15"/>
      <c r="AA987" s="15"/>
      <c r="AB987" s="15"/>
      <c r="AC987" s="15"/>
      <c r="AD987" s="17"/>
      <c r="AE987" s="15"/>
      <c r="AF987" s="15"/>
      <c r="AG987" s="17"/>
      <c r="AH987" s="17"/>
      <c r="AI987" s="17"/>
      <c r="AJ987" s="17"/>
      <c r="AK987" s="17"/>
      <c r="AL987" s="17"/>
      <c r="AM987" s="15"/>
      <c r="AN987" s="18"/>
      <c r="AO987" s="19"/>
    </row>
    <row r="988" spans="1:41">
      <c r="A988" s="5"/>
      <c r="B988" s="6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 t="e">
        <f t="shared" si="30"/>
        <v>#DIV/0!</v>
      </c>
      <c r="U988" s="7"/>
      <c r="V988" s="7"/>
      <c r="W988" s="7"/>
      <c r="X988" s="7"/>
      <c r="Y988" s="9" t="e">
        <f t="shared" si="29"/>
        <v>#DIV/0!</v>
      </c>
      <c r="Z988" s="7"/>
      <c r="AA988" s="7"/>
      <c r="AB988" s="7"/>
      <c r="AC988" s="7"/>
      <c r="AD988" s="10"/>
      <c r="AE988" s="7"/>
      <c r="AF988" s="7"/>
      <c r="AG988" s="10"/>
      <c r="AH988" s="10"/>
      <c r="AI988" s="10"/>
      <c r="AJ988" s="10"/>
      <c r="AK988" s="10"/>
      <c r="AL988" s="10"/>
      <c r="AM988" s="7"/>
      <c r="AN988" s="11"/>
      <c r="AO988" s="12"/>
    </row>
    <row r="989" spans="1:41">
      <c r="A989" s="13"/>
      <c r="B989" s="14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 t="e">
        <f t="shared" si="30"/>
        <v>#DIV/0!</v>
      </c>
      <c r="U989" s="15"/>
      <c r="V989" s="15"/>
      <c r="W989" s="15"/>
      <c r="X989" s="15"/>
      <c r="Y989" s="16" t="e">
        <f t="shared" si="29"/>
        <v>#DIV/0!</v>
      </c>
      <c r="Z989" s="15"/>
      <c r="AA989" s="15"/>
      <c r="AB989" s="15"/>
      <c r="AC989" s="15"/>
      <c r="AD989" s="17"/>
      <c r="AE989" s="15"/>
      <c r="AF989" s="15"/>
      <c r="AG989" s="17"/>
      <c r="AH989" s="17"/>
      <c r="AI989" s="17"/>
      <c r="AJ989" s="17"/>
      <c r="AK989" s="17"/>
      <c r="AL989" s="17"/>
      <c r="AM989" s="15"/>
      <c r="AN989" s="18"/>
      <c r="AO989" s="19"/>
    </row>
    <row r="990" spans="1:41">
      <c r="A990" s="5"/>
      <c r="B990" s="6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 t="e">
        <f t="shared" si="30"/>
        <v>#DIV/0!</v>
      </c>
      <c r="U990" s="7"/>
      <c r="V990" s="7"/>
      <c r="W990" s="7"/>
      <c r="X990" s="7"/>
      <c r="Y990" s="9" t="e">
        <f t="shared" si="29"/>
        <v>#DIV/0!</v>
      </c>
      <c r="Z990" s="7"/>
      <c r="AA990" s="7"/>
      <c r="AB990" s="7"/>
      <c r="AC990" s="7"/>
      <c r="AD990" s="10"/>
      <c r="AE990" s="7"/>
      <c r="AF990" s="7"/>
      <c r="AG990" s="10"/>
      <c r="AH990" s="10"/>
      <c r="AI990" s="10"/>
      <c r="AJ990" s="10"/>
      <c r="AK990" s="10"/>
      <c r="AL990" s="10"/>
      <c r="AM990" s="7"/>
      <c r="AN990" s="11"/>
      <c r="AO990" s="12"/>
    </row>
    <row r="991" spans="1:41">
      <c r="A991" s="13"/>
      <c r="B991" s="14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 t="e">
        <f t="shared" si="30"/>
        <v>#DIV/0!</v>
      </c>
      <c r="U991" s="15"/>
      <c r="V991" s="15"/>
      <c r="W991" s="15"/>
      <c r="X991" s="15"/>
      <c r="Y991" s="16" t="e">
        <f t="shared" si="29"/>
        <v>#DIV/0!</v>
      </c>
      <c r="Z991" s="15"/>
      <c r="AA991" s="15"/>
      <c r="AB991" s="15"/>
      <c r="AC991" s="15"/>
      <c r="AD991" s="17"/>
      <c r="AE991" s="15"/>
      <c r="AF991" s="15"/>
      <c r="AG991" s="17"/>
      <c r="AH991" s="17"/>
      <c r="AI991" s="17"/>
      <c r="AJ991" s="17"/>
      <c r="AK991" s="17"/>
      <c r="AL991" s="17"/>
      <c r="AM991" s="15"/>
      <c r="AN991" s="18"/>
      <c r="AO991" s="19"/>
    </row>
    <row r="992" spans="1:41">
      <c r="A992" s="5"/>
      <c r="B992" s="6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 t="e">
        <f t="shared" si="30"/>
        <v>#DIV/0!</v>
      </c>
      <c r="U992" s="7"/>
      <c r="V992" s="7"/>
      <c r="W992" s="7"/>
      <c r="X992" s="7"/>
      <c r="Y992" s="9" t="e">
        <f t="shared" si="29"/>
        <v>#DIV/0!</v>
      </c>
      <c r="Z992" s="7"/>
      <c r="AA992" s="7"/>
      <c r="AB992" s="7"/>
      <c r="AC992" s="7"/>
      <c r="AD992" s="10"/>
      <c r="AE992" s="7"/>
      <c r="AF992" s="7"/>
      <c r="AG992" s="10"/>
      <c r="AH992" s="10"/>
      <c r="AI992" s="10"/>
      <c r="AJ992" s="10"/>
      <c r="AK992" s="10"/>
      <c r="AL992" s="10"/>
      <c r="AM992" s="7"/>
      <c r="AN992" s="11"/>
      <c r="AO992" s="12"/>
    </row>
    <row r="993" spans="1:41">
      <c r="A993" s="13"/>
      <c r="B993" s="14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 t="e">
        <f t="shared" si="30"/>
        <v>#DIV/0!</v>
      </c>
      <c r="U993" s="15"/>
      <c r="V993" s="15"/>
      <c r="W993" s="15"/>
      <c r="X993" s="15"/>
      <c r="Y993" s="16" t="e">
        <f t="shared" si="29"/>
        <v>#DIV/0!</v>
      </c>
      <c r="Z993" s="15"/>
      <c r="AA993" s="15"/>
      <c r="AB993" s="15"/>
      <c r="AC993" s="15"/>
      <c r="AD993" s="17"/>
      <c r="AE993" s="15"/>
      <c r="AF993" s="15"/>
      <c r="AG993" s="17"/>
      <c r="AH993" s="17"/>
      <c r="AI993" s="17"/>
      <c r="AJ993" s="17"/>
      <c r="AK993" s="17"/>
      <c r="AL993" s="17"/>
      <c r="AM993" s="15"/>
      <c r="AN993" s="18"/>
      <c r="AO993" s="19"/>
    </row>
    <row r="994" spans="1:41">
      <c r="A994" s="5"/>
      <c r="B994" s="6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 t="e">
        <f t="shared" si="30"/>
        <v>#DIV/0!</v>
      </c>
      <c r="U994" s="7"/>
      <c r="V994" s="7"/>
      <c r="W994" s="7"/>
      <c r="X994" s="7"/>
      <c r="Y994" s="9" t="e">
        <f t="shared" si="29"/>
        <v>#DIV/0!</v>
      </c>
      <c r="Z994" s="7"/>
      <c r="AA994" s="7"/>
      <c r="AB994" s="7"/>
      <c r="AC994" s="7"/>
      <c r="AD994" s="10"/>
      <c r="AE994" s="7"/>
      <c r="AF994" s="7"/>
      <c r="AG994" s="10"/>
      <c r="AH994" s="10"/>
      <c r="AI994" s="10"/>
      <c r="AJ994" s="10"/>
      <c r="AK994" s="10"/>
      <c r="AL994" s="10"/>
      <c r="AM994" s="7"/>
      <c r="AN994" s="11"/>
      <c r="AO994" s="12"/>
    </row>
    <row r="995" spans="1:41">
      <c r="A995" s="13"/>
      <c r="B995" s="14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 t="e">
        <f t="shared" si="30"/>
        <v>#DIV/0!</v>
      </c>
      <c r="U995" s="15"/>
      <c r="V995" s="15"/>
      <c r="W995" s="15"/>
      <c r="X995" s="15"/>
      <c r="Y995" s="16" t="e">
        <f t="shared" si="29"/>
        <v>#DIV/0!</v>
      </c>
      <c r="Z995" s="15"/>
      <c r="AA995" s="15"/>
      <c r="AB995" s="15"/>
      <c r="AC995" s="15"/>
      <c r="AD995" s="17"/>
      <c r="AE995" s="15"/>
      <c r="AF995" s="15"/>
      <c r="AG995" s="17"/>
      <c r="AH995" s="17"/>
      <c r="AI995" s="17"/>
      <c r="AJ995" s="17"/>
      <c r="AK995" s="17"/>
      <c r="AL995" s="17"/>
      <c r="AM995" s="15"/>
      <c r="AN995" s="18"/>
      <c r="AO995" s="19"/>
    </row>
    <row r="996" spans="1:41">
      <c r="A996" s="5"/>
      <c r="B996" s="6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 t="e">
        <f t="shared" si="30"/>
        <v>#DIV/0!</v>
      </c>
      <c r="U996" s="7"/>
      <c r="V996" s="7"/>
      <c r="W996" s="7"/>
      <c r="X996" s="7"/>
      <c r="Y996" s="9" t="e">
        <f t="shared" si="29"/>
        <v>#DIV/0!</v>
      </c>
      <c r="Z996" s="7"/>
      <c r="AA996" s="7"/>
      <c r="AB996" s="7"/>
      <c r="AC996" s="7"/>
      <c r="AD996" s="10"/>
      <c r="AE996" s="7"/>
      <c r="AF996" s="7"/>
      <c r="AG996" s="10"/>
      <c r="AH996" s="10"/>
      <c r="AI996" s="10"/>
      <c r="AJ996" s="10"/>
      <c r="AK996" s="10"/>
      <c r="AL996" s="10"/>
      <c r="AM996" s="7"/>
      <c r="AN996" s="11"/>
      <c r="AO996" s="12"/>
    </row>
    <row r="997" spans="1:41">
      <c r="A997" s="13"/>
      <c r="B997" s="14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 t="e">
        <f t="shared" si="30"/>
        <v>#DIV/0!</v>
      </c>
      <c r="U997" s="15"/>
      <c r="V997" s="15"/>
      <c r="W997" s="15"/>
      <c r="X997" s="15"/>
      <c r="Y997" s="16" t="e">
        <f t="shared" si="29"/>
        <v>#DIV/0!</v>
      </c>
      <c r="Z997" s="15"/>
      <c r="AA997" s="15"/>
      <c r="AB997" s="15"/>
      <c r="AC997" s="15"/>
      <c r="AD997" s="17"/>
      <c r="AE997" s="15"/>
      <c r="AF997" s="15"/>
      <c r="AG997" s="17"/>
      <c r="AH997" s="17"/>
      <c r="AI997" s="17"/>
      <c r="AJ997" s="17"/>
      <c r="AK997" s="17"/>
      <c r="AL997" s="17"/>
      <c r="AM997" s="15"/>
      <c r="AN997" s="18"/>
      <c r="AO997" s="19"/>
    </row>
    <row r="998" spans="1:41">
      <c r="A998" s="5"/>
      <c r="B998" s="6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 t="e">
        <f t="shared" si="30"/>
        <v>#DIV/0!</v>
      </c>
      <c r="U998" s="7"/>
      <c r="V998" s="7"/>
      <c r="W998" s="7"/>
      <c r="X998" s="7"/>
      <c r="Y998" s="9" t="e">
        <f t="shared" si="29"/>
        <v>#DIV/0!</v>
      </c>
      <c r="Z998" s="7"/>
      <c r="AA998" s="7"/>
      <c r="AB998" s="7"/>
      <c r="AC998" s="7"/>
      <c r="AD998" s="10"/>
      <c r="AE998" s="7"/>
      <c r="AF998" s="7"/>
      <c r="AG998" s="10"/>
      <c r="AH998" s="10"/>
      <c r="AI998" s="10"/>
      <c r="AJ998" s="10"/>
      <c r="AK998" s="10"/>
      <c r="AL998" s="10"/>
      <c r="AM998" s="7"/>
      <c r="AN998" s="11"/>
      <c r="AO998" s="12"/>
    </row>
    <row r="999" spans="1:41">
      <c r="A999" s="13"/>
      <c r="B999" s="14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 t="e">
        <f t="shared" si="30"/>
        <v>#DIV/0!</v>
      </c>
      <c r="U999" s="15"/>
      <c r="V999" s="15"/>
      <c r="W999" s="15"/>
      <c r="X999" s="15"/>
      <c r="Y999" s="16" t="e">
        <f t="shared" si="29"/>
        <v>#DIV/0!</v>
      </c>
      <c r="Z999" s="15"/>
      <c r="AA999" s="15"/>
      <c r="AB999" s="15"/>
      <c r="AC999" s="15"/>
      <c r="AD999" s="17"/>
      <c r="AE999" s="15"/>
      <c r="AF999" s="15"/>
      <c r="AG999" s="17"/>
      <c r="AH999" s="17"/>
      <c r="AI999" s="17"/>
      <c r="AJ999" s="17"/>
      <c r="AK999" s="17"/>
      <c r="AL999" s="17"/>
      <c r="AM999" s="15"/>
      <c r="AN999" s="18"/>
      <c r="AO999" s="19"/>
    </row>
    <row r="1000" spans="1:41">
      <c r="A1000" s="5"/>
      <c r="B1000" s="6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 t="e">
        <f t="shared" si="30"/>
        <v>#DIV/0!</v>
      </c>
      <c r="U1000" s="7"/>
      <c r="V1000" s="7"/>
      <c r="W1000" s="7"/>
      <c r="X1000" s="7"/>
      <c r="Y1000" s="9" t="e">
        <f t="shared" si="29"/>
        <v>#DIV/0!</v>
      </c>
      <c r="Z1000" s="7"/>
      <c r="AA1000" s="7"/>
      <c r="AB1000" s="7"/>
      <c r="AC1000" s="7"/>
      <c r="AD1000" s="10"/>
      <c r="AE1000" s="7"/>
      <c r="AF1000" s="7"/>
      <c r="AG1000" s="10"/>
      <c r="AH1000" s="10"/>
      <c r="AI1000" s="10"/>
      <c r="AJ1000" s="10"/>
      <c r="AK1000" s="10"/>
      <c r="AL1000" s="10"/>
      <c r="AM1000" s="7"/>
      <c r="AN1000" s="11"/>
      <c r="AO1000" s="12"/>
    </row>
    <row r="1001" spans="1:41">
      <c r="A1001" s="13"/>
      <c r="B1001" s="14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 t="e">
        <f t="shared" si="30"/>
        <v>#DIV/0!</v>
      </c>
      <c r="U1001" s="15"/>
      <c r="V1001" s="15"/>
      <c r="W1001" s="15"/>
      <c r="X1001" s="15"/>
      <c r="Y1001" s="16" t="e">
        <f t="shared" si="29"/>
        <v>#DIV/0!</v>
      </c>
      <c r="Z1001" s="15"/>
      <c r="AA1001" s="15"/>
      <c r="AB1001" s="15"/>
      <c r="AC1001" s="15"/>
      <c r="AD1001" s="17"/>
      <c r="AE1001" s="15"/>
      <c r="AF1001" s="15"/>
      <c r="AG1001" s="17"/>
      <c r="AH1001" s="17"/>
      <c r="AI1001" s="17"/>
      <c r="AJ1001" s="17"/>
      <c r="AK1001" s="17"/>
      <c r="AL1001" s="17"/>
      <c r="AM1001" s="15"/>
      <c r="AN1001" s="18"/>
      <c r="AO1001" s="19"/>
    </row>
    <row r="1002" spans="1:41">
      <c r="A1002" s="5"/>
      <c r="B1002" s="6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 t="e">
        <f t="shared" si="30"/>
        <v>#DIV/0!</v>
      </c>
      <c r="U1002" s="7"/>
      <c r="V1002" s="7"/>
      <c r="W1002" s="7"/>
      <c r="X1002" s="7"/>
      <c r="Y1002" s="9" t="e">
        <f t="shared" si="29"/>
        <v>#DIV/0!</v>
      </c>
      <c r="Z1002" s="7"/>
      <c r="AA1002" s="7"/>
      <c r="AB1002" s="7"/>
      <c r="AC1002" s="7"/>
      <c r="AD1002" s="10"/>
      <c r="AE1002" s="7"/>
      <c r="AF1002" s="7"/>
      <c r="AG1002" s="10"/>
      <c r="AH1002" s="10"/>
      <c r="AI1002" s="10"/>
      <c r="AJ1002" s="10"/>
      <c r="AK1002" s="10"/>
      <c r="AL1002" s="10"/>
      <c r="AM1002" s="7"/>
      <c r="AN1002" s="11"/>
      <c r="AO1002" s="12"/>
    </row>
    <row r="1003" spans="1:41">
      <c r="A1003" s="13"/>
      <c r="B1003" s="14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 t="e">
        <f t="shared" si="30"/>
        <v>#DIV/0!</v>
      </c>
      <c r="U1003" s="15"/>
      <c r="V1003" s="15"/>
      <c r="W1003" s="15"/>
      <c r="X1003" s="15"/>
      <c r="Y1003" s="16" t="e">
        <f t="shared" si="29"/>
        <v>#DIV/0!</v>
      </c>
      <c r="Z1003" s="15"/>
      <c r="AA1003" s="15"/>
      <c r="AB1003" s="15"/>
      <c r="AC1003" s="15"/>
      <c r="AD1003" s="17"/>
      <c r="AE1003" s="15"/>
      <c r="AF1003" s="15"/>
      <c r="AG1003" s="17"/>
      <c r="AH1003" s="17"/>
      <c r="AI1003" s="17"/>
      <c r="AJ1003" s="17"/>
      <c r="AK1003" s="17"/>
      <c r="AL1003" s="17"/>
      <c r="AM1003" s="15"/>
      <c r="AN1003" s="18"/>
      <c r="AO1003" s="19"/>
    </row>
    <row r="1004" spans="1:41">
      <c r="A1004" s="5"/>
      <c r="B1004" s="6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 t="e">
        <f t="shared" si="30"/>
        <v>#DIV/0!</v>
      </c>
      <c r="U1004" s="7"/>
      <c r="V1004" s="7"/>
      <c r="W1004" s="7"/>
      <c r="X1004" s="7"/>
      <c r="Y1004" s="9" t="e">
        <f t="shared" si="29"/>
        <v>#DIV/0!</v>
      </c>
      <c r="Z1004" s="7"/>
      <c r="AA1004" s="7"/>
      <c r="AB1004" s="7"/>
      <c r="AC1004" s="7"/>
      <c r="AD1004" s="10"/>
      <c r="AE1004" s="7"/>
      <c r="AF1004" s="7"/>
      <c r="AG1004" s="10"/>
      <c r="AH1004" s="10"/>
      <c r="AI1004" s="10"/>
      <c r="AJ1004" s="10"/>
      <c r="AK1004" s="10"/>
      <c r="AL1004" s="10"/>
      <c r="AM1004" s="7"/>
      <c r="AN1004" s="11"/>
      <c r="AO1004" s="12"/>
    </row>
    <row r="1005" spans="1:41">
      <c r="A1005" s="13"/>
      <c r="B1005" s="14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 t="e">
        <f t="shared" si="30"/>
        <v>#DIV/0!</v>
      </c>
      <c r="U1005" s="15"/>
      <c r="V1005" s="15"/>
      <c r="W1005" s="15"/>
      <c r="X1005" s="15"/>
      <c r="Y1005" s="16" t="e">
        <f t="shared" si="29"/>
        <v>#DIV/0!</v>
      </c>
      <c r="Z1005" s="15"/>
      <c r="AA1005" s="15"/>
      <c r="AB1005" s="15"/>
      <c r="AC1005" s="15"/>
      <c r="AD1005" s="17"/>
      <c r="AE1005" s="15"/>
      <c r="AF1005" s="15"/>
      <c r="AG1005" s="17"/>
      <c r="AH1005" s="17"/>
      <c r="AI1005" s="17"/>
      <c r="AJ1005" s="17"/>
      <c r="AK1005" s="17"/>
      <c r="AL1005" s="17"/>
      <c r="AM1005" s="15"/>
      <c r="AN1005" s="18"/>
      <c r="AO1005" s="19"/>
    </row>
    <row r="1006" spans="1:41">
      <c r="A1006" s="5"/>
      <c r="B1006" s="6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 t="e">
        <f t="shared" si="30"/>
        <v>#DIV/0!</v>
      </c>
      <c r="U1006" s="7"/>
      <c r="V1006" s="7"/>
      <c r="W1006" s="7"/>
      <c r="X1006" s="7"/>
      <c r="Y1006" s="9" t="e">
        <f t="shared" si="29"/>
        <v>#DIV/0!</v>
      </c>
      <c r="Z1006" s="7"/>
      <c r="AA1006" s="7"/>
      <c r="AB1006" s="7"/>
      <c r="AC1006" s="7"/>
      <c r="AD1006" s="10"/>
      <c r="AE1006" s="7"/>
      <c r="AF1006" s="7"/>
      <c r="AG1006" s="10"/>
      <c r="AH1006" s="10"/>
      <c r="AI1006" s="10"/>
      <c r="AJ1006" s="10"/>
      <c r="AK1006" s="10"/>
      <c r="AL1006" s="10"/>
      <c r="AM1006" s="7"/>
      <c r="AN1006" s="11"/>
      <c r="AO1006" s="12"/>
    </row>
    <row r="1007" spans="1:41">
      <c r="A1007" s="13"/>
      <c r="B1007" s="14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 t="e">
        <f t="shared" si="30"/>
        <v>#DIV/0!</v>
      </c>
      <c r="U1007" s="15"/>
      <c r="V1007" s="15"/>
      <c r="W1007" s="15"/>
      <c r="X1007" s="15"/>
      <c r="Y1007" s="16" t="e">
        <f t="shared" si="29"/>
        <v>#DIV/0!</v>
      </c>
      <c r="Z1007" s="15"/>
      <c r="AA1007" s="15"/>
      <c r="AB1007" s="15"/>
      <c r="AC1007" s="15"/>
      <c r="AD1007" s="17"/>
      <c r="AE1007" s="15"/>
      <c r="AF1007" s="15"/>
      <c r="AG1007" s="17"/>
      <c r="AH1007" s="17"/>
      <c r="AI1007" s="17"/>
      <c r="AJ1007" s="17"/>
      <c r="AK1007" s="17"/>
      <c r="AL1007" s="17"/>
      <c r="AM1007" s="15"/>
      <c r="AN1007" s="18"/>
      <c r="AO1007" s="19"/>
    </row>
    <row r="1008" spans="1:41">
      <c r="A1008" s="5"/>
      <c r="B1008" s="6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 t="e">
        <f t="shared" si="30"/>
        <v>#DIV/0!</v>
      </c>
      <c r="U1008" s="7"/>
      <c r="V1008" s="7"/>
      <c r="W1008" s="7"/>
      <c r="X1008" s="7"/>
      <c r="Y1008" s="9" t="e">
        <f t="shared" si="29"/>
        <v>#DIV/0!</v>
      </c>
      <c r="Z1008" s="7"/>
      <c r="AA1008" s="7"/>
      <c r="AB1008" s="7"/>
      <c r="AC1008" s="7"/>
      <c r="AD1008" s="10"/>
      <c r="AE1008" s="7"/>
      <c r="AF1008" s="7"/>
      <c r="AG1008" s="10"/>
      <c r="AH1008" s="10"/>
      <c r="AI1008" s="10"/>
      <c r="AJ1008" s="10"/>
      <c r="AK1008" s="10"/>
      <c r="AL1008" s="10"/>
      <c r="AM1008" s="7"/>
      <c r="AN1008" s="11"/>
      <c r="AO1008" s="12"/>
    </row>
    <row r="1009" spans="1:41">
      <c r="A1009" s="13"/>
      <c r="B1009" s="14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 t="e">
        <f t="shared" si="30"/>
        <v>#DIV/0!</v>
      </c>
      <c r="U1009" s="15"/>
      <c r="V1009" s="15"/>
      <c r="W1009" s="15"/>
      <c r="X1009" s="15"/>
      <c r="Y1009" s="16" t="e">
        <f t="shared" si="29"/>
        <v>#DIV/0!</v>
      </c>
      <c r="Z1009" s="15"/>
      <c r="AA1009" s="15"/>
      <c r="AB1009" s="15"/>
      <c r="AC1009" s="15"/>
      <c r="AD1009" s="17"/>
      <c r="AE1009" s="15"/>
      <c r="AF1009" s="15"/>
      <c r="AG1009" s="17"/>
      <c r="AH1009" s="17"/>
      <c r="AI1009" s="17"/>
      <c r="AJ1009" s="17"/>
      <c r="AK1009" s="17"/>
      <c r="AL1009" s="17"/>
      <c r="AM1009" s="15"/>
      <c r="AN1009" s="18"/>
      <c r="AO1009" s="19"/>
    </row>
    <row r="1010" spans="1:41">
      <c r="A1010" s="5"/>
      <c r="B1010" s="6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 t="e">
        <f t="shared" si="30"/>
        <v>#DIV/0!</v>
      </c>
      <c r="U1010" s="7"/>
      <c r="V1010" s="7"/>
      <c r="W1010" s="7"/>
      <c r="X1010" s="7"/>
      <c r="Y1010" s="9" t="e">
        <f t="shared" si="29"/>
        <v>#DIV/0!</v>
      </c>
      <c r="Z1010" s="7"/>
      <c r="AA1010" s="7"/>
      <c r="AB1010" s="7"/>
      <c r="AC1010" s="7"/>
      <c r="AD1010" s="10"/>
      <c r="AE1010" s="7"/>
      <c r="AF1010" s="7"/>
      <c r="AG1010" s="10"/>
      <c r="AH1010" s="10"/>
      <c r="AI1010" s="10"/>
      <c r="AJ1010" s="10"/>
      <c r="AK1010" s="10"/>
      <c r="AL1010" s="10"/>
      <c r="AM1010" s="7"/>
      <c r="AN1010" s="11"/>
      <c r="AO1010" s="12"/>
    </row>
    <row r="1011" spans="1:41">
      <c r="A1011" s="13"/>
      <c r="B1011" s="14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 t="e">
        <f t="shared" si="30"/>
        <v>#DIV/0!</v>
      </c>
      <c r="U1011" s="15"/>
      <c r="V1011" s="15"/>
      <c r="W1011" s="15"/>
      <c r="X1011" s="15"/>
      <c r="Y1011" s="16" t="e">
        <f t="shared" si="29"/>
        <v>#DIV/0!</v>
      </c>
      <c r="Z1011" s="15"/>
      <c r="AA1011" s="15"/>
      <c r="AB1011" s="15"/>
      <c r="AC1011" s="15"/>
      <c r="AD1011" s="17"/>
      <c r="AE1011" s="15"/>
      <c r="AF1011" s="15"/>
      <c r="AG1011" s="17"/>
      <c r="AH1011" s="17"/>
      <c r="AI1011" s="17"/>
      <c r="AJ1011" s="17"/>
      <c r="AK1011" s="17"/>
      <c r="AL1011" s="17"/>
      <c r="AM1011" s="15"/>
      <c r="AN1011" s="18"/>
      <c r="AO1011" s="19"/>
    </row>
    <row r="1012" spans="1:41">
      <c r="A1012" s="5"/>
      <c r="B1012" s="6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 t="e">
        <f t="shared" si="30"/>
        <v>#DIV/0!</v>
      </c>
      <c r="U1012" s="7"/>
      <c r="V1012" s="7"/>
      <c r="W1012" s="7"/>
      <c r="X1012" s="7"/>
      <c r="Y1012" s="9" t="e">
        <f t="shared" si="29"/>
        <v>#DIV/0!</v>
      </c>
      <c r="Z1012" s="7"/>
      <c r="AA1012" s="7"/>
      <c r="AB1012" s="7"/>
      <c r="AC1012" s="7"/>
      <c r="AD1012" s="10"/>
      <c r="AE1012" s="7"/>
      <c r="AF1012" s="7"/>
      <c r="AG1012" s="10"/>
      <c r="AH1012" s="10"/>
      <c r="AI1012" s="10"/>
      <c r="AJ1012" s="10"/>
      <c r="AK1012" s="10"/>
      <c r="AL1012" s="10"/>
      <c r="AM1012" s="7"/>
      <c r="AN1012" s="11"/>
      <c r="AO1012" s="12"/>
    </row>
    <row r="1013" spans="1:41">
      <c r="A1013" s="13"/>
      <c r="B1013" s="14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 t="e">
        <f t="shared" si="30"/>
        <v>#DIV/0!</v>
      </c>
      <c r="U1013" s="15"/>
      <c r="V1013" s="15"/>
      <c r="W1013" s="15"/>
      <c r="X1013" s="15"/>
      <c r="Y1013" s="16" t="e">
        <f t="shared" si="29"/>
        <v>#DIV/0!</v>
      </c>
      <c r="Z1013" s="15"/>
      <c r="AA1013" s="15"/>
      <c r="AB1013" s="15"/>
      <c r="AC1013" s="15"/>
      <c r="AD1013" s="17"/>
      <c r="AE1013" s="15"/>
      <c r="AF1013" s="15"/>
      <c r="AG1013" s="17"/>
      <c r="AH1013" s="17"/>
      <c r="AI1013" s="17"/>
      <c r="AJ1013" s="17"/>
      <c r="AK1013" s="17"/>
      <c r="AL1013" s="17"/>
      <c r="AM1013" s="15"/>
      <c r="AN1013" s="18"/>
      <c r="AO1013" s="19"/>
    </row>
    <row r="1014" spans="1:41">
      <c r="A1014" s="5"/>
      <c r="B1014" s="6"/>
      <c r="C1014" s="7"/>
      <c r="D1014" s="7"/>
      <c r="E1014" s="7"/>
      <c r="F1014" s="45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U1014" s="7"/>
      <c r="V1014" s="7"/>
      <c r="W1014" s="7"/>
      <c r="X1014" s="7"/>
      <c r="Y1014" s="9" t="e">
        <f t="shared" si="29"/>
        <v>#DIV/0!</v>
      </c>
      <c r="Z1014" s="7"/>
      <c r="AA1014" s="7"/>
      <c r="AB1014" s="7"/>
      <c r="AC1014" s="7"/>
      <c r="AD1014" s="10"/>
      <c r="AE1014" s="7"/>
      <c r="AF1014" s="7"/>
      <c r="AG1014" s="10"/>
      <c r="AH1014" s="10"/>
      <c r="AI1014" s="10"/>
      <c r="AJ1014" s="10"/>
      <c r="AK1014" s="10"/>
      <c r="AL1014" s="10"/>
      <c r="AM1014" s="7"/>
      <c r="AN1014" s="11"/>
      <c r="AO1014" s="12"/>
    </row>
    <row r="1015" spans="1:41">
      <c r="A1015" s="13"/>
      <c r="B1015" s="14"/>
      <c r="C1015" s="15"/>
      <c r="D1015" s="15"/>
      <c r="E1015" s="15"/>
      <c r="F1015" s="61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U1015" s="15"/>
      <c r="V1015" s="15"/>
      <c r="W1015" s="15"/>
      <c r="X1015" s="15"/>
      <c r="Y1015" s="16" t="e">
        <f t="shared" si="29"/>
        <v>#DIV/0!</v>
      </c>
      <c r="Z1015" s="15"/>
      <c r="AA1015" s="15"/>
      <c r="AB1015" s="15"/>
      <c r="AC1015" s="15"/>
      <c r="AD1015" s="17"/>
      <c r="AE1015" s="15"/>
      <c r="AF1015" s="15"/>
      <c r="AG1015" s="17"/>
      <c r="AH1015" s="17"/>
      <c r="AI1015" s="17"/>
      <c r="AJ1015" s="17"/>
      <c r="AK1015" s="17"/>
      <c r="AL1015" s="17"/>
      <c r="AM1015" s="15"/>
      <c r="AN1015" s="18"/>
      <c r="AO1015" s="19"/>
    </row>
    <row r="1016" spans="1:41">
      <c r="A1016" s="5"/>
      <c r="B1016" s="6"/>
      <c r="C1016" s="7"/>
      <c r="D1016" s="7"/>
      <c r="E1016" s="7"/>
      <c r="F1016" s="45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U1016" s="7"/>
      <c r="V1016" s="7"/>
      <c r="W1016" s="7"/>
      <c r="X1016" s="7"/>
      <c r="Y1016" s="9" t="e">
        <f t="shared" si="29"/>
        <v>#DIV/0!</v>
      </c>
      <c r="Z1016" s="7"/>
      <c r="AA1016" s="7"/>
      <c r="AB1016" s="7"/>
      <c r="AC1016" s="7"/>
      <c r="AD1016" s="10"/>
      <c r="AE1016" s="7"/>
      <c r="AF1016" s="7"/>
      <c r="AG1016" s="10"/>
      <c r="AH1016" s="10"/>
      <c r="AI1016" s="10"/>
      <c r="AJ1016" s="10"/>
      <c r="AK1016" s="10"/>
      <c r="AL1016" s="10"/>
      <c r="AM1016" s="7"/>
      <c r="AN1016" s="11"/>
      <c r="AO1016" s="12"/>
    </row>
    <row r="1017" spans="1:41">
      <c r="A1017" s="13"/>
      <c r="B1017" s="14"/>
      <c r="C1017" s="15"/>
      <c r="D1017" s="15"/>
      <c r="E1017" s="15"/>
      <c r="F1017" s="61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U1017" s="15"/>
      <c r="V1017" s="15"/>
      <c r="W1017" s="15"/>
      <c r="X1017" s="15"/>
      <c r="Y1017" s="16" t="e">
        <f t="shared" si="29"/>
        <v>#DIV/0!</v>
      </c>
      <c r="Z1017" s="15"/>
      <c r="AA1017" s="15"/>
      <c r="AB1017" s="15"/>
      <c r="AC1017" s="15"/>
      <c r="AD1017" s="17"/>
      <c r="AE1017" s="15"/>
      <c r="AF1017" s="15"/>
      <c r="AG1017" s="17"/>
      <c r="AH1017" s="17"/>
      <c r="AI1017" s="17"/>
      <c r="AJ1017" s="17"/>
      <c r="AK1017" s="17"/>
      <c r="AL1017" s="17"/>
      <c r="AM1017" s="15"/>
      <c r="AN1017" s="18"/>
      <c r="AO1017" s="19"/>
    </row>
    <row r="1018" spans="1:41">
      <c r="A1018" s="5"/>
      <c r="B1018" s="6"/>
      <c r="C1018" s="7"/>
      <c r="D1018" s="7"/>
      <c r="E1018" s="7"/>
      <c r="F1018" s="45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U1018" s="7"/>
      <c r="V1018" s="7"/>
      <c r="W1018" s="7"/>
      <c r="X1018" s="7"/>
      <c r="Y1018" s="9" t="e">
        <f t="shared" si="29"/>
        <v>#DIV/0!</v>
      </c>
      <c r="Z1018" s="7"/>
      <c r="AA1018" s="7"/>
      <c r="AB1018" s="7"/>
      <c r="AC1018" s="7"/>
      <c r="AD1018" s="10"/>
      <c r="AE1018" s="7"/>
      <c r="AF1018" s="7"/>
      <c r="AG1018" s="10"/>
      <c r="AH1018" s="10"/>
      <c r="AI1018" s="10"/>
      <c r="AJ1018" s="10"/>
      <c r="AK1018" s="10"/>
      <c r="AL1018" s="10"/>
      <c r="AM1018" s="7"/>
      <c r="AN1018" s="11"/>
      <c r="AO1018" s="12"/>
    </row>
    <row r="1019" spans="1:41">
      <c r="A1019" s="13"/>
      <c r="B1019" s="14"/>
      <c r="C1019" s="15"/>
      <c r="D1019" s="15"/>
      <c r="E1019" s="15"/>
      <c r="F1019" s="61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U1019" s="15"/>
      <c r="V1019" s="15"/>
      <c r="W1019" s="15"/>
      <c r="X1019" s="15"/>
      <c r="Y1019" s="16" t="e">
        <f t="shared" si="29"/>
        <v>#DIV/0!</v>
      </c>
      <c r="Z1019" s="15"/>
      <c r="AA1019" s="15"/>
      <c r="AB1019" s="15"/>
      <c r="AC1019" s="15"/>
      <c r="AD1019" s="17"/>
      <c r="AE1019" s="15"/>
      <c r="AF1019" s="15"/>
      <c r="AG1019" s="17"/>
      <c r="AH1019" s="17"/>
      <c r="AI1019" s="17"/>
      <c r="AJ1019" s="17"/>
      <c r="AK1019" s="17"/>
      <c r="AL1019" s="17"/>
      <c r="AM1019" s="15"/>
      <c r="AN1019" s="18"/>
      <c r="AO1019" s="19"/>
    </row>
    <row r="1020" spans="1:41">
      <c r="A1020" s="5"/>
      <c r="B1020" s="6"/>
      <c r="C1020" s="7"/>
      <c r="D1020" s="7"/>
      <c r="E1020" s="7"/>
      <c r="F1020" s="45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U1020" s="7"/>
      <c r="V1020" s="7"/>
      <c r="W1020" s="7"/>
      <c r="X1020" s="7"/>
      <c r="Y1020" s="9" t="e">
        <f t="shared" si="29"/>
        <v>#DIV/0!</v>
      </c>
      <c r="Z1020" s="7"/>
      <c r="AA1020" s="7"/>
      <c r="AB1020" s="7"/>
      <c r="AC1020" s="7"/>
      <c r="AD1020" s="10"/>
      <c r="AE1020" s="7"/>
      <c r="AF1020" s="7"/>
      <c r="AG1020" s="10"/>
      <c r="AH1020" s="10"/>
      <c r="AI1020" s="10"/>
      <c r="AJ1020" s="10"/>
      <c r="AK1020" s="10"/>
      <c r="AL1020" s="10"/>
      <c r="AM1020" s="7"/>
      <c r="AN1020" s="11"/>
      <c r="AO1020" s="12"/>
    </row>
    <row r="1021" spans="1:41">
      <c r="A1021" s="13"/>
      <c r="B1021" s="14"/>
      <c r="C1021" s="15"/>
      <c r="D1021" s="15"/>
      <c r="E1021" s="15"/>
      <c r="F1021" s="61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U1021" s="15"/>
      <c r="V1021" s="15"/>
      <c r="W1021" s="15"/>
      <c r="X1021" s="15"/>
      <c r="Y1021" s="16" t="e">
        <f t="shared" si="29"/>
        <v>#DIV/0!</v>
      </c>
      <c r="Z1021" s="15"/>
      <c r="AA1021" s="15"/>
      <c r="AB1021" s="15"/>
      <c r="AC1021" s="15"/>
      <c r="AD1021" s="17"/>
      <c r="AE1021" s="15"/>
      <c r="AF1021" s="15"/>
      <c r="AG1021" s="17"/>
      <c r="AH1021" s="17"/>
      <c r="AI1021" s="17"/>
      <c r="AJ1021" s="17"/>
      <c r="AK1021" s="17"/>
      <c r="AL1021" s="17"/>
      <c r="AM1021" s="15"/>
      <c r="AN1021" s="18"/>
      <c r="AO1021" s="19"/>
    </row>
    <row r="1022" spans="1:41">
      <c r="A1022" s="5"/>
      <c r="B1022" s="6"/>
      <c r="C1022" s="7"/>
      <c r="D1022" s="7"/>
      <c r="E1022" s="7"/>
      <c r="F1022" s="45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U1022" s="7"/>
      <c r="V1022" s="7"/>
      <c r="W1022" s="7"/>
      <c r="X1022" s="7"/>
      <c r="Y1022" s="9" t="e">
        <f t="shared" si="29"/>
        <v>#DIV/0!</v>
      </c>
      <c r="Z1022" s="7"/>
      <c r="AA1022" s="7"/>
      <c r="AB1022" s="7"/>
      <c r="AC1022" s="7"/>
      <c r="AD1022" s="10"/>
      <c r="AE1022" s="7"/>
      <c r="AF1022" s="7"/>
      <c r="AG1022" s="10"/>
      <c r="AH1022" s="10"/>
      <c r="AI1022" s="10"/>
      <c r="AJ1022" s="10"/>
      <c r="AK1022" s="10"/>
      <c r="AL1022" s="10"/>
      <c r="AM1022" s="7"/>
      <c r="AN1022" s="11"/>
      <c r="AO1022" s="12"/>
    </row>
    <row r="1023" spans="1:41">
      <c r="A1023" s="13"/>
      <c r="B1023" s="14"/>
      <c r="C1023" s="15"/>
      <c r="D1023" s="15"/>
      <c r="E1023" s="15"/>
      <c r="F1023" s="61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U1023" s="15"/>
      <c r="V1023" s="15"/>
      <c r="W1023" s="15"/>
      <c r="X1023" s="15"/>
      <c r="Y1023" s="16" t="e">
        <f t="shared" si="29"/>
        <v>#DIV/0!</v>
      </c>
      <c r="Z1023" s="15"/>
      <c r="AA1023" s="15"/>
      <c r="AB1023" s="15"/>
      <c r="AC1023" s="15"/>
      <c r="AD1023" s="17"/>
      <c r="AE1023" s="15"/>
      <c r="AF1023" s="15"/>
      <c r="AG1023" s="17"/>
      <c r="AH1023" s="17"/>
      <c r="AI1023" s="17"/>
      <c r="AJ1023" s="17"/>
      <c r="AK1023" s="17"/>
      <c r="AL1023" s="17"/>
      <c r="AM1023" s="15"/>
      <c r="AN1023" s="18"/>
      <c r="AO1023" s="19"/>
    </row>
    <row r="1024" spans="1:41">
      <c r="A1024" s="5"/>
      <c r="B1024" s="6"/>
      <c r="C1024" s="7"/>
      <c r="D1024" s="7"/>
      <c r="E1024" s="7"/>
      <c r="F1024" s="45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U1024" s="7"/>
      <c r="V1024" s="7"/>
      <c r="W1024" s="7"/>
      <c r="X1024" s="7"/>
      <c r="Y1024" s="9" t="e">
        <f t="shared" si="29"/>
        <v>#DIV/0!</v>
      </c>
      <c r="Z1024" s="7"/>
      <c r="AA1024" s="7"/>
      <c r="AB1024" s="7"/>
      <c r="AC1024" s="7"/>
      <c r="AD1024" s="10"/>
      <c r="AE1024" s="7"/>
      <c r="AF1024" s="7"/>
      <c r="AG1024" s="10"/>
      <c r="AH1024" s="10"/>
      <c r="AI1024" s="10"/>
      <c r="AJ1024" s="10"/>
      <c r="AK1024" s="10"/>
      <c r="AL1024" s="10"/>
      <c r="AM1024" s="7"/>
      <c r="AN1024" s="11"/>
      <c r="AO1024" s="12"/>
    </row>
    <row r="1025" spans="1:41">
      <c r="A1025" s="13"/>
      <c r="B1025" s="14"/>
      <c r="C1025" s="15"/>
      <c r="D1025" s="15"/>
      <c r="E1025" s="15"/>
      <c r="F1025" s="61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U1025" s="15"/>
      <c r="V1025" s="15"/>
      <c r="W1025" s="15"/>
      <c r="X1025" s="15"/>
      <c r="Y1025" s="16" t="e">
        <f t="shared" si="29"/>
        <v>#DIV/0!</v>
      </c>
      <c r="Z1025" s="15"/>
      <c r="AA1025" s="15"/>
      <c r="AB1025" s="15"/>
      <c r="AC1025" s="15"/>
      <c r="AD1025" s="17"/>
      <c r="AE1025" s="15"/>
      <c r="AF1025" s="15"/>
      <c r="AG1025" s="17"/>
      <c r="AH1025" s="17"/>
      <c r="AI1025" s="17"/>
      <c r="AJ1025" s="17"/>
      <c r="AK1025" s="17"/>
      <c r="AL1025" s="17"/>
      <c r="AM1025" s="15"/>
      <c r="AN1025" s="18"/>
      <c r="AO1025" s="19"/>
    </row>
    <row r="1026" spans="1:41">
      <c r="A1026" s="5"/>
      <c r="B1026" s="6"/>
      <c r="C1026" s="7"/>
      <c r="D1026" s="7"/>
      <c r="E1026" s="7"/>
      <c r="F1026" s="45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U1026" s="7"/>
      <c r="V1026" s="7"/>
      <c r="W1026" s="7"/>
      <c r="X1026" s="7"/>
      <c r="Y1026" s="9" t="e">
        <f t="shared" si="29"/>
        <v>#DIV/0!</v>
      </c>
      <c r="Z1026" s="7"/>
      <c r="AA1026" s="7"/>
      <c r="AB1026" s="7"/>
      <c r="AC1026" s="7"/>
      <c r="AD1026" s="10"/>
      <c r="AE1026" s="7"/>
      <c r="AF1026" s="7"/>
      <c r="AG1026" s="10"/>
      <c r="AH1026" s="10"/>
      <c r="AI1026" s="10"/>
      <c r="AJ1026" s="10"/>
      <c r="AK1026" s="10"/>
      <c r="AL1026" s="10"/>
      <c r="AM1026" s="7"/>
      <c r="AN1026" s="11"/>
      <c r="AO1026" s="12"/>
    </row>
    <row r="1027" spans="1:41">
      <c r="A1027" s="13"/>
      <c r="B1027" s="14"/>
      <c r="C1027" s="15"/>
      <c r="D1027" s="15"/>
      <c r="E1027" s="15"/>
      <c r="F1027" s="61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U1027" s="15"/>
      <c r="V1027" s="15"/>
      <c r="W1027" s="15"/>
      <c r="X1027" s="15"/>
      <c r="Y1027" s="16" t="e">
        <f t="shared" si="29"/>
        <v>#DIV/0!</v>
      </c>
      <c r="Z1027" s="15"/>
      <c r="AA1027" s="15"/>
      <c r="AB1027" s="15"/>
      <c r="AC1027" s="15"/>
      <c r="AD1027" s="17"/>
      <c r="AE1027" s="15"/>
      <c r="AF1027" s="15"/>
      <c r="AG1027" s="17"/>
      <c r="AH1027" s="17"/>
      <c r="AI1027" s="17"/>
      <c r="AJ1027" s="17"/>
      <c r="AK1027" s="17"/>
      <c r="AL1027" s="17"/>
      <c r="AM1027" s="15"/>
      <c r="AN1027" s="18"/>
      <c r="AO1027" s="19"/>
    </row>
    <row r="1028" spans="1:41">
      <c r="A1028" s="5"/>
      <c r="B1028" s="6"/>
      <c r="C1028" s="7"/>
      <c r="D1028" s="7"/>
      <c r="E1028" s="7"/>
      <c r="F1028" s="45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U1028" s="7"/>
      <c r="V1028" s="7"/>
      <c r="W1028" s="7"/>
      <c r="X1028" s="7"/>
      <c r="Y1028" s="9" t="e">
        <f t="shared" si="29"/>
        <v>#DIV/0!</v>
      </c>
      <c r="Z1028" s="7"/>
      <c r="AA1028" s="7"/>
      <c r="AB1028" s="7"/>
      <c r="AC1028" s="7"/>
      <c r="AD1028" s="10"/>
      <c r="AE1028" s="7"/>
      <c r="AF1028" s="7"/>
      <c r="AG1028" s="10"/>
      <c r="AH1028" s="10"/>
      <c r="AI1028" s="10"/>
      <c r="AJ1028" s="10"/>
      <c r="AK1028" s="10"/>
      <c r="AL1028" s="10"/>
      <c r="AM1028" s="7"/>
      <c r="AN1028" s="11"/>
      <c r="AO1028" s="12"/>
    </row>
    <row r="1029" spans="1:41">
      <c r="A1029" s="13"/>
      <c r="B1029" s="14"/>
      <c r="C1029" s="15"/>
      <c r="D1029" s="15"/>
      <c r="E1029" s="15"/>
      <c r="F1029" s="61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U1029" s="15"/>
      <c r="V1029" s="15"/>
      <c r="W1029" s="15"/>
      <c r="X1029" s="15"/>
      <c r="Y1029" s="16" t="e">
        <f t="shared" si="29"/>
        <v>#DIV/0!</v>
      </c>
      <c r="Z1029" s="15"/>
      <c r="AA1029" s="15"/>
      <c r="AB1029" s="15"/>
      <c r="AC1029" s="15"/>
      <c r="AD1029" s="17"/>
      <c r="AE1029" s="15"/>
      <c r="AF1029" s="15"/>
      <c r="AG1029" s="17"/>
      <c r="AH1029" s="17"/>
      <c r="AI1029" s="17"/>
      <c r="AJ1029" s="17"/>
      <c r="AK1029" s="17"/>
      <c r="AL1029" s="17"/>
      <c r="AM1029" s="15"/>
      <c r="AN1029" s="18"/>
      <c r="AO1029" s="19"/>
    </row>
    <row r="1030" spans="1:41">
      <c r="A1030" s="5"/>
      <c r="B1030" s="6"/>
      <c r="C1030" s="7"/>
      <c r="D1030" s="7"/>
      <c r="E1030" s="7"/>
      <c r="F1030" s="45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U1030" s="7"/>
      <c r="V1030" s="7"/>
      <c r="W1030" s="7"/>
      <c r="X1030" s="7"/>
      <c r="Y1030" s="9" t="e">
        <f t="shared" si="29"/>
        <v>#DIV/0!</v>
      </c>
      <c r="Z1030" s="7"/>
      <c r="AA1030" s="7"/>
      <c r="AB1030" s="7"/>
      <c r="AC1030" s="7"/>
      <c r="AD1030" s="10"/>
      <c r="AE1030" s="7"/>
      <c r="AF1030" s="7"/>
      <c r="AG1030" s="10"/>
      <c r="AH1030" s="10"/>
      <c r="AI1030" s="10"/>
      <c r="AJ1030" s="10"/>
      <c r="AK1030" s="10"/>
      <c r="AL1030" s="10"/>
      <c r="AM1030" s="7"/>
      <c r="AN1030" s="11"/>
      <c r="AO1030" s="12"/>
    </row>
    <row r="1031" spans="1:41">
      <c r="A1031" s="13"/>
      <c r="B1031" s="14"/>
      <c r="C1031" s="15"/>
      <c r="D1031" s="15"/>
      <c r="E1031" s="15"/>
      <c r="F1031" s="61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U1031" s="15"/>
      <c r="V1031" s="15"/>
      <c r="W1031" s="15"/>
      <c r="X1031" s="15"/>
      <c r="Y1031" s="16" t="e">
        <f t="shared" si="29"/>
        <v>#DIV/0!</v>
      </c>
      <c r="Z1031" s="15"/>
      <c r="AA1031" s="15"/>
      <c r="AB1031" s="15"/>
      <c r="AC1031" s="15"/>
      <c r="AD1031" s="17"/>
      <c r="AE1031" s="15"/>
      <c r="AF1031" s="15"/>
      <c r="AG1031" s="17"/>
      <c r="AH1031" s="17"/>
      <c r="AI1031" s="17"/>
      <c r="AJ1031" s="17"/>
      <c r="AK1031" s="17"/>
      <c r="AL1031" s="17"/>
      <c r="AM1031" s="15"/>
      <c r="AN1031" s="18"/>
      <c r="AO1031" s="19"/>
    </row>
    <row r="1032" spans="1:41">
      <c r="A1032" s="5"/>
      <c r="B1032" s="6"/>
      <c r="C1032" s="7"/>
      <c r="D1032" s="7"/>
      <c r="E1032" s="7"/>
      <c r="F1032" s="45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U1032" s="7"/>
      <c r="V1032" s="7"/>
      <c r="W1032" s="7"/>
      <c r="X1032" s="7"/>
      <c r="Y1032" s="9" t="e">
        <f t="shared" si="29"/>
        <v>#DIV/0!</v>
      </c>
      <c r="Z1032" s="7"/>
      <c r="AA1032" s="7"/>
      <c r="AB1032" s="7"/>
      <c r="AC1032" s="7"/>
      <c r="AD1032" s="10"/>
      <c r="AE1032" s="7"/>
      <c r="AF1032" s="7"/>
      <c r="AG1032" s="10"/>
      <c r="AH1032" s="10"/>
      <c r="AI1032" s="10"/>
      <c r="AJ1032" s="10"/>
      <c r="AK1032" s="10"/>
      <c r="AL1032" s="10"/>
      <c r="AM1032" s="7"/>
      <c r="AN1032" s="11"/>
      <c r="AO1032" s="12"/>
    </row>
    <row r="1033" spans="1:41">
      <c r="A1033" s="13"/>
      <c r="B1033" s="14"/>
      <c r="C1033" s="15"/>
      <c r="D1033" s="15"/>
      <c r="E1033" s="15"/>
      <c r="F1033" s="61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U1033" s="15"/>
      <c r="V1033" s="15"/>
      <c r="W1033" s="15"/>
      <c r="X1033" s="15"/>
      <c r="Y1033" s="16" t="e">
        <f t="shared" si="29"/>
        <v>#DIV/0!</v>
      </c>
      <c r="Z1033" s="15"/>
      <c r="AA1033" s="15"/>
      <c r="AB1033" s="15"/>
      <c r="AC1033" s="15"/>
      <c r="AD1033" s="17"/>
      <c r="AE1033" s="15"/>
      <c r="AF1033" s="15"/>
      <c r="AG1033" s="17"/>
      <c r="AH1033" s="17"/>
      <c r="AI1033" s="17"/>
      <c r="AJ1033" s="17"/>
      <c r="AK1033" s="17"/>
      <c r="AL1033" s="17"/>
      <c r="AM1033" s="15"/>
      <c r="AN1033" s="18"/>
      <c r="AO1033" s="19"/>
    </row>
    <row r="1034" spans="1:41">
      <c r="A1034" s="5"/>
      <c r="B1034" s="6"/>
      <c r="C1034" s="7"/>
      <c r="D1034" s="7"/>
      <c r="E1034" s="7"/>
      <c r="F1034" s="45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U1034" s="7"/>
      <c r="V1034" s="7"/>
      <c r="W1034" s="7"/>
      <c r="X1034" s="7"/>
      <c r="Y1034" s="9" t="e">
        <f t="shared" si="29"/>
        <v>#DIV/0!</v>
      </c>
      <c r="Z1034" s="7"/>
      <c r="AA1034" s="7"/>
      <c r="AB1034" s="7"/>
      <c r="AC1034" s="7"/>
      <c r="AD1034" s="10"/>
      <c r="AE1034" s="7"/>
      <c r="AF1034" s="7"/>
      <c r="AG1034" s="10"/>
      <c r="AH1034" s="10"/>
      <c r="AI1034" s="10"/>
      <c r="AJ1034" s="10"/>
      <c r="AK1034" s="10"/>
      <c r="AL1034" s="10"/>
      <c r="AM1034" s="7"/>
      <c r="AN1034" s="11"/>
      <c r="AO1034" s="12"/>
    </row>
    <row r="1035" spans="1:41">
      <c r="A1035" s="13"/>
      <c r="B1035" s="14"/>
      <c r="C1035" s="15"/>
      <c r="D1035" s="15"/>
      <c r="E1035" s="15"/>
      <c r="F1035" s="61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U1035" s="15"/>
      <c r="V1035" s="15"/>
      <c r="W1035" s="15"/>
      <c r="X1035" s="15"/>
      <c r="Y1035" s="16" t="e">
        <f t="shared" si="29"/>
        <v>#DIV/0!</v>
      </c>
      <c r="Z1035" s="15"/>
      <c r="AA1035" s="15"/>
      <c r="AB1035" s="15"/>
      <c r="AC1035" s="15"/>
      <c r="AD1035" s="17"/>
      <c r="AE1035" s="15"/>
      <c r="AF1035" s="15"/>
      <c r="AG1035" s="17"/>
      <c r="AH1035" s="17"/>
      <c r="AI1035" s="17"/>
      <c r="AJ1035" s="17"/>
      <c r="AK1035" s="17"/>
      <c r="AL1035" s="17"/>
      <c r="AM1035" s="15"/>
      <c r="AN1035" s="18"/>
      <c r="AO1035" s="19"/>
    </row>
    <row r="1036" spans="1:41">
      <c r="A1036" s="5"/>
      <c r="B1036" s="6"/>
      <c r="C1036" s="7"/>
      <c r="D1036" s="7"/>
      <c r="E1036" s="7"/>
      <c r="F1036" s="45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U1036" s="7"/>
      <c r="V1036" s="7"/>
      <c r="W1036" s="7"/>
      <c r="X1036" s="7"/>
      <c r="Y1036" s="9" t="e">
        <f t="shared" si="29"/>
        <v>#DIV/0!</v>
      </c>
      <c r="Z1036" s="7"/>
      <c r="AA1036" s="7"/>
      <c r="AB1036" s="7"/>
      <c r="AC1036" s="7"/>
      <c r="AD1036" s="10"/>
      <c r="AE1036" s="7"/>
      <c r="AF1036" s="7"/>
      <c r="AG1036" s="10"/>
      <c r="AH1036" s="10"/>
      <c r="AI1036" s="10"/>
      <c r="AJ1036" s="10"/>
      <c r="AK1036" s="10"/>
      <c r="AL1036" s="10"/>
      <c r="AM1036" s="7"/>
      <c r="AN1036" s="11"/>
      <c r="AO1036" s="12"/>
    </row>
    <row r="1037" spans="1:41">
      <c r="A1037" s="13"/>
      <c r="B1037" s="14"/>
      <c r="C1037" s="15"/>
      <c r="D1037" s="15"/>
      <c r="E1037" s="15"/>
      <c r="F1037" s="61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U1037" s="15"/>
      <c r="V1037" s="15"/>
      <c r="W1037" s="15"/>
      <c r="X1037" s="15"/>
      <c r="Y1037" s="16" t="e">
        <f t="shared" si="29"/>
        <v>#DIV/0!</v>
      </c>
      <c r="Z1037" s="15"/>
      <c r="AA1037" s="15"/>
      <c r="AB1037" s="15"/>
      <c r="AC1037" s="15"/>
      <c r="AD1037" s="17"/>
      <c r="AE1037" s="15"/>
      <c r="AF1037" s="15"/>
      <c r="AG1037" s="17"/>
      <c r="AH1037" s="17"/>
      <c r="AI1037" s="17"/>
      <c r="AJ1037" s="17"/>
      <c r="AK1037" s="17"/>
      <c r="AL1037" s="17"/>
      <c r="AM1037" s="15"/>
      <c r="AN1037" s="18"/>
      <c r="AO1037" s="19"/>
    </row>
    <row r="1038" spans="1:41">
      <c r="A1038" s="5"/>
      <c r="B1038" s="6"/>
      <c r="C1038" s="7"/>
      <c r="D1038" s="7"/>
      <c r="E1038" s="7"/>
      <c r="F1038" s="45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U1038" s="7"/>
      <c r="V1038" s="7"/>
      <c r="W1038" s="7"/>
      <c r="X1038" s="7"/>
      <c r="Y1038" s="9" t="e">
        <f t="shared" si="29"/>
        <v>#DIV/0!</v>
      </c>
      <c r="Z1038" s="7"/>
      <c r="AA1038" s="7"/>
      <c r="AB1038" s="7"/>
      <c r="AC1038" s="7"/>
      <c r="AD1038" s="10"/>
      <c r="AE1038" s="7"/>
      <c r="AF1038" s="7"/>
      <c r="AG1038" s="10"/>
      <c r="AH1038" s="10"/>
      <c r="AI1038" s="10"/>
      <c r="AJ1038" s="10"/>
      <c r="AK1038" s="10"/>
      <c r="AL1038" s="10"/>
      <c r="AM1038" s="7"/>
      <c r="AN1038" s="11"/>
      <c r="AO1038" s="12"/>
    </row>
    <row r="1039" spans="1:41">
      <c r="A1039" s="13"/>
      <c r="B1039" s="14"/>
      <c r="C1039" s="15"/>
      <c r="D1039" s="15"/>
      <c r="E1039" s="15"/>
      <c r="F1039" s="61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U1039" s="15"/>
      <c r="V1039" s="15"/>
      <c r="W1039" s="15"/>
      <c r="X1039" s="15"/>
      <c r="Y1039" s="16" t="e">
        <f t="shared" si="29"/>
        <v>#DIV/0!</v>
      </c>
      <c r="Z1039" s="15"/>
      <c r="AA1039" s="15"/>
      <c r="AB1039" s="15"/>
      <c r="AC1039" s="15"/>
      <c r="AD1039" s="17"/>
      <c r="AE1039" s="15"/>
      <c r="AF1039" s="15"/>
      <c r="AG1039" s="17"/>
      <c r="AH1039" s="17"/>
      <c r="AI1039" s="17"/>
      <c r="AJ1039" s="17"/>
      <c r="AK1039" s="17"/>
      <c r="AL1039" s="17"/>
      <c r="AM1039" s="15"/>
      <c r="AN1039" s="18"/>
      <c r="AO1039" s="19"/>
    </row>
    <row r="1040" spans="1:41">
      <c r="A1040" s="5"/>
      <c r="B1040" s="6"/>
      <c r="C1040" s="7"/>
      <c r="D1040" s="7"/>
      <c r="E1040" s="7"/>
      <c r="F1040" s="45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U1040" s="7"/>
      <c r="V1040" s="7"/>
      <c r="W1040" s="7"/>
      <c r="X1040" s="7"/>
      <c r="Y1040" s="9" t="e">
        <f t="shared" si="29"/>
        <v>#DIV/0!</v>
      </c>
      <c r="Z1040" s="7"/>
      <c r="AA1040" s="7"/>
      <c r="AB1040" s="7"/>
      <c r="AC1040" s="7"/>
      <c r="AD1040" s="10"/>
      <c r="AE1040" s="7"/>
      <c r="AF1040" s="7"/>
      <c r="AG1040" s="10"/>
      <c r="AH1040" s="10"/>
      <c r="AI1040" s="10"/>
      <c r="AJ1040" s="10"/>
      <c r="AK1040" s="10"/>
      <c r="AL1040" s="10"/>
      <c r="AM1040" s="7"/>
      <c r="AN1040" s="11"/>
      <c r="AO1040" s="12"/>
    </row>
    <row r="1041" spans="1:41">
      <c r="A1041" s="13"/>
      <c r="B1041" s="14"/>
      <c r="C1041" s="15"/>
      <c r="D1041" s="15"/>
      <c r="E1041" s="15"/>
      <c r="F1041" s="61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U1041" s="15"/>
      <c r="V1041" s="15"/>
      <c r="W1041" s="15"/>
      <c r="X1041" s="15"/>
      <c r="Y1041" s="16" t="e">
        <f t="shared" si="29"/>
        <v>#DIV/0!</v>
      </c>
      <c r="Z1041" s="15"/>
      <c r="AA1041" s="15"/>
      <c r="AB1041" s="15"/>
      <c r="AC1041" s="15"/>
      <c r="AD1041" s="17"/>
      <c r="AE1041" s="15"/>
      <c r="AF1041" s="15"/>
      <c r="AG1041" s="17"/>
      <c r="AH1041" s="17"/>
      <c r="AI1041" s="17"/>
      <c r="AJ1041" s="17"/>
      <c r="AK1041" s="17"/>
      <c r="AL1041" s="17"/>
      <c r="AM1041" s="15"/>
      <c r="AN1041" s="18"/>
      <c r="AO1041" s="19"/>
    </row>
    <row r="1042" spans="1:41">
      <c r="A1042" s="5"/>
      <c r="B1042" s="6"/>
      <c r="C1042" s="7"/>
      <c r="D1042" s="7"/>
      <c r="E1042" s="7"/>
      <c r="F1042" s="45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U1042" s="7"/>
      <c r="V1042" s="7"/>
      <c r="W1042" s="7"/>
      <c r="X1042" s="7"/>
      <c r="Y1042" s="9" t="e">
        <f t="shared" si="29"/>
        <v>#DIV/0!</v>
      </c>
      <c r="Z1042" s="7"/>
      <c r="AA1042" s="7"/>
      <c r="AB1042" s="7"/>
      <c r="AC1042" s="7"/>
      <c r="AD1042" s="10"/>
      <c r="AE1042" s="7"/>
      <c r="AF1042" s="7"/>
      <c r="AG1042" s="10"/>
      <c r="AH1042" s="10"/>
      <c r="AI1042" s="10"/>
      <c r="AJ1042" s="10"/>
      <c r="AK1042" s="10"/>
      <c r="AL1042" s="10"/>
      <c r="AM1042" s="7"/>
      <c r="AN1042" s="11"/>
      <c r="AO1042" s="12"/>
    </row>
    <row r="1043" spans="1:41">
      <c r="A1043" s="13"/>
      <c r="B1043" s="14"/>
      <c r="C1043" s="15"/>
      <c r="D1043" s="15"/>
      <c r="E1043" s="15"/>
      <c r="F1043" s="61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U1043" s="15"/>
      <c r="V1043" s="15"/>
      <c r="W1043" s="15"/>
      <c r="X1043" s="15"/>
      <c r="Y1043" s="16" t="e">
        <f t="shared" si="29"/>
        <v>#DIV/0!</v>
      </c>
      <c r="Z1043" s="15"/>
      <c r="AA1043" s="15"/>
      <c r="AB1043" s="15"/>
      <c r="AC1043" s="15"/>
      <c r="AD1043" s="17"/>
      <c r="AE1043" s="15"/>
      <c r="AF1043" s="15"/>
      <c r="AG1043" s="17"/>
      <c r="AH1043" s="17"/>
      <c r="AI1043" s="17"/>
      <c r="AJ1043" s="17"/>
      <c r="AK1043" s="17"/>
      <c r="AL1043" s="17"/>
      <c r="AM1043" s="15"/>
      <c r="AN1043" s="18"/>
      <c r="AO1043" s="19"/>
    </row>
    <row r="1044" spans="1:41">
      <c r="A1044" s="5"/>
      <c r="B1044" s="6"/>
      <c r="C1044" s="7"/>
      <c r="D1044" s="7"/>
      <c r="E1044" s="7"/>
      <c r="F1044" s="45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U1044" s="7"/>
      <c r="V1044" s="7"/>
      <c r="W1044" s="7"/>
      <c r="X1044" s="7"/>
      <c r="Y1044" s="9" t="e">
        <f t="shared" si="29"/>
        <v>#DIV/0!</v>
      </c>
      <c r="Z1044" s="7"/>
      <c r="AA1044" s="7"/>
      <c r="AB1044" s="7"/>
      <c r="AC1044" s="7"/>
      <c r="AD1044" s="10"/>
      <c r="AE1044" s="7"/>
      <c r="AF1044" s="7"/>
      <c r="AG1044" s="10"/>
      <c r="AH1044" s="10"/>
      <c r="AI1044" s="10"/>
      <c r="AJ1044" s="10"/>
      <c r="AK1044" s="10"/>
      <c r="AL1044" s="10"/>
      <c r="AM1044" s="7"/>
      <c r="AN1044" s="11"/>
      <c r="AO1044" s="12"/>
    </row>
    <row r="1045" spans="1:41">
      <c r="A1045" s="13"/>
      <c r="B1045" s="14"/>
      <c r="C1045" s="15"/>
      <c r="D1045" s="15"/>
      <c r="E1045" s="15"/>
      <c r="F1045" s="61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U1045" s="15"/>
      <c r="V1045" s="15"/>
      <c r="W1045" s="15"/>
      <c r="X1045" s="15"/>
      <c r="Y1045" s="16" t="e">
        <f t="shared" si="29"/>
        <v>#DIV/0!</v>
      </c>
      <c r="Z1045" s="15"/>
      <c r="AA1045" s="15"/>
      <c r="AB1045" s="15"/>
      <c r="AC1045" s="15"/>
      <c r="AD1045" s="17"/>
      <c r="AE1045" s="15"/>
      <c r="AF1045" s="15"/>
      <c r="AG1045" s="17"/>
      <c r="AH1045" s="17"/>
      <c r="AI1045" s="17"/>
      <c r="AJ1045" s="17"/>
      <c r="AK1045" s="17"/>
      <c r="AL1045" s="17"/>
      <c r="AM1045" s="15"/>
      <c r="AN1045" s="18"/>
      <c r="AO1045" s="19"/>
    </row>
    <row r="1046" spans="1:41">
      <c r="A1046" s="5"/>
      <c r="B1046" s="6"/>
      <c r="C1046" s="7"/>
      <c r="D1046" s="7"/>
      <c r="E1046" s="7"/>
      <c r="F1046" s="45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U1046" s="7"/>
      <c r="V1046" s="7"/>
      <c r="W1046" s="7"/>
      <c r="X1046" s="7"/>
      <c r="Y1046" s="9" t="e">
        <f t="shared" si="29"/>
        <v>#DIV/0!</v>
      </c>
      <c r="Z1046" s="7"/>
      <c r="AA1046" s="7"/>
      <c r="AB1046" s="7"/>
      <c r="AC1046" s="7"/>
      <c r="AD1046" s="10"/>
      <c r="AE1046" s="7"/>
      <c r="AF1046" s="7"/>
      <c r="AG1046" s="10"/>
      <c r="AH1046" s="10"/>
      <c r="AI1046" s="10"/>
      <c r="AJ1046" s="10"/>
      <c r="AK1046" s="10"/>
      <c r="AL1046" s="10"/>
      <c r="AM1046" s="7"/>
      <c r="AN1046" s="11"/>
      <c r="AO1046" s="12"/>
    </row>
    <row r="1047" spans="1:41">
      <c r="A1047" s="13"/>
      <c r="B1047" s="14"/>
      <c r="C1047" s="15"/>
      <c r="D1047" s="15"/>
      <c r="E1047" s="15"/>
      <c r="F1047" s="61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U1047" s="15"/>
      <c r="V1047" s="15"/>
      <c r="W1047" s="15"/>
      <c r="X1047" s="15"/>
      <c r="Y1047" s="16" t="e">
        <f t="shared" si="29"/>
        <v>#DIV/0!</v>
      </c>
      <c r="Z1047" s="15"/>
      <c r="AA1047" s="15"/>
      <c r="AB1047" s="15"/>
      <c r="AC1047" s="15"/>
      <c r="AD1047" s="17"/>
      <c r="AE1047" s="15"/>
      <c r="AF1047" s="15"/>
      <c r="AG1047" s="17"/>
      <c r="AH1047" s="17"/>
      <c r="AI1047" s="17"/>
      <c r="AJ1047" s="17"/>
      <c r="AK1047" s="17"/>
      <c r="AL1047" s="17"/>
      <c r="AM1047" s="15"/>
      <c r="AN1047" s="18"/>
      <c r="AO1047" s="19"/>
    </row>
    <row r="1048" spans="1:41">
      <c r="A1048" s="5"/>
      <c r="B1048" s="6"/>
      <c r="C1048" s="7"/>
      <c r="D1048" s="7"/>
      <c r="E1048" s="7"/>
      <c r="F1048" s="45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U1048" s="7"/>
      <c r="V1048" s="7"/>
      <c r="W1048" s="7"/>
      <c r="X1048" s="7"/>
      <c r="Y1048" s="9" t="e">
        <f t="shared" si="29"/>
        <v>#DIV/0!</v>
      </c>
      <c r="Z1048" s="7"/>
      <c r="AA1048" s="7"/>
      <c r="AB1048" s="7"/>
      <c r="AC1048" s="7"/>
      <c r="AD1048" s="10"/>
      <c r="AE1048" s="7"/>
      <c r="AF1048" s="7"/>
      <c r="AG1048" s="10"/>
      <c r="AH1048" s="10"/>
      <c r="AI1048" s="10"/>
      <c r="AJ1048" s="10"/>
      <c r="AK1048" s="10"/>
      <c r="AL1048" s="10"/>
      <c r="AM1048" s="7"/>
      <c r="AN1048" s="11"/>
      <c r="AO1048" s="12"/>
    </row>
    <row r="1049" spans="1:41">
      <c r="A1049" s="13"/>
      <c r="B1049" s="14"/>
      <c r="C1049" s="15"/>
      <c r="D1049" s="15"/>
      <c r="E1049" s="15"/>
      <c r="F1049" s="61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U1049" s="15"/>
      <c r="V1049" s="15"/>
      <c r="W1049" s="15"/>
      <c r="X1049" s="15"/>
      <c r="Y1049" s="16" t="e">
        <f t="shared" si="29"/>
        <v>#DIV/0!</v>
      </c>
      <c r="Z1049" s="15"/>
      <c r="AA1049" s="15"/>
      <c r="AB1049" s="15"/>
      <c r="AC1049" s="15"/>
      <c r="AD1049" s="17"/>
      <c r="AE1049" s="15"/>
      <c r="AF1049" s="15"/>
      <c r="AG1049" s="17"/>
      <c r="AH1049" s="17"/>
      <c r="AI1049" s="17"/>
      <c r="AJ1049" s="17"/>
      <c r="AK1049" s="17"/>
      <c r="AL1049" s="17"/>
      <c r="AM1049" s="15"/>
      <c r="AN1049" s="18"/>
      <c r="AO1049" s="19"/>
    </row>
    <row r="1050" spans="1:41">
      <c r="A1050" s="5"/>
      <c r="B1050" s="6"/>
      <c r="C1050" s="7"/>
      <c r="D1050" s="7"/>
      <c r="E1050" s="7"/>
      <c r="F1050" s="45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U1050" s="7"/>
      <c r="V1050" s="7"/>
      <c r="W1050" s="7"/>
      <c r="X1050" s="7"/>
      <c r="Y1050" s="9" t="e">
        <f t="shared" si="29"/>
        <v>#DIV/0!</v>
      </c>
      <c r="Z1050" s="7"/>
      <c r="AA1050" s="7"/>
      <c r="AB1050" s="7"/>
      <c r="AC1050" s="7"/>
      <c r="AD1050" s="10"/>
      <c r="AE1050" s="7"/>
      <c r="AF1050" s="7"/>
      <c r="AG1050" s="10"/>
      <c r="AH1050" s="10"/>
      <c r="AI1050" s="10"/>
      <c r="AJ1050" s="10"/>
      <c r="AK1050" s="10"/>
      <c r="AL1050" s="10"/>
      <c r="AM1050" s="7"/>
      <c r="AN1050" s="11"/>
      <c r="AO1050" s="12"/>
    </row>
    <row r="1051" spans="1:41">
      <c r="A1051" s="13"/>
      <c r="B1051" s="14"/>
      <c r="C1051" s="15"/>
      <c r="D1051" s="15"/>
      <c r="E1051" s="15"/>
      <c r="F1051" s="61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U1051" s="15"/>
      <c r="V1051" s="15"/>
      <c r="W1051" s="15"/>
      <c r="X1051" s="15"/>
      <c r="Y1051" s="16" t="e">
        <f t="shared" si="29"/>
        <v>#DIV/0!</v>
      </c>
      <c r="Z1051" s="15"/>
      <c r="AA1051" s="15"/>
      <c r="AB1051" s="15"/>
      <c r="AC1051" s="15"/>
      <c r="AD1051" s="17"/>
      <c r="AE1051" s="15"/>
      <c r="AF1051" s="15"/>
      <c r="AG1051" s="17"/>
      <c r="AH1051" s="17"/>
      <c r="AI1051" s="17"/>
      <c r="AJ1051" s="17"/>
      <c r="AK1051" s="17"/>
      <c r="AL1051" s="17"/>
      <c r="AM1051" s="15"/>
      <c r="AN1051" s="18"/>
      <c r="AO1051" s="19"/>
    </row>
    <row r="1052" spans="1:41">
      <c r="A1052" s="5"/>
      <c r="B1052" s="6"/>
      <c r="C1052" s="7"/>
      <c r="D1052" s="7"/>
      <c r="E1052" s="7"/>
      <c r="F1052" s="45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U1052" s="7"/>
      <c r="V1052" s="7"/>
      <c r="W1052" s="7"/>
      <c r="X1052" s="7"/>
      <c r="Y1052" s="9" t="e">
        <f t="shared" si="29"/>
        <v>#DIV/0!</v>
      </c>
      <c r="Z1052" s="7"/>
      <c r="AA1052" s="7"/>
      <c r="AB1052" s="7"/>
      <c r="AC1052" s="7"/>
      <c r="AD1052" s="10"/>
      <c r="AE1052" s="7"/>
      <c r="AF1052" s="7"/>
      <c r="AG1052" s="10"/>
      <c r="AH1052" s="10"/>
      <c r="AI1052" s="10"/>
      <c r="AJ1052" s="10"/>
      <c r="AK1052" s="10"/>
      <c r="AL1052" s="10"/>
      <c r="AM1052" s="7"/>
      <c r="AN1052" s="11"/>
      <c r="AO1052" s="12"/>
    </row>
    <row r="1053" spans="1:41">
      <c r="A1053" s="13"/>
      <c r="B1053" s="14"/>
      <c r="C1053" s="15"/>
      <c r="D1053" s="15"/>
      <c r="E1053" s="15"/>
      <c r="F1053" s="61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U1053" s="15"/>
      <c r="V1053" s="15"/>
      <c r="W1053" s="15"/>
      <c r="X1053" s="15"/>
      <c r="Y1053" s="16" t="e">
        <f t="shared" si="29"/>
        <v>#DIV/0!</v>
      </c>
      <c r="Z1053" s="15"/>
      <c r="AA1053" s="15"/>
      <c r="AB1053" s="15"/>
      <c r="AC1053" s="15"/>
      <c r="AD1053" s="17"/>
      <c r="AE1053" s="15"/>
      <c r="AF1053" s="15"/>
      <c r="AG1053" s="17"/>
      <c r="AH1053" s="17"/>
      <c r="AI1053" s="17"/>
      <c r="AJ1053" s="17"/>
      <c r="AK1053" s="17"/>
      <c r="AL1053" s="17"/>
      <c r="AM1053" s="15"/>
      <c r="AN1053" s="18"/>
      <c r="AO1053" s="19"/>
    </row>
    <row r="1054" spans="1:41">
      <c r="A1054" s="5"/>
      <c r="B1054" s="6"/>
      <c r="C1054" s="7"/>
      <c r="D1054" s="7"/>
      <c r="E1054" s="7"/>
      <c r="F1054" s="45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U1054" s="7"/>
      <c r="V1054" s="7"/>
      <c r="W1054" s="7"/>
      <c r="X1054" s="7"/>
      <c r="Y1054" s="9" t="e">
        <f t="shared" si="29"/>
        <v>#DIV/0!</v>
      </c>
      <c r="Z1054" s="7"/>
      <c r="AA1054" s="7"/>
      <c r="AB1054" s="7"/>
      <c r="AC1054" s="7"/>
      <c r="AD1054" s="10"/>
      <c r="AE1054" s="7"/>
      <c r="AF1054" s="7"/>
      <c r="AG1054" s="10"/>
      <c r="AH1054" s="10"/>
      <c r="AI1054" s="10"/>
      <c r="AJ1054" s="10"/>
      <c r="AK1054" s="10"/>
      <c r="AL1054" s="10"/>
      <c r="AM1054" s="7"/>
      <c r="AN1054" s="11"/>
      <c r="AO1054" s="12"/>
    </row>
    <row r="1055" spans="1:41">
      <c r="A1055" s="13"/>
      <c r="B1055" s="14"/>
      <c r="C1055" s="15"/>
      <c r="D1055" s="15"/>
      <c r="E1055" s="15"/>
      <c r="F1055" s="61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U1055" s="15"/>
      <c r="V1055" s="15"/>
      <c r="W1055" s="15"/>
      <c r="X1055" s="15"/>
      <c r="Y1055" s="16" t="e">
        <f t="shared" si="29"/>
        <v>#DIV/0!</v>
      </c>
      <c r="Z1055" s="15"/>
      <c r="AA1055" s="15"/>
      <c r="AB1055" s="15"/>
      <c r="AC1055" s="15"/>
      <c r="AD1055" s="17"/>
      <c r="AE1055" s="15"/>
      <c r="AF1055" s="15"/>
      <c r="AG1055" s="17"/>
      <c r="AH1055" s="17"/>
      <c r="AI1055" s="17"/>
      <c r="AJ1055" s="17"/>
      <c r="AK1055" s="17"/>
      <c r="AL1055" s="17"/>
      <c r="AM1055" s="15"/>
      <c r="AN1055" s="18"/>
      <c r="AO1055" s="19"/>
    </row>
    <row r="1056" spans="1:41">
      <c r="A1056" s="5"/>
      <c r="B1056" s="6"/>
      <c r="C1056" s="7"/>
      <c r="D1056" s="7"/>
      <c r="E1056" s="7"/>
      <c r="F1056" s="45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U1056" s="7"/>
      <c r="V1056" s="7"/>
      <c r="W1056" s="7"/>
      <c r="X1056" s="7"/>
      <c r="Y1056" s="9" t="e">
        <f t="shared" ref="Y1056:Y1310" si="31">((X1056)/((S1056/60)*(R1056/(R1056+S1056))))/1000</f>
        <v>#DIV/0!</v>
      </c>
      <c r="Z1056" s="7"/>
      <c r="AA1056" s="7"/>
      <c r="AB1056" s="7"/>
      <c r="AC1056" s="7"/>
      <c r="AD1056" s="10"/>
      <c r="AE1056" s="7"/>
      <c r="AF1056" s="7"/>
      <c r="AG1056" s="10"/>
      <c r="AH1056" s="10"/>
      <c r="AI1056" s="10"/>
      <c r="AJ1056" s="10"/>
      <c r="AK1056" s="10"/>
      <c r="AL1056" s="10"/>
      <c r="AM1056" s="7"/>
      <c r="AN1056" s="11"/>
      <c r="AO1056" s="12"/>
    </row>
    <row r="1057" spans="1:41">
      <c r="A1057" s="13"/>
      <c r="B1057" s="14"/>
      <c r="C1057" s="15"/>
      <c r="D1057" s="15"/>
      <c r="E1057" s="15"/>
      <c r="F1057" s="61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U1057" s="15"/>
      <c r="V1057" s="15"/>
      <c r="W1057" s="15"/>
      <c r="X1057" s="15"/>
      <c r="Y1057" s="16" t="e">
        <f t="shared" si="31"/>
        <v>#DIV/0!</v>
      </c>
      <c r="Z1057" s="15"/>
      <c r="AA1057" s="15"/>
      <c r="AB1057" s="15"/>
      <c r="AC1057" s="15"/>
      <c r="AD1057" s="17"/>
      <c r="AE1057" s="15"/>
      <c r="AF1057" s="15"/>
      <c r="AG1057" s="17"/>
      <c r="AH1057" s="17"/>
      <c r="AI1057" s="17"/>
      <c r="AJ1057" s="17"/>
      <c r="AK1057" s="17"/>
      <c r="AL1057" s="17"/>
      <c r="AM1057" s="15"/>
      <c r="AN1057" s="18"/>
      <c r="AO1057" s="19"/>
    </row>
    <row r="1058" spans="1:41">
      <c r="A1058" s="5"/>
      <c r="B1058" s="6"/>
      <c r="C1058" s="7"/>
      <c r="D1058" s="7"/>
      <c r="E1058" s="7"/>
      <c r="F1058" s="45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U1058" s="7"/>
      <c r="V1058" s="7"/>
      <c r="W1058" s="7"/>
      <c r="X1058" s="7"/>
      <c r="Y1058" s="9" t="e">
        <f t="shared" si="31"/>
        <v>#DIV/0!</v>
      </c>
      <c r="Z1058" s="7"/>
      <c r="AA1058" s="7"/>
      <c r="AB1058" s="7"/>
      <c r="AC1058" s="7"/>
      <c r="AD1058" s="10"/>
      <c r="AE1058" s="7"/>
      <c r="AF1058" s="7"/>
      <c r="AG1058" s="10"/>
      <c r="AH1058" s="10"/>
      <c r="AI1058" s="10"/>
      <c r="AJ1058" s="10"/>
      <c r="AK1058" s="10"/>
      <c r="AL1058" s="10"/>
      <c r="AM1058" s="7"/>
      <c r="AN1058" s="11"/>
      <c r="AO1058" s="12"/>
    </row>
    <row r="1059" spans="1:41">
      <c r="A1059" s="13"/>
      <c r="B1059" s="14"/>
      <c r="C1059" s="15"/>
      <c r="D1059" s="15"/>
      <c r="E1059" s="15"/>
      <c r="F1059" s="61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U1059" s="15"/>
      <c r="V1059" s="15"/>
      <c r="W1059" s="15"/>
      <c r="X1059" s="15"/>
      <c r="Y1059" s="16" t="e">
        <f t="shared" si="31"/>
        <v>#DIV/0!</v>
      </c>
      <c r="Z1059" s="15"/>
      <c r="AA1059" s="15"/>
      <c r="AB1059" s="15"/>
      <c r="AC1059" s="15"/>
      <c r="AD1059" s="17"/>
      <c r="AE1059" s="15"/>
      <c r="AF1059" s="15"/>
      <c r="AG1059" s="17"/>
      <c r="AH1059" s="17"/>
      <c r="AI1059" s="17"/>
      <c r="AJ1059" s="17"/>
      <c r="AK1059" s="17"/>
      <c r="AL1059" s="17"/>
      <c r="AM1059" s="15"/>
      <c r="AN1059" s="18"/>
      <c r="AO1059" s="19"/>
    </row>
    <row r="1060" spans="1:41">
      <c r="A1060" s="5"/>
      <c r="B1060" s="6"/>
      <c r="C1060" s="7"/>
      <c r="D1060" s="7"/>
      <c r="E1060" s="7"/>
      <c r="F1060" s="45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U1060" s="7"/>
      <c r="V1060" s="7"/>
      <c r="W1060" s="7"/>
      <c r="X1060" s="7"/>
      <c r="Y1060" s="9" t="e">
        <f t="shared" si="31"/>
        <v>#DIV/0!</v>
      </c>
      <c r="Z1060" s="7"/>
      <c r="AA1060" s="7"/>
      <c r="AB1060" s="7"/>
      <c r="AC1060" s="7"/>
      <c r="AD1060" s="10"/>
      <c r="AE1060" s="7"/>
      <c r="AF1060" s="7"/>
      <c r="AG1060" s="10"/>
      <c r="AH1060" s="10"/>
      <c r="AI1060" s="10"/>
      <c r="AJ1060" s="10"/>
      <c r="AK1060" s="10"/>
      <c r="AL1060" s="10"/>
      <c r="AM1060" s="7"/>
      <c r="AN1060" s="11"/>
      <c r="AO1060" s="12"/>
    </row>
    <row r="1061" spans="1:41">
      <c r="A1061" s="13"/>
      <c r="B1061" s="14"/>
      <c r="C1061" s="15"/>
      <c r="D1061" s="15"/>
      <c r="E1061" s="15"/>
      <c r="F1061" s="61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U1061" s="15"/>
      <c r="V1061" s="15"/>
      <c r="W1061" s="15"/>
      <c r="X1061" s="15"/>
      <c r="Y1061" s="16" t="e">
        <f t="shared" si="31"/>
        <v>#DIV/0!</v>
      </c>
      <c r="Z1061" s="15"/>
      <c r="AA1061" s="15"/>
      <c r="AB1061" s="15"/>
      <c r="AC1061" s="15"/>
      <c r="AD1061" s="17"/>
      <c r="AE1061" s="15"/>
      <c r="AF1061" s="15"/>
      <c r="AG1061" s="17"/>
      <c r="AH1061" s="17"/>
      <c r="AI1061" s="17"/>
      <c r="AJ1061" s="17"/>
      <c r="AK1061" s="17"/>
      <c r="AL1061" s="17"/>
      <c r="AM1061" s="15"/>
      <c r="AN1061" s="18"/>
      <c r="AO1061" s="19"/>
    </row>
    <row r="1062" spans="1:41">
      <c r="A1062" s="5"/>
      <c r="B1062" s="6"/>
      <c r="C1062" s="7"/>
      <c r="D1062" s="7"/>
      <c r="E1062" s="7"/>
      <c r="F1062" s="45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U1062" s="7"/>
      <c r="V1062" s="7"/>
      <c r="W1062" s="7"/>
      <c r="X1062" s="7"/>
      <c r="Y1062" s="9" t="e">
        <f t="shared" si="31"/>
        <v>#DIV/0!</v>
      </c>
      <c r="Z1062" s="7"/>
      <c r="AA1062" s="7"/>
      <c r="AB1062" s="7"/>
      <c r="AC1062" s="7"/>
      <c r="AD1062" s="10"/>
      <c r="AE1062" s="7"/>
      <c r="AF1062" s="7"/>
      <c r="AG1062" s="10"/>
      <c r="AH1062" s="10"/>
      <c r="AI1062" s="10"/>
      <c r="AJ1062" s="10"/>
      <c r="AK1062" s="10"/>
      <c r="AL1062" s="10"/>
      <c r="AM1062" s="7"/>
      <c r="AN1062" s="11"/>
      <c r="AO1062" s="12"/>
    </row>
    <row r="1063" spans="1:41">
      <c r="A1063" s="13"/>
      <c r="B1063" s="14"/>
      <c r="C1063" s="15"/>
      <c r="D1063" s="15"/>
      <c r="E1063" s="15"/>
      <c r="F1063" s="61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U1063" s="15"/>
      <c r="V1063" s="15"/>
      <c r="W1063" s="15"/>
      <c r="X1063" s="15"/>
      <c r="Y1063" s="16" t="e">
        <f t="shared" si="31"/>
        <v>#DIV/0!</v>
      </c>
      <c r="Z1063" s="15"/>
      <c r="AA1063" s="15"/>
      <c r="AB1063" s="15"/>
      <c r="AC1063" s="15"/>
      <c r="AD1063" s="17"/>
      <c r="AE1063" s="15"/>
      <c r="AF1063" s="15"/>
      <c r="AG1063" s="17"/>
      <c r="AH1063" s="17"/>
      <c r="AI1063" s="17"/>
      <c r="AJ1063" s="17"/>
      <c r="AK1063" s="17"/>
      <c r="AL1063" s="17"/>
      <c r="AM1063" s="15"/>
      <c r="AN1063" s="18"/>
      <c r="AO1063" s="19"/>
    </row>
    <row r="1064" spans="1:41">
      <c r="A1064" s="5"/>
      <c r="B1064" s="6"/>
      <c r="C1064" s="7"/>
      <c r="D1064" s="7"/>
      <c r="E1064" s="7"/>
      <c r="F1064" s="45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U1064" s="7"/>
      <c r="V1064" s="7"/>
      <c r="W1064" s="7"/>
      <c r="X1064" s="7"/>
      <c r="Y1064" s="9" t="e">
        <f t="shared" si="31"/>
        <v>#DIV/0!</v>
      </c>
      <c r="Z1064" s="7"/>
      <c r="AA1064" s="7"/>
      <c r="AB1064" s="7"/>
      <c r="AC1064" s="7"/>
      <c r="AD1064" s="10"/>
      <c r="AE1064" s="7"/>
      <c r="AF1064" s="7"/>
      <c r="AG1064" s="10"/>
      <c r="AH1064" s="10"/>
      <c r="AI1064" s="10"/>
      <c r="AJ1064" s="10"/>
      <c r="AK1064" s="10"/>
      <c r="AL1064" s="10"/>
      <c r="AM1064" s="7"/>
      <c r="AN1064" s="11"/>
      <c r="AO1064" s="12"/>
    </row>
    <row r="1065" spans="1:41">
      <c r="A1065" s="13"/>
      <c r="B1065" s="14"/>
      <c r="C1065" s="15"/>
      <c r="D1065" s="15"/>
      <c r="E1065" s="15"/>
      <c r="F1065" s="61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U1065" s="15"/>
      <c r="V1065" s="15"/>
      <c r="W1065" s="15"/>
      <c r="X1065" s="15"/>
      <c r="Y1065" s="16" t="e">
        <f t="shared" si="31"/>
        <v>#DIV/0!</v>
      </c>
      <c r="Z1065" s="15"/>
      <c r="AA1065" s="15"/>
      <c r="AB1065" s="15"/>
      <c r="AC1065" s="15"/>
      <c r="AD1065" s="17"/>
      <c r="AE1065" s="15"/>
      <c r="AF1065" s="15"/>
      <c r="AG1065" s="17"/>
      <c r="AH1065" s="17"/>
      <c r="AI1065" s="17"/>
      <c r="AJ1065" s="17"/>
      <c r="AK1065" s="17"/>
      <c r="AL1065" s="17"/>
      <c r="AM1065" s="15"/>
      <c r="AN1065" s="18"/>
      <c r="AO1065" s="19"/>
    </row>
    <row r="1066" spans="1:41">
      <c r="A1066" s="5"/>
      <c r="B1066" s="6"/>
      <c r="C1066" s="7"/>
      <c r="D1066" s="7"/>
      <c r="E1066" s="7"/>
      <c r="F1066" s="45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U1066" s="7"/>
      <c r="V1066" s="7"/>
      <c r="W1066" s="7"/>
      <c r="X1066" s="7"/>
      <c r="Y1066" s="9" t="e">
        <f t="shared" si="31"/>
        <v>#DIV/0!</v>
      </c>
      <c r="Z1066" s="7"/>
      <c r="AA1066" s="7"/>
      <c r="AB1066" s="7"/>
      <c r="AC1066" s="7"/>
      <c r="AD1066" s="10"/>
      <c r="AE1066" s="7"/>
      <c r="AF1066" s="7"/>
      <c r="AG1066" s="10"/>
      <c r="AH1066" s="10"/>
      <c r="AI1066" s="10"/>
      <c r="AJ1066" s="10"/>
      <c r="AK1066" s="10"/>
      <c r="AL1066" s="10"/>
      <c r="AM1066" s="7"/>
      <c r="AN1066" s="11"/>
      <c r="AO1066" s="12"/>
    </row>
    <row r="1067" spans="1:41">
      <c r="A1067" s="13"/>
      <c r="B1067" s="14"/>
      <c r="C1067" s="15"/>
      <c r="D1067" s="15"/>
      <c r="E1067" s="15"/>
      <c r="F1067" s="61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U1067" s="15"/>
      <c r="V1067" s="15"/>
      <c r="W1067" s="15"/>
      <c r="X1067" s="15"/>
      <c r="Y1067" s="16" t="e">
        <f t="shared" si="31"/>
        <v>#DIV/0!</v>
      </c>
      <c r="Z1067" s="15"/>
      <c r="AA1067" s="15"/>
      <c r="AB1067" s="15"/>
      <c r="AC1067" s="15"/>
      <c r="AD1067" s="17"/>
      <c r="AE1067" s="15"/>
      <c r="AF1067" s="15"/>
      <c r="AG1067" s="17"/>
      <c r="AH1067" s="17"/>
      <c r="AI1067" s="17"/>
      <c r="AJ1067" s="17"/>
      <c r="AK1067" s="17"/>
      <c r="AL1067" s="17"/>
      <c r="AM1067" s="15"/>
      <c r="AN1067" s="18"/>
      <c r="AO1067" s="19"/>
    </row>
    <row r="1068" spans="1:41">
      <c r="A1068" s="5"/>
      <c r="B1068" s="6"/>
      <c r="C1068" s="7"/>
      <c r="D1068" s="7"/>
      <c r="E1068" s="7"/>
      <c r="F1068" s="45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U1068" s="7"/>
      <c r="V1068" s="7"/>
      <c r="W1068" s="7"/>
      <c r="X1068" s="7"/>
      <c r="Y1068" s="9" t="e">
        <f t="shared" si="31"/>
        <v>#DIV/0!</v>
      </c>
      <c r="Z1068" s="7"/>
      <c r="AA1068" s="7"/>
      <c r="AB1068" s="7"/>
      <c r="AC1068" s="7"/>
      <c r="AD1068" s="10"/>
      <c r="AE1068" s="7"/>
      <c r="AF1068" s="7"/>
      <c r="AG1068" s="10"/>
      <c r="AH1068" s="10"/>
      <c r="AI1068" s="10"/>
      <c r="AJ1068" s="10"/>
      <c r="AK1068" s="10"/>
      <c r="AL1068" s="10"/>
      <c r="AM1068" s="7"/>
      <c r="AN1068" s="11"/>
      <c r="AO1068" s="12"/>
    </row>
    <row r="1069" spans="1:41">
      <c r="A1069" s="13"/>
      <c r="B1069" s="14"/>
      <c r="C1069" s="15"/>
      <c r="D1069" s="15"/>
      <c r="E1069" s="15"/>
      <c r="F1069" s="61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U1069" s="15"/>
      <c r="V1069" s="15"/>
      <c r="W1069" s="15"/>
      <c r="X1069" s="15"/>
      <c r="Y1069" s="16" t="e">
        <f t="shared" si="31"/>
        <v>#DIV/0!</v>
      </c>
      <c r="Z1069" s="15"/>
      <c r="AA1069" s="15"/>
      <c r="AB1069" s="15"/>
      <c r="AC1069" s="15"/>
      <c r="AD1069" s="17"/>
      <c r="AE1069" s="15"/>
      <c r="AF1069" s="15"/>
      <c r="AG1069" s="17"/>
      <c r="AH1069" s="17"/>
      <c r="AI1069" s="17"/>
      <c r="AJ1069" s="17"/>
      <c r="AK1069" s="17"/>
      <c r="AL1069" s="17"/>
      <c r="AM1069" s="15"/>
      <c r="AN1069" s="18"/>
      <c r="AO1069" s="19"/>
    </row>
    <row r="1070" spans="1:41">
      <c r="A1070" s="5"/>
      <c r="B1070" s="6"/>
      <c r="C1070" s="7"/>
      <c r="D1070" s="7"/>
      <c r="E1070" s="7"/>
      <c r="F1070" s="45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U1070" s="7"/>
      <c r="V1070" s="7"/>
      <c r="W1070" s="7"/>
      <c r="X1070" s="7"/>
      <c r="Y1070" s="9" t="e">
        <f t="shared" si="31"/>
        <v>#DIV/0!</v>
      </c>
      <c r="Z1070" s="7"/>
      <c r="AA1070" s="7"/>
      <c r="AB1070" s="7"/>
      <c r="AC1070" s="7"/>
      <c r="AD1070" s="10"/>
      <c r="AE1070" s="7"/>
      <c r="AF1070" s="7"/>
      <c r="AG1070" s="10"/>
      <c r="AH1070" s="10"/>
      <c r="AI1070" s="10"/>
      <c r="AJ1070" s="10"/>
      <c r="AK1070" s="10"/>
      <c r="AL1070" s="10"/>
      <c r="AM1070" s="7"/>
      <c r="AN1070" s="11"/>
      <c r="AO1070" s="12"/>
    </row>
    <row r="1071" spans="1:41">
      <c r="A1071" s="13"/>
      <c r="B1071" s="14"/>
      <c r="C1071" s="15"/>
      <c r="D1071" s="15"/>
      <c r="E1071" s="15"/>
      <c r="F1071" s="61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U1071" s="15"/>
      <c r="V1071" s="15"/>
      <c r="W1071" s="15"/>
      <c r="X1071" s="15"/>
      <c r="Y1071" s="16" t="e">
        <f t="shared" si="31"/>
        <v>#DIV/0!</v>
      </c>
      <c r="Z1071" s="15"/>
      <c r="AA1071" s="15"/>
      <c r="AB1071" s="15"/>
      <c r="AC1071" s="15"/>
      <c r="AD1071" s="17"/>
      <c r="AE1071" s="15"/>
      <c r="AF1071" s="15"/>
      <c r="AG1071" s="17"/>
      <c r="AH1071" s="17"/>
      <c r="AI1071" s="17"/>
      <c r="AJ1071" s="17"/>
      <c r="AK1071" s="17"/>
      <c r="AL1071" s="17"/>
      <c r="AM1071" s="15"/>
      <c r="AN1071" s="18"/>
      <c r="AO1071" s="19"/>
    </row>
    <row r="1072" spans="1:41">
      <c r="A1072" s="5"/>
      <c r="B1072" s="6"/>
      <c r="C1072" s="7"/>
      <c r="D1072" s="7"/>
      <c r="E1072" s="7"/>
      <c r="F1072" s="45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U1072" s="7"/>
      <c r="V1072" s="7"/>
      <c r="W1072" s="7"/>
      <c r="X1072" s="7"/>
      <c r="Y1072" s="9" t="e">
        <f t="shared" si="31"/>
        <v>#DIV/0!</v>
      </c>
      <c r="Z1072" s="7"/>
      <c r="AA1072" s="7"/>
      <c r="AB1072" s="7"/>
      <c r="AC1072" s="7"/>
      <c r="AD1072" s="10"/>
      <c r="AE1072" s="7"/>
      <c r="AF1072" s="7"/>
      <c r="AG1072" s="10"/>
      <c r="AH1072" s="10"/>
      <c r="AI1072" s="10"/>
      <c r="AJ1072" s="10"/>
      <c r="AK1072" s="10"/>
      <c r="AL1072" s="10"/>
      <c r="AM1072" s="7"/>
      <c r="AN1072" s="11"/>
      <c r="AO1072" s="12"/>
    </row>
    <row r="1073" spans="1:41">
      <c r="A1073" s="13"/>
      <c r="B1073" s="14"/>
      <c r="C1073" s="15"/>
      <c r="D1073" s="15"/>
      <c r="E1073" s="15"/>
      <c r="F1073" s="61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U1073" s="15"/>
      <c r="V1073" s="15"/>
      <c r="W1073" s="15"/>
      <c r="X1073" s="15"/>
      <c r="Y1073" s="16" t="e">
        <f t="shared" si="31"/>
        <v>#DIV/0!</v>
      </c>
      <c r="Z1073" s="15"/>
      <c r="AA1073" s="15"/>
      <c r="AB1073" s="15"/>
      <c r="AC1073" s="15"/>
      <c r="AD1073" s="17"/>
      <c r="AE1073" s="15"/>
      <c r="AF1073" s="15"/>
      <c r="AG1073" s="17"/>
      <c r="AH1073" s="17"/>
      <c r="AI1073" s="17"/>
      <c r="AJ1073" s="17"/>
      <c r="AK1073" s="17"/>
      <c r="AL1073" s="17"/>
      <c r="AM1073" s="15"/>
      <c r="AN1073" s="18"/>
      <c r="AO1073" s="19"/>
    </row>
    <row r="1074" spans="1:41">
      <c r="A1074" s="5"/>
      <c r="B1074" s="6"/>
      <c r="C1074" s="7"/>
      <c r="D1074" s="7"/>
      <c r="E1074" s="7"/>
      <c r="F1074" s="45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U1074" s="7"/>
      <c r="V1074" s="7"/>
      <c r="W1074" s="7"/>
      <c r="X1074" s="7"/>
      <c r="Y1074" s="9" t="e">
        <f t="shared" si="31"/>
        <v>#DIV/0!</v>
      </c>
      <c r="Z1074" s="7"/>
      <c r="AA1074" s="7"/>
      <c r="AB1074" s="7"/>
      <c r="AC1074" s="7"/>
      <c r="AD1074" s="10"/>
      <c r="AE1074" s="7"/>
      <c r="AF1074" s="7"/>
      <c r="AG1074" s="10"/>
      <c r="AH1074" s="10"/>
      <c r="AI1074" s="10"/>
      <c r="AJ1074" s="10"/>
      <c r="AK1074" s="10"/>
      <c r="AL1074" s="10"/>
      <c r="AM1074" s="7"/>
      <c r="AN1074" s="11"/>
      <c r="AO1074" s="12"/>
    </row>
    <row r="1075" spans="1:41">
      <c r="A1075" s="13"/>
      <c r="B1075" s="14"/>
      <c r="C1075" s="15"/>
      <c r="D1075" s="15"/>
      <c r="E1075" s="15"/>
      <c r="F1075" s="61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  <c r="Q1075" s="15"/>
      <c r="U1075" s="15"/>
      <c r="V1075" s="15"/>
      <c r="W1075" s="15"/>
      <c r="X1075" s="15"/>
      <c r="Y1075" s="16" t="e">
        <f t="shared" si="31"/>
        <v>#DIV/0!</v>
      </c>
      <c r="Z1075" s="15"/>
      <c r="AA1075" s="15"/>
      <c r="AB1075" s="15"/>
      <c r="AC1075" s="15"/>
      <c r="AD1075" s="17"/>
      <c r="AE1075" s="15"/>
      <c r="AF1075" s="15"/>
      <c r="AG1075" s="17"/>
      <c r="AH1075" s="17"/>
      <c r="AI1075" s="17"/>
      <c r="AJ1075" s="17"/>
      <c r="AK1075" s="17"/>
      <c r="AL1075" s="17"/>
      <c r="AM1075" s="15"/>
      <c r="AN1075" s="18"/>
      <c r="AO1075" s="19"/>
    </row>
    <row r="1076" spans="1:41">
      <c r="A1076" s="5"/>
      <c r="B1076" s="6"/>
      <c r="C1076" s="7"/>
      <c r="D1076" s="7"/>
      <c r="E1076" s="7"/>
      <c r="F1076" s="45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U1076" s="7"/>
      <c r="V1076" s="7"/>
      <c r="W1076" s="7"/>
      <c r="X1076" s="7"/>
      <c r="Y1076" s="9" t="e">
        <f t="shared" si="31"/>
        <v>#DIV/0!</v>
      </c>
      <c r="Z1076" s="7"/>
      <c r="AA1076" s="7"/>
      <c r="AB1076" s="7"/>
      <c r="AC1076" s="7"/>
      <c r="AD1076" s="10"/>
      <c r="AE1076" s="7"/>
      <c r="AF1076" s="7"/>
      <c r="AG1076" s="10"/>
      <c r="AH1076" s="10"/>
      <c r="AI1076" s="10"/>
      <c r="AJ1076" s="10"/>
      <c r="AK1076" s="10"/>
      <c r="AL1076" s="10"/>
      <c r="AM1076" s="7"/>
      <c r="AN1076" s="11"/>
      <c r="AO1076" s="12"/>
    </row>
    <row r="1077" spans="1:41">
      <c r="A1077" s="13"/>
      <c r="B1077" s="14"/>
      <c r="C1077" s="15"/>
      <c r="D1077" s="15"/>
      <c r="E1077" s="15"/>
      <c r="F1077" s="61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  <c r="Q1077" s="15"/>
      <c r="U1077" s="15"/>
      <c r="V1077" s="15"/>
      <c r="W1077" s="15"/>
      <c r="X1077" s="15"/>
      <c r="Y1077" s="16" t="e">
        <f t="shared" si="31"/>
        <v>#DIV/0!</v>
      </c>
      <c r="Z1077" s="15"/>
      <c r="AA1077" s="15"/>
      <c r="AB1077" s="15"/>
      <c r="AC1077" s="15"/>
      <c r="AD1077" s="17"/>
      <c r="AE1077" s="15"/>
      <c r="AF1077" s="15"/>
      <c r="AG1077" s="17"/>
      <c r="AH1077" s="17"/>
      <c r="AI1077" s="17"/>
      <c r="AJ1077" s="17"/>
      <c r="AK1077" s="17"/>
      <c r="AL1077" s="17"/>
      <c r="AM1077" s="15"/>
      <c r="AN1077" s="18"/>
      <c r="AO1077" s="19"/>
    </row>
    <row r="1078" spans="1:41">
      <c r="A1078" s="5"/>
      <c r="B1078" s="6"/>
      <c r="C1078" s="7"/>
      <c r="D1078" s="7"/>
      <c r="E1078" s="7"/>
      <c r="F1078" s="45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U1078" s="7"/>
      <c r="V1078" s="7"/>
      <c r="W1078" s="7"/>
      <c r="X1078" s="7"/>
      <c r="Y1078" s="9" t="e">
        <f t="shared" si="31"/>
        <v>#DIV/0!</v>
      </c>
      <c r="Z1078" s="7"/>
      <c r="AA1078" s="7"/>
      <c r="AB1078" s="7"/>
      <c r="AC1078" s="7"/>
      <c r="AD1078" s="10"/>
      <c r="AE1078" s="7"/>
      <c r="AF1078" s="7"/>
      <c r="AG1078" s="10"/>
      <c r="AH1078" s="10"/>
      <c r="AI1078" s="10"/>
      <c r="AJ1078" s="10"/>
      <c r="AK1078" s="10"/>
      <c r="AL1078" s="10"/>
      <c r="AM1078" s="7"/>
      <c r="AN1078" s="11"/>
      <c r="AO1078" s="12"/>
    </row>
    <row r="1079" spans="1:41">
      <c r="A1079" s="13"/>
      <c r="B1079" s="14"/>
      <c r="C1079" s="15"/>
      <c r="D1079" s="15"/>
      <c r="E1079" s="15"/>
      <c r="F1079" s="61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  <c r="Q1079" s="15"/>
      <c r="U1079" s="15"/>
      <c r="V1079" s="15"/>
      <c r="W1079" s="15"/>
      <c r="X1079" s="15"/>
      <c r="Y1079" s="16" t="e">
        <f t="shared" si="31"/>
        <v>#DIV/0!</v>
      </c>
      <c r="Z1079" s="15"/>
      <c r="AA1079" s="15"/>
      <c r="AB1079" s="15"/>
      <c r="AC1079" s="15"/>
      <c r="AD1079" s="17"/>
      <c r="AE1079" s="15"/>
      <c r="AF1079" s="15"/>
      <c r="AG1079" s="17"/>
      <c r="AH1079" s="17"/>
      <c r="AI1079" s="17"/>
      <c r="AJ1079" s="17"/>
      <c r="AK1079" s="17"/>
      <c r="AL1079" s="17"/>
      <c r="AM1079" s="15"/>
      <c r="AN1079" s="18"/>
      <c r="AO1079" s="19"/>
    </row>
    <row r="1080" spans="1:41">
      <c r="A1080" s="5"/>
      <c r="B1080" s="6"/>
      <c r="C1080" s="7"/>
      <c r="D1080" s="7"/>
      <c r="E1080" s="7"/>
      <c r="F1080" s="45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U1080" s="7"/>
      <c r="V1080" s="7"/>
      <c r="W1080" s="7"/>
      <c r="X1080" s="7"/>
      <c r="Y1080" s="9" t="e">
        <f t="shared" si="31"/>
        <v>#DIV/0!</v>
      </c>
      <c r="Z1080" s="7"/>
      <c r="AA1080" s="7"/>
      <c r="AB1080" s="7"/>
      <c r="AC1080" s="7"/>
      <c r="AD1080" s="10"/>
      <c r="AE1080" s="7"/>
      <c r="AF1080" s="7"/>
      <c r="AG1080" s="10"/>
      <c r="AH1080" s="10"/>
      <c r="AI1080" s="10"/>
      <c r="AJ1080" s="10"/>
      <c r="AK1080" s="10"/>
      <c r="AL1080" s="10"/>
      <c r="AM1080" s="7"/>
      <c r="AN1080" s="11"/>
      <c r="AO1080" s="12"/>
    </row>
    <row r="1081" spans="1:41">
      <c r="A1081" s="13"/>
      <c r="B1081" s="14"/>
      <c r="C1081" s="15"/>
      <c r="D1081" s="15"/>
      <c r="E1081" s="15"/>
      <c r="F1081" s="61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  <c r="Q1081" s="15"/>
      <c r="U1081" s="15"/>
      <c r="V1081" s="15"/>
      <c r="W1081" s="15"/>
      <c r="X1081" s="15"/>
      <c r="Y1081" s="16" t="e">
        <f t="shared" si="31"/>
        <v>#DIV/0!</v>
      </c>
      <c r="Z1081" s="15"/>
      <c r="AA1081" s="15"/>
      <c r="AB1081" s="15"/>
      <c r="AC1081" s="15"/>
      <c r="AD1081" s="17"/>
      <c r="AE1081" s="15"/>
      <c r="AF1081" s="15"/>
      <c r="AG1081" s="17"/>
      <c r="AH1081" s="17"/>
      <c r="AI1081" s="17"/>
      <c r="AJ1081" s="17"/>
      <c r="AK1081" s="17"/>
      <c r="AL1081" s="17"/>
      <c r="AM1081" s="15"/>
      <c r="AN1081" s="18"/>
      <c r="AO1081" s="19"/>
    </row>
    <row r="1082" spans="1:41">
      <c r="A1082" s="5"/>
      <c r="B1082" s="6"/>
      <c r="C1082" s="7"/>
      <c r="D1082" s="7"/>
      <c r="E1082" s="7"/>
      <c r="F1082" s="45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U1082" s="7"/>
      <c r="V1082" s="7"/>
      <c r="W1082" s="7"/>
      <c r="X1082" s="7"/>
      <c r="Y1082" s="9" t="e">
        <f t="shared" si="31"/>
        <v>#DIV/0!</v>
      </c>
      <c r="Z1082" s="7"/>
      <c r="AA1082" s="7"/>
      <c r="AB1082" s="7"/>
      <c r="AC1082" s="7"/>
      <c r="AD1082" s="10"/>
      <c r="AE1082" s="7"/>
      <c r="AF1082" s="7"/>
      <c r="AG1082" s="10"/>
      <c r="AH1082" s="10"/>
      <c r="AI1082" s="10"/>
      <c r="AJ1082" s="10"/>
      <c r="AK1082" s="10"/>
      <c r="AL1082" s="10"/>
      <c r="AM1082" s="7"/>
      <c r="AN1082" s="11"/>
      <c r="AO1082" s="12"/>
    </row>
    <row r="1083" spans="1:41">
      <c r="A1083" s="13"/>
      <c r="B1083" s="14"/>
      <c r="C1083" s="15"/>
      <c r="D1083" s="15"/>
      <c r="E1083" s="15"/>
      <c r="F1083" s="61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  <c r="Q1083" s="15"/>
      <c r="U1083" s="15"/>
      <c r="V1083" s="15"/>
      <c r="W1083" s="15"/>
      <c r="X1083" s="15"/>
      <c r="Y1083" s="16" t="e">
        <f t="shared" si="31"/>
        <v>#DIV/0!</v>
      </c>
      <c r="Z1083" s="15"/>
      <c r="AA1083" s="15"/>
      <c r="AB1083" s="15"/>
      <c r="AC1083" s="15"/>
      <c r="AD1083" s="17"/>
      <c r="AE1083" s="15"/>
      <c r="AF1083" s="15"/>
      <c r="AG1083" s="17"/>
      <c r="AH1083" s="17"/>
      <c r="AI1083" s="17"/>
      <c r="AJ1083" s="17"/>
      <c r="AK1083" s="17"/>
      <c r="AL1083" s="17"/>
      <c r="AM1083" s="15"/>
      <c r="AN1083" s="18"/>
      <c r="AO1083" s="19"/>
    </row>
    <row r="1084" spans="1:41">
      <c r="A1084" s="5"/>
      <c r="B1084" s="6"/>
      <c r="C1084" s="7"/>
      <c r="D1084" s="7"/>
      <c r="E1084" s="7"/>
      <c r="F1084" s="45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U1084" s="7"/>
      <c r="V1084" s="7"/>
      <c r="W1084" s="7"/>
      <c r="X1084" s="7"/>
      <c r="Y1084" s="9" t="e">
        <f t="shared" si="31"/>
        <v>#DIV/0!</v>
      </c>
      <c r="Z1084" s="7"/>
      <c r="AA1084" s="7"/>
      <c r="AB1084" s="7"/>
      <c r="AC1084" s="7"/>
      <c r="AD1084" s="10"/>
      <c r="AE1084" s="7"/>
      <c r="AF1084" s="7"/>
      <c r="AG1084" s="10"/>
      <c r="AH1084" s="10"/>
      <c r="AI1084" s="10"/>
      <c r="AJ1084" s="10"/>
      <c r="AK1084" s="10"/>
      <c r="AL1084" s="10"/>
      <c r="AM1084" s="7"/>
      <c r="AN1084" s="11"/>
      <c r="AO1084" s="12"/>
    </row>
    <row r="1085" spans="1:41">
      <c r="A1085" s="13"/>
      <c r="B1085" s="14"/>
      <c r="C1085" s="15"/>
      <c r="D1085" s="15"/>
      <c r="E1085" s="15"/>
      <c r="F1085" s="61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  <c r="Q1085" s="15"/>
      <c r="U1085" s="15"/>
      <c r="V1085" s="15"/>
      <c r="W1085" s="15"/>
      <c r="X1085" s="15"/>
      <c r="Y1085" s="16" t="e">
        <f t="shared" si="31"/>
        <v>#DIV/0!</v>
      </c>
      <c r="Z1085" s="15"/>
      <c r="AA1085" s="15"/>
      <c r="AB1085" s="15"/>
      <c r="AC1085" s="15"/>
      <c r="AD1085" s="17"/>
      <c r="AE1085" s="15"/>
      <c r="AF1085" s="15"/>
      <c r="AG1085" s="17"/>
      <c r="AH1085" s="17"/>
      <c r="AI1085" s="17"/>
      <c r="AJ1085" s="17"/>
      <c r="AK1085" s="17"/>
      <c r="AL1085" s="17"/>
      <c r="AM1085" s="15"/>
      <c r="AN1085" s="18"/>
      <c r="AO1085" s="19"/>
    </row>
    <row r="1086" spans="1:41">
      <c r="A1086" s="5"/>
      <c r="B1086" s="6"/>
      <c r="C1086" s="7"/>
      <c r="D1086" s="7"/>
      <c r="E1086" s="7"/>
      <c r="F1086" s="45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U1086" s="7"/>
      <c r="V1086" s="7"/>
      <c r="W1086" s="7"/>
      <c r="X1086" s="7"/>
      <c r="Y1086" s="9" t="e">
        <f t="shared" si="31"/>
        <v>#DIV/0!</v>
      </c>
      <c r="Z1086" s="7"/>
      <c r="AA1086" s="7"/>
      <c r="AB1086" s="7"/>
      <c r="AC1086" s="7"/>
      <c r="AD1086" s="10"/>
      <c r="AE1086" s="7"/>
      <c r="AF1086" s="7"/>
      <c r="AG1086" s="10"/>
      <c r="AH1086" s="10"/>
      <c r="AI1086" s="10"/>
      <c r="AJ1086" s="10"/>
      <c r="AK1086" s="10"/>
      <c r="AL1086" s="10"/>
      <c r="AM1086" s="7"/>
      <c r="AN1086" s="11"/>
      <c r="AO1086" s="12"/>
    </row>
    <row r="1087" spans="1:41">
      <c r="A1087" s="13"/>
      <c r="B1087" s="14"/>
      <c r="C1087" s="15"/>
      <c r="D1087" s="15"/>
      <c r="E1087" s="15"/>
      <c r="F1087" s="61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  <c r="Q1087" s="15"/>
      <c r="U1087" s="15"/>
      <c r="V1087" s="15"/>
      <c r="W1087" s="15"/>
      <c r="X1087" s="15"/>
      <c r="Y1087" s="16" t="e">
        <f t="shared" si="31"/>
        <v>#DIV/0!</v>
      </c>
      <c r="Z1087" s="15"/>
      <c r="AA1087" s="15"/>
      <c r="AB1087" s="15"/>
      <c r="AC1087" s="15"/>
      <c r="AD1087" s="17"/>
      <c r="AE1087" s="15"/>
      <c r="AF1087" s="15"/>
      <c r="AG1087" s="17"/>
      <c r="AH1087" s="17"/>
      <c r="AI1087" s="17"/>
      <c r="AJ1087" s="17"/>
      <c r="AK1087" s="17"/>
      <c r="AL1087" s="17"/>
      <c r="AM1087" s="15"/>
      <c r="AN1087" s="18"/>
      <c r="AO1087" s="19"/>
    </row>
    <row r="1088" spans="1:41">
      <c r="A1088" s="5"/>
      <c r="B1088" s="6"/>
      <c r="C1088" s="7"/>
      <c r="D1088" s="7"/>
      <c r="E1088" s="7"/>
      <c r="F1088" s="45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U1088" s="7"/>
      <c r="V1088" s="7"/>
      <c r="W1088" s="7"/>
      <c r="X1088" s="7"/>
      <c r="Y1088" s="9" t="e">
        <f t="shared" si="31"/>
        <v>#DIV/0!</v>
      </c>
      <c r="Z1088" s="7"/>
      <c r="AA1088" s="7"/>
      <c r="AB1088" s="7"/>
      <c r="AC1088" s="7"/>
      <c r="AD1088" s="10"/>
      <c r="AE1088" s="7"/>
      <c r="AF1088" s="7"/>
      <c r="AG1088" s="10"/>
      <c r="AH1088" s="10"/>
      <c r="AI1088" s="10"/>
      <c r="AJ1088" s="10"/>
      <c r="AK1088" s="10"/>
      <c r="AL1088" s="10"/>
      <c r="AM1088" s="7"/>
      <c r="AN1088" s="11"/>
      <c r="AO1088" s="12"/>
    </row>
    <row r="1089" spans="1:41">
      <c r="A1089" s="13"/>
      <c r="B1089" s="14"/>
      <c r="C1089" s="15"/>
      <c r="D1089" s="15"/>
      <c r="E1089" s="15"/>
      <c r="F1089" s="61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  <c r="Q1089" s="15"/>
      <c r="U1089" s="15"/>
      <c r="V1089" s="15"/>
      <c r="W1089" s="15"/>
      <c r="X1089" s="15"/>
      <c r="Y1089" s="16" t="e">
        <f t="shared" si="31"/>
        <v>#DIV/0!</v>
      </c>
      <c r="Z1089" s="15"/>
      <c r="AA1089" s="15"/>
      <c r="AB1089" s="15"/>
      <c r="AC1089" s="15"/>
      <c r="AD1089" s="17"/>
      <c r="AE1089" s="15"/>
      <c r="AF1089" s="15"/>
      <c r="AG1089" s="17"/>
      <c r="AH1089" s="17"/>
      <c r="AI1089" s="17"/>
      <c r="AJ1089" s="17"/>
      <c r="AK1089" s="17"/>
      <c r="AL1089" s="17"/>
      <c r="AM1089" s="15"/>
      <c r="AN1089" s="18"/>
      <c r="AO1089" s="19"/>
    </row>
    <row r="1090" spans="1:41">
      <c r="A1090" s="5"/>
      <c r="B1090" s="6"/>
      <c r="C1090" s="7"/>
      <c r="D1090" s="7"/>
      <c r="E1090" s="7"/>
      <c r="F1090" s="45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U1090" s="7"/>
      <c r="V1090" s="7"/>
      <c r="W1090" s="7"/>
      <c r="X1090" s="7"/>
      <c r="Y1090" s="9" t="e">
        <f t="shared" si="31"/>
        <v>#DIV/0!</v>
      </c>
      <c r="Z1090" s="7"/>
      <c r="AA1090" s="7"/>
      <c r="AB1090" s="7"/>
      <c r="AC1090" s="7"/>
      <c r="AD1090" s="10"/>
      <c r="AE1090" s="7"/>
      <c r="AF1090" s="7"/>
      <c r="AG1090" s="10"/>
      <c r="AH1090" s="10"/>
      <c r="AI1090" s="10"/>
      <c r="AJ1090" s="10"/>
      <c r="AK1090" s="10"/>
      <c r="AL1090" s="10"/>
      <c r="AM1090" s="7"/>
      <c r="AN1090" s="11"/>
      <c r="AO1090" s="12"/>
    </row>
    <row r="1091" spans="1:41">
      <c r="A1091" s="13"/>
      <c r="B1091" s="14"/>
      <c r="C1091" s="15"/>
      <c r="D1091" s="15"/>
      <c r="E1091" s="15"/>
      <c r="F1091" s="61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  <c r="Q1091" s="15"/>
      <c r="U1091" s="15"/>
      <c r="V1091" s="15"/>
      <c r="W1091" s="15"/>
      <c r="X1091" s="15"/>
      <c r="Y1091" s="16" t="e">
        <f t="shared" si="31"/>
        <v>#DIV/0!</v>
      </c>
      <c r="Z1091" s="15"/>
      <c r="AA1091" s="15"/>
      <c r="AB1091" s="15"/>
      <c r="AC1091" s="15"/>
      <c r="AD1091" s="17"/>
      <c r="AE1091" s="15"/>
      <c r="AF1091" s="15"/>
      <c r="AG1091" s="17"/>
      <c r="AH1091" s="17"/>
      <c r="AI1091" s="17"/>
      <c r="AJ1091" s="17"/>
      <c r="AK1091" s="17"/>
      <c r="AL1091" s="17"/>
      <c r="AM1091" s="15"/>
      <c r="AN1091" s="18"/>
      <c r="AO1091" s="19"/>
    </row>
    <row r="1092" spans="1:41">
      <c r="A1092" s="5"/>
      <c r="B1092" s="6"/>
      <c r="C1092" s="7"/>
      <c r="D1092" s="7"/>
      <c r="E1092" s="7"/>
      <c r="F1092" s="45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U1092" s="7"/>
      <c r="V1092" s="7"/>
      <c r="W1092" s="7"/>
      <c r="X1092" s="7"/>
      <c r="Y1092" s="9" t="e">
        <f t="shared" si="31"/>
        <v>#DIV/0!</v>
      </c>
      <c r="Z1092" s="7"/>
      <c r="AA1092" s="7"/>
      <c r="AB1092" s="7"/>
      <c r="AC1092" s="7"/>
      <c r="AD1092" s="10"/>
      <c r="AE1092" s="7"/>
      <c r="AF1092" s="7"/>
      <c r="AG1092" s="10"/>
      <c r="AH1092" s="10"/>
      <c r="AI1092" s="10"/>
      <c r="AJ1092" s="10"/>
      <c r="AK1092" s="10"/>
      <c r="AL1092" s="10"/>
      <c r="AM1092" s="7"/>
      <c r="AN1092" s="11"/>
      <c r="AO1092" s="12"/>
    </row>
    <row r="1093" spans="1:41">
      <c r="A1093" s="13"/>
      <c r="B1093" s="14"/>
      <c r="C1093" s="15"/>
      <c r="D1093" s="15"/>
      <c r="E1093" s="15"/>
      <c r="F1093" s="61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  <c r="Q1093" s="15"/>
      <c r="U1093" s="15"/>
      <c r="V1093" s="15"/>
      <c r="W1093" s="15"/>
      <c r="X1093" s="15"/>
      <c r="Y1093" s="16" t="e">
        <f t="shared" si="31"/>
        <v>#DIV/0!</v>
      </c>
      <c r="Z1093" s="15"/>
      <c r="AA1093" s="15"/>
      <c r="AB1093" s="15"/>
      <c r="AC1093" s="15"/>
      <c r="AD1093" s="17"/>
      <c r="AE1093" s="15"/>
      <c r="AF1093" s="15"/>
      <c r="AG1093" s="17"/>
      <c r="AH1093" s="17"/>
      <c r="AI1093" s="17"/>
      <c r="AJ1093" s="17"/>
      <c r="AK1093" s="17"/>
      <c r="AL1093" s="17"/>
      <c r="AM1093" s="15"/>
      <c r="AN1093" s="18"/>
      <c r="AO1093" s="19"/>
    </row>
    <row r="1094" spans="1:41">
      <c r="A1094" s="5"/>
      <c r="B1094" s="6"/>
      <c r="C1094" s="7"/>
      <c r="D1094" s="7"/>
      <c r="E1094" s="7"/>
      <c r="F1094" s="45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U1094" s="7"/>
      <c r="V1094" s="7"/>
      <c r="W1094" s="7"/>
      <c r="X1094" s="7"/>
      <c r="Y1094" s="9" t="e">
        <f t="shared" si="31"/>
        <v>#DIV/0!</v>
      </c>
      <c r="Z1094" s="7"/>
      <c r="AA1094" s="7"/>
      <c r="AB1094" s="7"/>
      <c r="AC1094" s="7"/>
      <c r="AD1094" s="10"/>
      <c r="AE1094" s="7"/>
      <c r="AF1094" s="7"/>
      <c r="AG1094" s="10"/>
      <c r="AH1094" s="10"/>
      <c r="AI1094" s="10"/>
      <c r="AJ1094" s="10"/>
      <c r="AK1094" s="10"/>
      <c r="AL1094" s="10"/>
      <c r="AM1094" s="7"/>
      <c r="AN1094" s="11"/>
      <c r="AO1094" s="12"/>
    </row>
    <row r="1095" spans="1:41">
      <c r="A1095" s="13"/>
      <c r="B1095" s="14"/>
      <c r="C1095" s="15"/>
      <c r="D1095" s="15"/>
      <c r="E1095" s="15"/>
      <c r="F1095" s="61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  <c r="Q1095" s="15"/>
      <c r="U1095" s="15"/>
      <c r="V1095" s="15"/>
      <c r="W1095" s="15"/>
      <c r="X1095" s="15"/>
      <c r="Y1095" s="16" t="e">
        <f t="shared" si="31"/>
        <v>#DIV/0!</v>
      </c>
      <c r="Z1095" s="15"/>
      <c r="AA1095" s="15"/>
      <c r="AB1095" s="15"/>
      <c r="AC1095" s="15"/>
      <c r="AD1095" s="17"/>
      <c r="AE1095" s="15"/>
      <c r="AF1095" s="15"/>
      <c r="AG1095" s="17"/>
      <c r="AH1095" s="17"/>
      <c r="AI1095" s="17"/>
      <c r="AJ1095" s="17"/>
      <c r="AK1095" s="17"/>
      <c r="AL1095" s="17"/>
      <c r="AM1095" s="15"/>
      <c r="AN1095" s="18"/>
      <c r="AO1095" s="19"/>
    </row>
    <row r="1096" spans="1:41">
      <c r="A1096" s="5"/>
      <c r="B1096" s="6"/>
      <c r="C1096" s="7"/>
      <c r="D1096" s="7"/>
      <c r="E1096" s="7"/>
      <c r="F1096" s="45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U1096" s="7"/>
      <c r="V1096" s="7"/>
      <c r="W1096" s="7"/>
      <c r="X1096" s="7"/>
      <c r="Y1096" s="9" t="e">
        <f t="shared" si="31"/>
        <v>#DIV/0!</v>
      </c>
      <c r="Z1096" s="7"/>
      <c r="AA1096" s="7"/>
      <c r="AB1096" s="7"/>
      <c r="AC1096" s="7"/>
      <c r="AD1096" s="10"/>
      <c r="AE1096" s="7"/>
      <c r="AF1096" s="7"/>
      <c r="AG1096" s="10"/>
      <c r="AH1096" s="10"/>
      <c r="AI1096" s="10"/>
      <c r="AJ1096" s="10"/>
      <c r="AK1096" s="10"/>
      <c r="AL1096" s="10"/>
      <c r="AM1096" s="7"/>
      <c r="AN1096" s="11"/>
      <c r="AO1096" s="12"/>
    </row>
    <row r="1097" spans="1:41">
      <c r="A1097" s="13"/>
      <c r="B1097" s="14"/>
      <c r="C1097" s="15"/>
      <c r="D1097" s="15"/>
      <c r="E1097" s="15"/>
      <c r="F1097" s="61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  <c r="Q1097" s="15"/>
      <c r="U1097" s="15"/>
      <c r="V1097" s="15"/>
      <c r="W1097" s="15"/>
      <c r="X1097" s="15"/>
      <c r="Y1097" s="16" t="e">
        <f t="shared" si="31"/>
        <v>#DIV/0!</v>
      </c>
      <c r="Z1097" s="15"/>
      <c r="AA1097" s="15"/>
      <c r="AB1097" s="15"/>
      <c r="AC1097" s="15"/>
      <c r="AD1097" s="17"/>
      <c r="AE1097" s="15"/>
      <c r="AF1097" s="15"/>
      <c r="AG1097" s="17"/>
      <c r="AH1097" s="17"/>
      <c r="AI1097" s="17"/>
      <c r="AJ1097" s="17"/>
      <c r="AK1097" s="17"/>
      <c r="AL1097" s="17"/>
      <c r="AM1097" s="15"/>
      <c r="AN1097" s="18"/>
      <c r="AO1097" s="19"/>
    </row>
    <row r="1098" spans="1:41">
      <c r="A1098" s="5"/>
      <c r="B1098" s="6"/>
      <c r="C1098" s="7"/>
      <c r="D1098" s="7"/>
      <c r="E1098" s="7"/>
      <c r="F1098" s="45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U1098" s="7"/>
      <c r="V1098" s="7"/>
      <c r="W1098" s="7"/>
      <c r="X1098" s="7"/>
      <c r="Y1098" s="9" t="e">
        <f t="shared" si="31"/>
        <v>#DIV/0!</v>
      </c>
      <c r="Z1098" s="7"/>
      <c r="AA1098" s="7"/>
      <c r="AB1098" s="7"/>
      <c r="AC1098" s="7"/>
      <c r="AD1098" s="10"/>
      <c r="AE1098" s="7"/>
      <c r="AF1098" s="7"/>
      <c r="AG1098" s="10"/>
      <c r="AH1098" s="10"/>
      <c r="AI1098" s="10"/>
      <c r="AJ1098" s="10"/>
      <c r="AK1098" s="10"/>
      <c r="AL1098" s="10"/>
      <c r="AM1098" s="7"/>
      <c r="AN1098" s="11"/>
      <c r="AO1098" s="12"/>
    </row>
    <row r="1099" spans="1:41">
      <c r="A1099" s="13"/>
      <c r="B1099" s="14"/>
      <c r="C1099" s="15"/>
      <c r="D1099" s="15"/>
      <c r="E1099" s="15"/>
      <c r="F1099" s="61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  <c r="Q1099" s="15"/>
      <c r="U1099" s="15"/>
      <c r="V1099" s="15"/>
      <c r="W1099" s="15"/>
      <c r="X1099" s="15"/>
      <c r="Y1099" s="16" t="e">
        <f t="shared" si="31"/>
        <v>#DIV/0!</v>
      </c>
      <c r="Z1099" s="15"/>
      <c r="AA1099" s="15"/>
      <c r="AB1099" s="15"/>
      <c r="AC1099" s="15"/>
      <c r="AD1099" s="17"/>
      <c r="AE1099" s="15"/>
      <c r="AF1099" s="15"/>
      <c r="AG1099" s="17"/>
      <c r="AH1099" s="17"/>
      <c r="AI1099" s="17"/>
      <c r="AJ1099" s="17"/>
      <c r="AK1099" s="17"/>
      <c r="AL1099" s="17"/>
      <c r="AM1099" s="15"/>
      <c r="AN1099" s="18"/>
      <c r="AO1099" s="19"/>
    </row>
    <row r="1100" spans="1:41">
      <c r="A1100" s="5"/>
      <c r="B1100" s="6"/>
      <c r="C1100" s="7"/>
      <c r="D1100" s="7"/>
      <c r="E1100" s="7"/>
      <c r="F1100" s="45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U1100" s="7"/>
      <c r="V1100" s="7"/>
      <c r="W1100" s="7"/>
      <c r="X1100" s="7"/>
      <c r="Y1100" s="9" t="e">
        <f t="shared" si="31"/>
        <v>#DIV/0!</v>
      </c>
      <c r="Z1100" s="7"/>
      <c r="AA1100" s="7"/>
      <c r="AB1100" s="7"/>
      <c r="AC1100" s="7"/>
      <c r="AD1100" s="10"/>
      <c r="AE1100" s="7"/>
      <c r="AF1100" s="7"/>
      <c r="AG1100" s="10"/>
      <c r="AH1100" s="10"/>
      <c r="AI1100" s="10"/>
      <c r="AJ1100" s="10"/>
      <c r="AK1100" s="10"/>
      <c r="AL1100" s="10"/>
      <c r="AM1100" s="7"/>
      <c r="AN1100" s="11"/>
      <c r="AO1100" s="12"/>
    </row>
    <row r="1101" spans="1:41">
      <c r="A1101" s="13"/>
      <c r="B1101" s="14"/>
      <c r="C1101" s="15"/>
      <c r="D1101" s="15"/>
      <c r="E1101" s="15"/>
      <c r="F1101" s="61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  <c r="Q1101" s="15"/>
      <c r="U1101" s="15"/>
      <c r="V1101" s="15"/>
      <c r="W1101" s="15"/>
      <c r="X1101" s="15"/>
      <c r="Y1101" s="16" t="e">
        <f t="shared" si="31"/>
        <v>#DIV/0!</v>
      </c>
      <c r="Z1101" s="15"/>
      <c r="AA1101" s="15"/>
      <c r="AB1101" s="15"/>
      <c r="AC1101" s="15"/>
      <c r="AD1101" s="17"/>
      <c r="AE1101" s="15"/>
      <c r="AF1101" s="15"/>
      <c r="AG1101" s="17"/>
      <c r="AH1101" s="17"/>
      <c r="AI1101" s="17"/>
      <c r="AJ1101" s="17"/>
      <c r="AK1101" s="17"/>
      <c r="AL1101" s="17"/>
      <c r="AM1101" s="15"/>
      <c r="AN1101" s="18"/>
      <c r="AO1101" s="19"/>
    </row>
    <row r="1102" spans="1:41">
      <c r="A1102" s="5"/>
      <c r="B1102" s="6"/>
      <c r="C1102" s="7"/>
      <c r="D1102" s="7"/>
      <c r="E1102" s="7"/>
      <c r="F1102" s="45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U1102" s="7"/>
      <c r="V1102" s="7"/>
      <c r="W1102" s="7"/>
      <c r="X1102" s="7"/>
      <c r="Y1102" s="9" t="e">
        <f t="shared" si="31"/>
        <v>#DIV/0!</v>
      </c>
      <c r="Z1102" s="7"/>
      <c r="AA1102" s="7"/>
      <c r="AB1102" s="7"/>
      <c r="AC1102" s="7"/>
      <c r="AD1102" s="10"/>
      <c r="AE1102" s="7"/>
      <c r="AF1102" s="7"/>
      <c r="AG1102" s="10"/>
      <c r="AH1102" s="10"/>
      <c r="AI1102" s="10"/>
      <c r="AJ1102" s="10"/>
      <c r="AK1102" s="10"/>
      <c r="AL1102" s="10"/>
      <c r="AM1102" s="7"/>
      <c r="AN1102" s="11"/>
      <c r="AO1102" s="12"/>
    </row>
    <row r="1103" spans="1:41">
      <c r="A1103" s="13"/>
      <c r="B1103" s="14"/>
      <c r="C1103" s="15"/>
      <c r="D1103" s="15"/>
      <c r="E1103" s="15"/>
      <c r="F1103" s="61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  <c r="Q1103" s="15"/>
      <c r="U1103" s="15"/>
      <c r="V1103" s="15"/>
      <c r="W1103" s="15"/>
      <c r="X1103" s="15"/>
      <c r="Y1103" s="16" t="e">
        <f t="shared" si="31"/>
        <v>#DIV/0!</v>
      </c>
      <c r="Z1103" s="15"/>
      <c r="AA1103" s="15"/>
      <c r="AB1103" s="15"/>
      <c r="AC1103" s="15"/>
      <c r="AD1103" s="17"/>
      <c r="AE1103" s="15"/>
      <c r="AF1103" s="15"/>
      <c r="AG1103" s="17"/>
      <c r="AH1103" s="17"/>
      <c r="AI1103" s="17"/>
      <c r="AJ1103" s="17"/>
      <c r="AK1103" s="17"/>
      <c r="AL1103" s="17"/>
      <c r="AM1103" s="15"/>
      <c r="AN1103" s="18"/>
      <c r="AO1103" s="19"/>
    </row>
    <row r="1104" spans="1:41">
      <c r="A1104" s="5"/>
      <c r="B1104" s="6"/>
      <c r="C1104" s="7"/>
      <c r="D1104" s="7"/>
      <c r="E1104" s="7"/>
      <c r="F1104" s="45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U1104" s="7"/>
      <c r="V1104" s="7"/>
      <c r="W1104" s="7"/>
      <c r="X1104" s="7"/>
      <c r="Y1104" s="9" t="e">
        <f t="shared" si="31"/>
        <v>#DIV/0!</v>
      </c>
      <c r="Z1104" s="7"/>
      <c r="AA1104" s="7"/>
      <c r="AB1104" s="7"/>
      <c r="AC1104" s="7"/>
      <c r="AD1104" s="10"/>
      <c r="AE1104" s="7"/>
      <c r="AF1104" s="7"/>
      <c r="AG1104" s="10"/>
      <c r="AH1104" s="10"/>
      <c r="AI1104" s="10"/>
      <c r="AJ1104" s="10"/>
      <c r="AK1104" s="10"/>
      <c r="AL1104" s="10"/>
      <c r="AM1104" s="7"/>
      <c r="AN1104" s="11"/>
      <c r="AO1104" s="12"/>
    </row>
    <row r="1105" spans="1:41">
      <c r="A1105" s="13"/>
      <c r="B1105" s="14"/>
      <c r="C1105" s="15"/>
      <c r="D1105" s="15"/>
      <c r="E1105" s="15"/>
      <c r="F1105" s="61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  <c r="Q1105" s="15"/>
      <c r="U1105" s="15"/>
      <c r="V1105" s="15"/>
      <c r="W1105" s="15"/>
      <c r="X1105" s="15"/>
      <c r="Y1105" s="16" t="e">
        <f t="shared" si="31"/>
        <v>#DIV/0!</v>
      </c>
      <c r="Z1105" s="15"/>
      <c r="AA1105" s="15"/>
      <c r="AB1105" s="15"/>
      <c r="AC1105" s="15"/>
      <c r="AD1105" s="17"/>
      <c r="AE1105" s="15"/>
      <c r="AF1105" s="15"/>
      <c r="AG1105" s="17"/>
      <c r="AH1105" s="17"/>
      <c r="AI1105" s="17"/>
      <c r="AJ1105" s="17"/>
      <c r="AK1105" s="17"/>
      <c r="AL1105" s="17"/>
      <c r="AM1105" s="15"/>
      <c r="AN1105" s="18"/>
      <c r="AO1105" s="19"/>
    </row>
    <row r="1106" spans="1:41">
      <c r="A1106" s="5"/>
      <c r="B1106" s="6"/>
      <c r="C1106" s="7"/>
      <c r="D1106" s="7"/>
      <c r="E1106" s="7"/>
      <c r="F1106" s="45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U1106" s="7"/>
      <c r="V1106" s="7"/>
      <c r="W1106" s="7"/>
      <c r="X1106" s="7"/>
      <c r="Y1106" s="9" t="e">
        <f t="shared" si="31"/>
        <v>#DIV/0!</v>
      </c>
      <c r="Z1106" s="7"/>
      <c r="AA1106" s="7"/>
      <c r="AB1106" s="7"/>
      <c r="AC1106" s="7"/>
      <c r="AD1106" s="10"/>
      <c r="AE1106" s="7"/>
      <c r="AF1106" s="7"/>
      <c r="AG1106" s="10"/>
      <c r="AH1106" s="10"/>
      <c r="AI1106" s="10"/>
      <c r="AJ1106" s="10"/>
      <c r="AK1106" s="10"/>
      <c r="AL1106" s="10"/>
      <c r="AM1106" s="7"/>
      <c r="AN1106" s="11"/>
      <c r="AO1106" s="12"/>
    </row>
    <row r="1107" spans="1:41">
      <c r="A1107" s="13"/>
      <c r="B1107" s="14"/>
      <c r="C1107" s="15"/>
      <c r="D1107" s="15"/>
      <c r="E1107" s="15"/>
      <c r="F1107" s="61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  <c r="Q1107" s="15"/>
      <c r="U1107" s="15"/>
      <c r="V1107" s="15"/>
      <c r="W1107" s="15"/>
      <c r="X1107" s="15"/>
      <c r="Y1107" s="16" t="e">
        <f t="shared" si="31"/>
        <v>#DIV/0!</v>
      </c>
      <c r="Z1107" s="15"/>
      <c r="AA1107" s="15"/>
      <c r="AB1107" s="15"/>
      <c r="AC1107" s="15"/>
      <c r="AD1107" s="17"/>
      <c r="AE1107" s="15"/>
      <c r="AF1107" s="15"/>
      <c r="AG1107" s="17"/>
      <c r="AH1107" s="17"/>
      <c r="AI1107" s="17"/>
      <c r="AJ1107" s="17"/>
      <c r="AK1107" s="17"/>
      <c r="AL1107" s="17"/>
      <c r="AM1107" s="15"/>
      <c r="AN1107" s="18"/>
      <c r="AO1107" s="19"/>
    </row>
    <row r="1108" spans="1:41">
      <c r="A1108" s="5"/>
      <c r="B1108" s="6"/>
      <c r="C1108" s="7"/>
      <c r="D1108" s="7"/>
      <c r="E1108" s="7"/>
      <c r="F1108" s="45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U1108" s="7"/>
      <c r="V1108" s="7"/>
      <c r="W1108" s="7"/>
      <c r="X1108" s="7"/>
      <c r="Y1108" s="9" t="e">
        <f t="shared" si="31"/>
        <v>#DIV/0!</v>
      </c>
      <c r="Z1108" s="7"/>
      <c r="AA1108" s="7"/>
      <c r="AB1108" s="7"/>
      <c r="AC1108" s="7"/>
      <c r="AD1108" s="10"/>
      <c r="AE1108" s="7"/>
      <c r="AF1108" s="7"/>
      <c r="AG1108" s="10"/>
      <c r="AH1108" s="10"/>
      <c r="AI1108" s="10"/>
      <c r="AJ1108" s="10"/>
      <c r="AK1108" s="10"/>
      <c r="AL1108" s="10"/>
      <c r="AM1108" s="7"/>
      <c r="AN1108" s="11"/>
      <c r="AO1108" s="12"/>
    </row>
    <row r="1109" spans="1:41">
      <c r="A1109" s="13"/>
      <c r="B1109" s="14"/>
      <c r="C1109" s="15"/>
      <c r="D1109" s="15"/>
      <c r="E1109" s="15"/>
      <c r="F1109" s="61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  <c r="Q1109" s="15"/>
      <c r="U1109" s="15"/>
      <c r="V1109" s="15"/>
      <c r="W1109" s="15"/>
      <c r="X1109" s="15"/>
      <c r="Y1109" s="16" t="e">
        <f t="shared" si="31"/>
        <v>#DIV/0!</v>
      </c>
      <c r="Z1109" s="15"/>
      <c r="AA1109" s="15"/>
      <c r="AB1109" s="15"/>
      <c r="AC1109" s="15"/>
      <c r="AD1109" s="17"/>
      <c r="AE1109" s="15"/>
      <c r="AF1109" s="15"/>
      <c r="AG1109" s="17"/>
      <c r="AH1109" s="17"/>
      <c r="AI1109" s="17"/>
      <c r="AJ1109" s="17"/>
      <c r="AK1109" s="17"/>
      <c r="AL1109" s="17"/>
      <c r="AM1109" s="15"/>
      <c r="AN1109" s="18"/>
      <c r="AO1109" s="19"/>
    </row>
    <row r="1110" spans="1:41">
      <c r="A1110" s="5"/>
      <c r="B1110" s="6"/>
      <c r="C1110" s="7"/>
      <c r="D1110" s="7"/>
      <c r="E1110" s="7"/>
      <c r="F1110" s="45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U1110" s="7"/>
      <c r="V1110" s="7"/>
      <c r="W1110" s="7"/>
      <c r="X1110" s="7"/>
      <c r="Y1110" s="9" t="e">
        <f t="shared" si="31"/>
        <v>#DIV/0!</v>
      </c>
      <c r="Z1110" s="7"/>
      <c r="AA1110" s="7"/>
      <c r="AB1110" s="7"/>
      <c r="AC1110" s="7"/>
      <c r="AD1110" s="10"/>
      <c r="AE1110" s="7"/>
      <c r="AF1110" s="7"/>
      <c r="AG1110" s="10"/>
      <c r="AH1110" s="10"/>
      <c r="AI1110" s="10"/>
      <c r="AJ1110" s="10"/>
      <c r="AK1110" s="10"/>
      <c r="AL1110" s="10"/>
      <c r="AM1110" s="7"/>
      <c r="AN1110" s="11"/>
      <c r="AO1110" s="12"/>
    </row>
    <row r="1111" spans="1:41">
      <c r="A1111" s="13"/>
      <c r="B1111" s="14"/>
      <c r="C1111" s="15"/>
      <c r="D1111" s="15"/>
      <c r="E1111" s="15"/>
      <c r="F1111" s="61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  <c r="Q1111" s="15"/>
      <c r="U1111" s="15"/>
      <c r="V1111" s="15"/>
      <c r="W1111" s="15"/>
      <c r="X1111" s="15"/>
      <c r="Y1111" s="16" t="e">
        <f t="shared" si="31"/>
        <v>#DIV/0!</v>
      </c>
      <c r="Z1111" s="15"/>
      <c r="AA1111" s="15"/>
      <c r="AB1111" s="15"/>
      <c r="AC1111" s="15"/>
      <c r="AD1111" s="17"/>
      <c r="AE1111" s="15"/>
      <c r="AF1111" s="15"/>
      <c r="AG1111" s="17"/>
      <c r="AH1111" s="17"/>
      <c r="AI1111" s="17"/>
      <c r="AJ1111" s="17"/>
      <c r="AK1111" s="17"/>
      <c r="AL1111" s="17"/>
      <c r="AM1111" s="15"/>
      <c r="AN1111" s="18"/>
      <c r="AO1111" s="19"/>
    </row>
    <row r="1112" spans="1:41">
      <c r="A1112" s="5"/>
      <c r="B1112" s="6"/>
      <c r="C1112" s="7"/>
      <c r="D1112" s="7"/>
      <c r="E1112" s="7"/>
      <c r="F1112" s="45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U1112" s="7"/>
      <c r="V1112" s="7"/>
      <c r="W1112" s="7"/>
      <c r="X1112" s="7"/>
      <c r="Y1112" s="9" t="e">
        <f t="shared" si="31"/>
        <v>#DIV/0!</v>
      </c>
      <c r="Z1112" s="7"/>
      <c r="AA1112" s="7"/>
      <c r="AB1112" s="7"/>
      <c r="AC1112" s="7"/>
      <c r="AD1112" s="10"/>
      <c r="AE1112" s="7"/>
      <c r="AF1112" s="7"/>
      <c r="AG1112" s="10"/>
      <c r="AH1112" s="10"/>
      <c r="AI1112" s="10"/>
      <c r="AJ1112" s="10"/>
      <c r="AK1112" s="10"/>
      <c r="AL1112" s="10"/>
      <c r="AM1112" s="7"/>
      <c r="AN1112" s="11"/>
      <c r="AO1112" s="12"/>
    </row>
    <row r="1113" spans="1:41">
      <c r="A1113" s="13"/>
      <c r="B1113" s="14"/>
      <c r="C1113" s="15"/>
      <c r="D1113" s="15"/>
      <c r="E1113" s="15"/>
      <c r="F1113" s="61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  <c r="Q1113" s="15"/>
      <c r="U1113" s="15"/>
      <c r="V1113" s="15"/>
      <c r="W1113" s="15"/>
      <c r="X1113" s="15"/>
      <c r="Y1113" s="16" t="e">
        <f t="shared" si="31"/>
        <v>#DIV/0!</v>
      </c>
      <c r="Z1113" s="15"/>
      <c r="AA1113" s="15"/>
      <c r="AB1113" s="15"/>
      <c r="AC1113" s="15"/>
      <c r="AD1113" s="17"/>
      <c r="AE1113" s="15"/>
      <c r="AF1113" s="15"/>
      <c r="AG1113" s="17"/>
      <c r="AH1113" s="17"/>
      <c r="AI1113" s="17"/>
      <c r="AJ1113" s="17"/>
      <c r="AK1113" s="17"/>
      <c r="AL1113" s="17"/>
      <c r="AM1113" s="15"/>
      <c r="AN1113" s="18"/>
      <c r="AO1113" s="19"/>
    </row>
    <row r="1114" spans="1:41">
      <c r="A1114" s="5"/>
      <c r="B1114" s="6"/>
      <c r="C1114" s="7"/>
      <c r="D1114" s="7"/>
      <c r="E1114" s="7"/>
      <c r="F1114" s="45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U1114" s="7"/>
      <c r="V1114" s="7"/>
      <c r="W1114" s="7"/>
      <c r="X1114" s="7"/>
      <c r="Y1114" s="9" t="e">
        <f t="shared" si="31"/>
        <v>#DIV/0!</v>
      </c>
      <c r="Z1114" s="7"/>
      <c r="AA1114" s="7"/>
      <c r="AB1114" s="7"/>
      <c r="AC1114" s="7"/>
      <c r="AD1114" s="10"/>
      <c r="AE1114" s="7"/>
      <c r="AF1114" s="7"/>
      <c r="AG1114" s="10"/>
      <c r="AH1114" s="10"/>
      <c r="AI1114" s="10"/>
      <c r="AJ1114" s="10"/>
      <c r="AK1114" s="10"/>
      <c r="AL1114" s="10"/>
      <c r="AM1114" s="7"/>
      <c r="AN1114" s="11"/>
      <c r="AO1114" s="12"/>
    </row>
    <row r="1115" spans="1:41">
      <c r="A1115" s="13"/>
      <c r="B1115" s="14"/>
      <c r="C1115" s="15"/>
      <c r="D1115" s="15"/>
      <c r="E1115" s="15"/>
      <c r="F1115" s="61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  <c r="Q1115" s="15"/>
      <c r="U1115" s="15"/>
      <c r="V1115" s="15"/>
      <c r="W1115" s="15"/>
      <c r="X1115" s="15"/>
      <c r="Y1115" s="16" t="e">
        <f t="shared" si="31"/>
        <v>#DIV/0!</v>
      </c>
      <c r="Z1115" s="15"/>
      <c r="AA1115" s="15"/>
      <c r="AB1115" s="15"/>
      <c r="AC1115" s="15"/>
      <c r="AD1115" s="17"/>
      <c r="AE1115" s="15"/>
      <c r="AF1115" s="15"/>
      <c r="AG1115" s="17"/>
      <c r="AH1115" s="17"/>
      <c r="AI1115" s="17"/>
      <c r="AJ1115" s="17"/>
      <c r="AK1115" s="17"/>
      <c r="AL1115" s="17"/>
      <c r="AM1115" s="15"/>
      <c r="AN1115" s="18"/>
      <c r="AO1115" s="19"/>
    </row>
    <row r="1116" spans="1:41">
      <c r="A1116" s="5"/>
      <c r="B1116" s="6"/>
      <c r="C1116" s="7"/>
      <c r="D1116" s="7"/>
      <c r="E1116" s="7"/>
      <c r="F1116" s="45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U1116" s="7"/>
      <c r="V1116" s="7"/>
      <c r="W1116" s="7"/>
      <c r="X1116" s="7"/>
      <c r="Y1116" s="9" t="e">
        <f t="shared" si="31"/>
        <v>#DIV/0!</v>
      </c>
      <c r="Z1116" s="7"/>
      <c r="AA1116" s="7"/>
      <c r="AB1116" s="7"/>
      <c r="AC1116" s="7"/>
      <c r="AD1116" s="10"/>
      <c r="AE1116" s="7"/>
      <c r="AF1116" s="7"/>
      <c r="AG1116" s="10"/>
      <c r="AH1116" s="10"/>
      <c r="AI1116" s="10"/>
      <c r="AJ1116" s="10"/>
      <c r="AK1116" s="10"/>
      <c r="AL1116" s="10"/>
      <c r="AM1116" s="7"/>
      <c r="AN1116" s="11"/>
      <c r="AO1116" s="12"/>
    </row>
    <row r="1117" spans="1:41">
      <c r="A1117" s="13"/>
      <c r="B1117" s="14"/>
      <c r="C1117" s="15"/>
      <c r="D1117" s="15"/>
      <c r="E1117" s="15"/>
      <c r="F1117" s="61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  <c r="Q1117" s="15"/>
      <c r="U1117" s="15"/>
      <c r="V1117" s="15"/>
      <c r="W1117" s="15"/>
      <c r="X1117" s="15"/>
      <c r="Y1117" s="16" t="e">
        <f t="shared" si="31"/>
        <v>#DIV/0!</v>
      </c>
      <c r="Z1117" s="15"/>
      <c r="AA1117" s="15"/>
      <c r="AB1117" s="15"/>
      <c r="AC1117" s="15"/>
      <c r="AD1117" s="17"/>
      <c r="AE1117" s="15"/>
      <c r="AF1117" s="15"/>
      <c r="AG1117" s="17"/>
      <c r="AH1117" s="17"/>
      <c r="AI1117" s="17"/>
      <c r="AJ1117" s="17"/>
      <c r="AK1117" s="17"/>
      <c r="AL1117" s="17"/>
      <c r="AM1117" s="15"/>
      <c r="AN1117" s="18"/>
      <c r="AO1117" s="19"/>
    </row>
    <row r="1118" spans="1:41">
      <c r="A1118" s="5"/>
      <c r="B1118" s="6"/>
      <c r="C1118" s="7"/>
      <c r="D1118" s="7"/>
      <c r="E1118" s="7"/>
      <c r="F1118" s="45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U1118" s="7"/>
      <c r="V1118" s="7"/>
      <c r="W1118" s="7"/>
      <c r="X1118" s="7"/>
      <c r="Y1118" s="9" t="e">
        <f t="shared" si="31"/>
        <v>#DIV/0!</v>
      </c>
      <c r="Z1118" s="7"/>
      <c r="AA1118" s="7"/>
      <c r="AB1118" s="7"/>
      <c r="AC1118" s="7"/>
      <c r="AD1118" s="10"/>
      <c r="AE1118" s="7"/>
      <c r="AF1118" s="7"/>
      <c r="AG1118" s="10"/>
      <c r="AH1118" s="10"/>
      <c r="AI1118" s="10"/>
      <c r="AJ1118" s="10"/>
      <c r="AK1118" s="10"/>
      <c r="AL1118" s="10"/>
      <c r="AM1118" s="7"/>
      <c r="AN1118" s="11"/>
      <c r="AO1118" s="12"/>
    </row>
    <row r="1119" spans="1:41">
      <c r="A1119" s="13"/>
      <c r="B1119" s="14"/>
      <c r="C1119" s="15"/>
      <c r="D1119" s="15"/>
      <c r="E1119" s="15"/>
      <c r="F1119" s="61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  <c r="Q1119" s="15"/>
      <c r="U1119" s="15"/>
      <c r="V1119" s="15"/>
      <c r="W1119" s="15"/>
      <c r="X1119" s="15"/>
      <c r="Y1119" s="16" t="e">
        <f t="shared" si="31"/>
        <v>#DIV/0!</v>
      </c>
      <c r="Z1119" s="15"/>
      <c r="AA1119" s="15"/>
      <c r="AB1119" s="15"/>
      <c r="AC1119" s="15"/>
      <c r="AD1119" s="17"/>
      <c r="AE1119" s="15"/>
      <c r="AF1119" s="15"/>
      <c r="AG1119" s="17"/>
      <c r="AH1119" s="17"/>
      <c r="AI1119" s="17"/>
      <c r="AJ1119" s="17"/>
      <c r="AK1119" s="17"/>
      <c r="AL1119" s="17"/>
      <c r="AM1119" s="15"/>
      <c r="AN1119" s="18"/>
      <c r="AO1119" s="19"/>
    </row>
    <row r="1120" spans="1:41">
      <c r="A1120" s="5"/>
      <c r="B1120" s="6"/>
      <c r="C1120" s="7"/>
      <c r="D1120" s="7"/>
      <c r="E1120" s="7"/>
      <c r="F1120" s="45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U1120" s="7"/>
      <c r="V1120" s="7"/>
      <c r="W1120" s="7"/>
      <c r="X1120" s="7"/>
      <c r="Y1120" s="9" t="e">
        <f t="shared" si="31"/>
        <v>#DIV/0!</v>
      </c>
      <c r="Z1120" s="7"/>
      <c r="AA1120" s="7"/>
      <c r="AB1120" s="7"/>
      <c r="AC1120" s="7"/>
      <c r="AD1120" s="10"/>
      <c r="AE1120" s="7"/>
      <c r="AF1120" s="7"/>
      <c r="AG1120" s="10"/>
      <c r="AH1120" s="10"/>
      <c r="AI1120" s="10"/>
      <c r="AJ1120" s="10"/>
      <c r="AK1120" s="10"/>
      <c r="AL1120" s="10"/>
      <c r="AM1120" s="7"/>
      <c r="AN1120" s="11"/>
      <c r="AO1120" s="12"/>
    </row>
    <row r="1121" spans="1:41">
      <c r="A1121" s="13"/>
      <c r="B1121" s="14"/>
      <c r="C1121" s="15"/>
      <c r="D1121" s="15"/>
      <c r="E1121" s="15"/>
      <c r="F1121" s="61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  <c r="Q1121" s="15"/>
      <c r="U1121" s="15"/>
      <c r="V1121" s="15"/>
      <c r="W1121" s="15"/>
      <c r="X1121" s="15"/>
      <c r="Y1121" s="16" t="e">
        <f t="shared" si="31"/>
        <v>#DIV/0!</v>
      </c>
      <c r="Z1121" s="15"/>
      <c r="AA1121" s="15"/>
      <c r="AB1121" s="15"/>
      <c r="AC1121" s="15"/>
      <c r="AD1121" s="17"/>
      <c r="AE1121" s="15"/>
      <c r="AF1121" s="15"/>
      <c r="AG1121" s="17"/>
      <c r="AH1121" s="17"/>
      <c r="AI1121" s="17"/>
      <c r="AJ1121" s="17"/>
      <c r="AK1121" s="17"/>
      <c r="AL1121" s="17"/>
      <c r="AM1121" s="15"/>
      <c r="AN1121" s="18"/>
      <c r="AO1121" s="19"/>
    </row>
    <row r="1122" spans="1:41">
      <c r="A1122" s="5"/>
      <c r="B1122" s="6"/>
      <c r="C1122" s="7"/>
      <c r="D1122" s="7"/>
      <c r="E1122" s="7"/>
      <c r="F1122" s="45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U1122" s="7"/>
      <c r="V1122" s="7"/>
      <c r="W1122" s="7"/>
      <c r="X1122" s="7"/>
      <c r="Y1122" s="9" t="e">
        <f t="shared" si="31"/>
        <v>#DIV/0!</v>
      </c>
      <c r="Z1122" s="7"/>
      <c r="AA1122" s="7"/>
      <c r="AB1122" s="7"/>
      <c r="AC1122" s="7"/>
      <c r="AD1122" s="10"/>
      <c r="AE1122" s="7"/>
      <c r="AF1122" s="7"/>
      <c r="AG1122" s="10"/>
      <c r="AH1122" s="10"/>
      <c r="AI1122" s="10"/>
      <c r="AJ1122" s="10"/>
      <c r="AK1122" s="10"/>
      <c r="AL1122" s="10"/>
      <c r="AM1122" s="7"/>
      <c r="AN1122" s="11"/>
      <c r="AO1122" s="12"/>
    </row>
    <row r="1123" spans="1:41">
      <c r="A1123" s="13"/>
      <c r="B1123" s="14"/>
      <c r="C1123" s="15"/>
      <c r="D1123" s="15"/>
      <c r="E1123" s="15"/>
      <c r="F1123" s="61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  <c r="Q1123" s="15"/>
      <c r="U1123" s="15"/>
      <c r="V1123" s="15"/>
      <c r="W1123" s="15"/>
      <c r="X1123" s="15"/>
      <c r="Y1123" s="16" t="e">
        <f t="shared" si="31"/>
        <v>#DIV/0!</v>
      </c>
      <c r="Z1123" s="15"/>
      <c r="AA1123" s="15"/>
      <c r="AB1123" s="15"/>
      <c r="AC1123" s="15"/>
      <c r="AD1123" s="17"/>
      <c r="AE1123" s="15"/>
      <c r="AF1123" s="15"/>
      <c r="AG1123" s="17"/>
      <c r="AH1123" s="17"/>
      <c r="AI1123" s="17"/>
      <c r="AJ1123" s="17"/>
      <c r="AK1123" s="17"/>
      <c r="AL1123" s="17"/>
      <c r="AM1123" s="15"/>
      <c r="AN1123" s="18"/>
      <c r="AO1123" s="19"/>
    </row>
    <row r="1124" spans="1:41">
      <c r="A1124" s="5"/>
      <c r="B1124" s="6"/>
      <c r="C1124" s="7"/>
      <c r="D1124" s="7"/>
      <c r="E1124" s="7"/>
      <c r="F1124" s="45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U1124" s="7"/>
      <c r="V1124" s="7"/>
      <c r="W1124" s="7"/>
      <c r="X1124" s="7"/>
      <c r="Y1124" s="9" t="e">
        <f t="shared" si="31"/>
        <v>#DIV/0!</v>
      </c>
      <c r="Z1124" s="7"/>
      <c r="AA1124" s="7"/>
      <c r="AB1124" s="7"/>
      <c r="AC1124" s="7"/>
      <c r="AD1124" s="10"/>
      <c r="AE1124" s="7"/>
      <c r="AF1124" s="7"/>
      <c r="AG1124" s="10"/>
      <c r="AH1124" s="10"/>
      <c r="AI1124" s="10"/>
      <c r="AJ1124" s="10"/>
      <c r="AK1124" s="10"/>
      <c r="AL1124" s="10"/>
      <c r="AM1124" s="7"/>
      <c r="AN1124" s="11"/>
      <c r="AO1124" s="12"/>
    </row>
    <row r="1125" spans="1:41">
      <c r="A1125" s="13"/>
      <c r="B1125" s="14"/>
      <c r="C1125" s="15"/>
      <c r="D1125" s="15"/>
      <c r="E1125" s="15"/>
      <c r="F1125" s="61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  <c r="Q1125" s="15"/>
      <c r="U1125" s="15"/>
      <c r="V1125" s="15"/>
      <c r="W1125" s="15"/>
      <c r="X1125" s="15"/>
      <c r="Y1125" s="16" t="e">
        <f t="shared" si="31"/>
        <v>#DIV/0!</v>
      </c>
      <c r="Z1125" s="15"/>
      <c r="AA1125" s="15"/>
      <c r="AB1125" s="15"/>
      <c r="AC1125" s="15"/>
      <c r="AD1125" s="17"/>
      <c r="AE1125" s="15"/>
      <c r="AF1125" s="15"/>
      <c r="AG1125" s="17"/>
      <c r="AH1125" s="17"/>
      <c r="AI1125" s="17"/>
      <c r="AJ1125" s="17"/>
      <c r="AK1125" s="17"/>
      <c r="AL1125" s="17"/>
      <c r="AM1125" s="15"/>
      <c r="AN1125" s="18"/>
      <c r="AO1125" s="19"/>
    </row>
    <row r="1126" spans="1:41">
      <c r="A1126" s="5"/>
      <c r="B1126" s="6"/>
      <c r="C1126" s="7"/>
      <c r="D1126" s="7"/>
      <c r="E1126" s="7"/>
      <c r="F1126" s="45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U1126" s="7"/>
      <c r="V1126" s="7"/>
      <c r="W1126" s="7"/>
      <c r="X1126" s="7"/>
      <c r="Y1126" s="9" t="e">
        <f t="shared" si="31"/>
        <v>#DIV/0!</v>
      </c>
      <c r="Z1126" s="7"/>
      <c r="AA1126" s="7"/>
      <c r="AB1126" s="7"/>
      <c r="AC1126" s="7"/>
      <c r="AD1126" s="10"/>
      <c r="AE1126" s="7"/>
      <c r="AF1126" s="7"/>
      <c r="AG1126" s="10"/>
      <c r="AH1126" s="10"/>
      <c r="AI1126" s="10"/>
      <c r="AJ1126" s="10"/>
      <c r="AK1126" s="10"/>
      <c r="AL1126" s="10"/>
      <c r="AM1126" s="7"/>
      <c r="AN1126" s="11"/>
      <c r="AO1126" s="12"/>
    </row>
    <row r="1127" spans="1:41">
      <c r="A1127" s="13"/>
      <c r="B1127" s="14"/>
      <c r="C1127" s="15"/>
      <c r="D1127" s="15"/>
      <c r="E1127" s="15"/>
      <c r="F1127" s="61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  <c r="Q1127" s="15"/>
      <c r="U1127" s="15"/>
      <c r="V1127" s="15"/>
      <c r="W1127" s="15"/>
      <c r="X1127" s="15"/>
      <c r="Y1127" s="16" t="e">
        <f t="shared" si="31"/>
        <v>#DIV/0!</v>
      </c>
      <c r="Z1127" s="15"/>
      <c r="AA1127" s="15"/>
      <c r="AB1127" s="15"/>
      <c r="AC1127" s="15"/>
      <c r="AD1127" s="17"/>
      <c r="AE1127" s="15"/>
      <c r="AF1127" s="15"/>
      <c r="AG1127" s="17"/>
      <c r="AH1127" s="17"/>
      <c r="AI1127" s="17"/>
      <c r="AJ1127" s="17"/>
      <c r="AK1127" s="17"/>
      <c r="AL1127" s="17"/>
      <c r="AM1127" s="15"/>
      <c r="AN1127" s="18"/>
      <c r="AO1127" s="19"/>
    </row>
    <row r="1128" spans="1:41">
      <c r="A1128" s="5"/>
      <c r="B1128" s="6"/>
      <c r="C1128" s="7"/>
      <c r="D1128" s="7"/>
      <c r="E1128" s="7"/>
      <c r="F1128" s="45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U1128" s="7"/>
      <c r="V1128" s="7"/>
      <c r="W1128" s="7"/>
      <c r="X1128" s="7"/>
      <c r="Y1128" s="9" t="e">
        <f t="shared" si="31"/>
        <v>#DIV/0!</v>
      </c>
      <c r="Z1128" s="7"/>
      <c r="AA1128" s="7"/>
      <c r="AB1128" s="7"/>
      <c r="AC1128" s="7"/>
      <c r="AD1128" s="10"/>
      <c r="AE1128" s="7"/>
      <c r="AF1128" s="7"/>
      <c r="AG1128" s="10"/>
      <c r="AH1128" s="10"/>
      <c r="AI1128" s="10"/>
      <c r="AJ1128" s="10"/>
      <c r="AK1128" s="10"/>
      <c r="AL1128" s="10"/>
      <c r="AM1128" s="7"/>
      <c r="AN1128" s="11"/>
      <c r="AO1128" s="12"/>
    </row>
    <row r="1129" spans="1:41">
      <c r="A1129" s="13"/>
      <c r="B1129" s="14"/>
      <c r="C1129" s="15"/>
      <c r="D1129" s="15"/>
      <c r="E1129" s="15"/>
      <c r="F1129" s="61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  <c r="Q1129" s="15"/>
      <c r="U1129" s="15"/>
      <c r="V1129" s="15"/>
      <c r="W1129" s="15"/>
      <c r="X1129" s="15"/>
      <c r="Y1129" s="16" t="e">
        <f t="shared" si="31"/>
        <v>#DIV/0!</v>
      </c>
      <c r="Z1129" s="15"/>
      <c r="AA1129" s="15"/>
      <c r="AB1129" s="15"/>
      <c r="AC1129" s="15"/>
      <c r="AD1129" s="17"/>
      <c r="AE1129" s="15"/>
      <c r="AF1129" s="15"/>
      <c r="AG1129" s="17"/>
      <c r="AH1129" s="17"/>
      <c r="AI1129" s="17"/>
      <c r="AJ1129" s="17"/>
      <c r="AK1129" s="17"/>
      <c r="AL1129" s="17"/>
      <c r="AM1129" s="15"/>
      <c r="AN1129" s="18"/>
      <c r="AO1129" s="19"/>
    </row>
    <row r="1130" spans="1:41">
      <c r="A1130" s="5"/>
      <c r="B1130" s="6"/>
      <c r="C1130" s="7"/>
      <c r="D1130" s="7"/>
      <c r="E1130" s="7"/>
      <c r="F1130" s="45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U1130" s="7"/>
      <c r="V1130" s="7"/>
      <c r="W1130" s="7"/>
      <c r="X1130" s="7"/>
      <c r="Y1130" s="9" t="e">
        <f t="shared" si="31"/>
        <v>#DIV/0!</v>
      </c>
      <c r="Z1130" s="7"/>
      <c r="AA1130" s="7"/>
      <c r="AB1130" s="7"/>
      <c r="AC1130" s="7"/>
      <c r="AD1130" s="10"/>
      <c r="AE1130" s="7"/>
      <c r="AF1130" s="7"/>
      <c r="AG1130" s="10"/>
      <c r="AH1130" s="10"/>
      <c r="AI1130" s="10"/>
      <c r="AJ1130" s="10"/>
      <c r="AK1130" s="10"/>
      <c r="AL1130" s="10"/>
      <c r="AM1130" s="7"/>
      <c r="AN1130" s="11"/>
      <c r="AO1130" s="12"/>
    </row>
    <row r="1131" spans="1:41">
      <c r="A1131" s="13"/>
      <c r="B1131" s="14"/>
      <c r="C1131" s="15"/>
      <c r="D1131" s="15"/>
      <c r="E1131" s="15"/>
      <c r="F1131" s="61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  <c r="Q1131" s="15"/>
      <c r="U1131" s="15"/>
      <c r="V1131" s="15"/>
      <c r="W1131" s="15"/>
      <c r="X1131" s="15"/>
      <c r="Y1131" s="16" t="e">
        <f t="shared" si="31"/>
        <v>#DIV/0!</v>
      </c>
      <c r="Z1131" s="15"/>
      <c r="AA1131" s="15"/>
      <c r="AB1131" s="15"/>
      <c r="AC1131" s="15"/>
      <c r="AD1131" s="17"/>
      <c r="AE1131" s="15"/>
      <c r="AF1131" s="15"/>
      <c r="AG1131" s="17"/>
      <c r="AH1131" s="17"/>
      <c r="AI1131" s="17"/>
      <c r="AJ1131" s="17"/>
      <c r="AK1131" s="17"/>
      <c r="AL1131" s="17"/>
      <c r="AM1131" s="15"/>
      <c r="AN1131" s="18"/>
      <c r="AO1131" s="19"/>
    </row>
    <row r="1132" spans="1:41">
      <c r="A1132" s="5"/>
      <c r="B1132" s="6"/>
      <c r="C1132" s="7"/>
      <c r="D1132" s="7"/>
      <c r="E1132" s="7"/>
      <c r="F1132" s="45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U1132" s="7"/>
      <c r="V1132" s="7"/>
      <c r="W1132" s="7"/>
      <c r="X1132" s="7"/>
      <c r="Y1132" s="9" t="e">
        <f t="shared" si="31"/>
        <v>#DIV/0!</v>
      </c>
      <c r="Z1132" s="7"/>
      <c r="AA1132" s="7"/>
      <c r="AB1132" s="7"/>
      <c r="AC1132" s="7"/>
      <c r="AD1132" s="10"/>
      <c r="AE1132" s="7"/>
      <c r="AF1132" s="7"/>
      <c r="AG1132" s="10"/>
      <c r="AH1132" s="10"/>
      <c r="AI1132" s="10"/>
      <c r="AJ1132" s="10"/>
      <c r="AK1132" s="10"/>
      <c r="AL1132" s="10"/>
      <c r="AM1132" s="7"/>
      <c r="AN1132" s="11"/>
      <c r="AO1132" s="12"/>
    </row>
    <row r="1133" spans="1:41">
      <c r="A1133" s="13"/>
      <c r="B1133" s="14"/>
      <c r="C1133" s="15"/>
      <c r="D1133" s="15"/>
      <c r="E1133" s="15"/>
      <c r="F1133" s="61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  <c r="Q1133" s="15"/>
      <c r="U1133" s="15"/>
      <c r="V1133" s="15"/>
      <c r="W1133" s="15"/>
      <c r="X1133" s="15"/>
      <c r="Y1133" s="16" t="e">
        <f t="shared" si="31"/>
        <v>#DIV/0!</v>
      </c>
      <c r="Z1133" s="15"/>
      <c r="AA1133" s="15"/>
      <c r="AB1133" s="15"/>
      <c r="AC1133" s="15"/>
      <c r="AD1133" s="17"/>
      <c r="AE1133" s="15"/>
      <c r="AF1133" s="15"/>
      <c r="AG1133" s="17"/>
      <c r="AH1133" s="17"/>
      <c r="AI1133" s="17"/>
      <c r="AJ1133" s="17"/>
      <c r="AK1133" s="17"/>
      <c r="AL1133" s="17"/>
      <c r="AM1133" s="15"/>
      <c r="AN1133" s="18"/>
      <c r="AO1133" s="19"/>
    </row>
    <row r="1134" spans="1:41">
      <c r="A1134" s="5"/>
      <c r="B1134" s="6"/>
      <c r="C1134" s="7"/>
      <c r="D1134" s="7"/>
      <c r="E1134" s="7"/>
      <c r="F1134" s="45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U1134" s="7"/>
      <c r="V1134" s="7"/>
      <c r="W1134" s="7"/>
      <c r="X1134" s="7"/>
      <c r="Y1134" s="9" t="e">
        <f t="shared" si="31"/>
        <v>#DIV/0!</v>
      </c>
      <c r="Z1134" s="7"/>
      <c r="AA1134" s="7"/>
      <c r="AB1134" s="7"/>
      <c r="AC1134" s="7"/>
      <c r="AD1134" s="10"/>
      <c r="AE1134" s="7"/>
      <c r="AF1134" s="7"/>
      <c r="AG1134" s="10"/>
      <c r="AH1134" s="10"/>
      <c r="AI1134" s="10"/>
      <c r="AJ1134" s="10"/>
      <c r="AK1134" s="10"/>
      <c r="AL1134" s="10"/>
      <c r="AM1134" s="7"/>
      <c r="AN1134" s="11"/>
      <c r="AO1134" s="12"/>
    </row>
    <row r="1135" spans="1:41">
      <c r="A1135" s="13"/>
      <c r="B1135" s="14"/>
      <c r="C1135" s="15"/>
      <c r="D1135" s="15"/>
      <c r="E1135" s="15"/>
      <c r="F1135" s="61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  <c r="Q1135" s="15"/>
      <c r="U1135" s="15"/>
      <c r="V1135" s="15"/>
      <c r="W1135" s="15"/>
      <c r="X1135" s="15"/>
      <c r="Y1135" s="16" t="e">
        <f t="shared" si="31"/>
        <v>#DIV/0!</v>
      </c>
      <c r="Z1135" s="15"/>
      <c r="AA1135" s="15"/>
      <c r="AB1135" s="15"/>
      <c r="AC1135" s="15"/>
      <c r="AD1135" s="17"/>
      <c r="AE1135" s="15"/>
      <c r="AF1135" s="15"/>
      <c r="AG1135" s="17"/>
      <c r="AH1135" s="17"/>
      <c r="AI1135" s="17"/>
      <c r="AJ1135" s="17"/>
      <c r="AK1135" s="17"/>
      <c r="AL1135" s="17"/>
      <c r="AM1135" s="15"/>
      <c r="AN1135" s="18"/>
      <c r="AO1135" s="19"/>
    </row>
    <row r="1136" spans="1:41">
      <c r="A1136" s="5"/>
      <c r="B1136" s="6"/>
      <c r="C1136" s="7"/>
      <c r="D1136" s="7"/>
      <c r="E1136" s="7"/>
      <c r="F1136" s="45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U1136" s="7"/>
      <c r="V1136" s="7"/>
      <c r="W1136" s="7"/>
      <c r="X1136" s="7"/>
      <c r="Y1136" s="9" t="e">
        <f t="shared" si="31"/>
        <v>#DIV/0!</v>
      </c>
      <c r="Z1136" s="7"/>
      <c r="AA1136" s="7"/>
      <c r="AB1136" s="7"/>
      <c r="AC1136" s="7"/>
      <c r="AD1136" s="10"/>
      <c r="AE1136" s="7"/>
      <c r="AF1136" s="7"/>
      <c r="AG1136" s="10"/>
      <c r="AH1136" s="10"/>
      <c r="AI1136" s="10"/>
      <c r="AJ1136" s="10"/>
      <c r="AK1136" s="10"/>
      <c r="AL1136" s="10"/>
      <c r="AM1136" s="7"/>
      <c r="AN1136" s="11"/>
      <c r="AO1136" s="12"/>
    </row>
    <row r="1137" spans="1:41">
      <c r="A1137" s="13"/>
      <c r="B1137" s="14"/>
      <c r="C1137" s="15"/>
      <c r="D1137" s="15"/>
      <c r="E1137" s="15"/>
      <c r="F1137" s="61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  <c r="Q1137" s="15"/>
      <c r="U1137" s="15"/>
      <c r="V1137" s="15"/>
      <c r="W1137" s="15"/>
      <c r="X1137" s="15"/>
      <c r="Y1137" s="16" t="e">
        <f t="shared" si="31"/>
        <v>#DIV/0!</v>
      </c>
      <c r="Z1137" s="15"/>
      <c r="AA1137" s="15"/>
      <c r="AB1137" s="15"/>
      <c r="AC1137" s="15"/>
      <c r="AD1137" s="17"/>
      <c r="AE1137" s="15"/>
      <c r="AF1137" s="15"/>
      <c r="AG1137" s="17"/>
      <c r="AH1137" s="17"/>
      <c r="AI1137" s="17"/>
      <c r="AJ1137" s="17"/>
      <c r="AK1137" s="17"/>
      <c r="AL1137" s="17"/>
      <c r="AM1137" s="15"/>
      <c r="AN1137" s="18"/>
      <c r="AO1137" s="19"/>
    </row>
    <row r="1138" spans="1:41">
      <c r="A1138" s="5"/>
      <c r="B1138" s="6"/>
      <c r="C1138" s="7"/>
      <c r="D1138" s="7"/>
      <c r="E1138" s="7"/>
      <c r="F1138" s="45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U1138" s="7"/>
      <c r="V1138" s="7"/>
      <c r="W1138" s="7"/>
      <c r="X1138" s="7"/>
      <c r="Y1138" s="9" t="e">
        <f t="shared" si="31"/>
        <v>#DIV/0!</v>
      </c>
      <c r="Z1138" s="7"/>
      <c r="AA1138" s="7"/>
      <c r="AB1138" s="7"/>
      <c r="AC1138" s="7"/>
      <c r="AD1138" s="10"/>
      <c r="AE1138" s="7"/>
      <c r="AF1138" s="7"/>
      <c r="AG1138" s="10"/>
      <c r="AH1138" s="10"/>
      <c r="AI1138" s="10"/>
      <c r="AJ1138" s="10"/>
      <c r="AK1138" s="10"/>
      <c r="AL1138" s="10"/>
      <c r="AM1138" s="7"/>
      <c r="AN1138" s="11"/>
      <c r="AO1138" s="12"/>
    </row>
    <row r="1139" spans="1:41">
      <c r="A1139" s="13"/>
      <c r="B1139" s="14"/>
      <c r="C1139" s="15"/>
      <c r="D1139" s="15"/>
      <c r="E1139" s="15"/>
      <c r="F1139" s="61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  <c r="Q1139" s="15"/>
      <c r="U1139" s="15"/>
      <c r="V1139" s="15"/>
      <c r="W1139" s="15"/>
      <c r="X1139" s="15"/>
      <c r="Y1139" s="16" t="e">
        <f t="shared" si="31"/>
        <v>#DIV/0!</v>
      </c>
      <c r="Z1139" s="15"/>
      <c r="AA1139" s="15"/>
      <c r="AB1139" s="15"/>
      <c r="AC1139" s="15"/>
      <c r="AD1139" s="17"/>
      <c r="AE1139" s="15"/>
      <c r="AF1139" s="15"/>
      <c r="AG1139" s="17"/>
      <c r="AH1139" s="17"/>
      <c r="AI1139" s="17"/>
      <c r="AJ1139" s="17"/>
      <c r="AK1139" s="17"/>
      <c r="AL1139" s="17"/>
      <c r="AM1139" s="15"/>
      <c r="AN1139" s="18"/>
      <c r="AO1139" s="19"/>
    </row>
    <row r="1140" spans="1:41">
      <c r="A1140" s="5"/>
      <c r="B1140" s="6"/>
      <c r="C1140" s="7"/>
      <c r="D1140" s="7"/>
      <c r="E1140" s="7"/>
      <c r="F1140" s="45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U1140" s="7"/>
      <c r="V1140" s="7"/>
      <c r="W1140" s="7"/>
      <c r="X1140" s="7"/>
      <c r="Y1140" s="9" t="e">
        <f t="shared" si="31"/>
        <v>#DIV/0!</v>
      </c>
      <c r="Z1140" s="7"/>
      <c r="AA1140" s="7"/>
      <c r="AB1140" s="7"/>
      <c r="AC1140" s="7"/>
      <c r="AD1140" s="10"/>
      <c r="AE1140" s="7"/>
      <c r="AF1140" s="7"/>
      <c r="AG1140" s="10"/>
      <c r="AH1140" s="10"/>
      <c r="AI1140" s="10"/>
      <c r="AJ1140" s="10"/>
      <c r="AK1140" s="10"/>
      <c r="AL1140" s="10"/>
      <c r="AM1140" s="7"/>
      <c r="AN1140" s="11"/>
      <c r="AO1140" s="12"/>
    </row>
    <row r="1141" spans="1:41">
      <c r="A1141" s="13"/>
      <c r="B1141" s="14"/>
      <c r="C1141" s="15"/>
      <c r="D1141" s="15"/>
      <c r="E1141" s="15"/>
      <c r="F1141" s="61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  <c r="Q1141" s="15"/>
      <c r="U1141" s="15"/>
      <c r="V1141" s="15"/>
      <c r="W1141" s="15"/>
      <c r="X1141" s="15"/>
      <c r="Y1141" s="16" t="e">
        <f t="shared" si="31"/>
        <v>#DIV/0!</v>
      </c>
      <c r="Z1141" s="15"/>
      <c r="AA1141" s="15"/>
      <c r="AB1141" s="15"/>
      <c r="AC1141" s="15"/>
      <c r="AD1141" s="17"/>
      <c r="AE1141" s="15"/>
      <c r="AF1141" s="15"/>
      <c r="AG1141" s="17"/>
      <c r="AH1141" s="17"/>
      <c r="AI1141" s="17"/>
      <c r="AJ1141" s="17"/>
      <c r="AK1141" s="17"/>
      <c r="AL1141" s="17"/>
      <c r="AM1141" s="15"/>
      <c r="AN1141" s="18"/>
      <c r="AO1141" s="19"/>
    </row>
    <row r="1142" spans="1:41">
      <c r="A1142" s="5"/>
      <c r="B1142" s="6"/>
      <c r="C1142" s="7"/>
      <c r="D1142" s="7"/>
      <c r="E1142" s="7"/>
      <c r="F1142" s="45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U1142" s="7"/>
      <c r="V1142" s="7"/>
      <c r="W1142" s="7"/>
      <c r="X1142" s="7"/>
      <c r="Y1142" s="9" t="e">
        <f t="shared" si="31"/>
        <v>#DIV/0!</v>
      </c>
      <c r="Z1142" s="7"/>
      <c r="AA1142" s="7"/>
      <c r="AB1142" s="7"/>
      <c r="AC1142" s="7"/>
      <c r="AD1142" s="10"/>
      <c r="AE1142" s="7"/>
      <c r="AF1142" s="7"/>
      <c r="AG1142" s="10"/>
      <c r="AH1142" s="10"/>
      <c r="AI1142" s="10"/>
      <c r="AJ1142" s="10"/>
      <c r="AK1142" s="10"/>
      <c r="AL1142" s="10"/>
      <c r="AM1142" s="7"/>
      <c r="AN1142" s="11"/>
      <c r="AO1142" s="12"/>
    </row>
    <row r="1143" spans="1:41">
      <c r="A1143" s="13"/>
      <c r="B1143" s="14"/>
      <c r="C1143" s="15"/>
      <c r="D1143" s="15"/>
      <c r="E1143" s="15"/>
      <c r="F1143" s="61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  <c r="Q1143" s="15"/>
      <c r="U1143" s="15"/>
      <c r="V1143" s="15"/>
      <c r="W1143" s="15"/>
      <c r="X1143" s="15"/>
      <c r="Y1143" s="16" t="e">
        <f t="shared" si="31"/>
        <v>#DIV/0!</v>
      </c>
      <c r="Z1143" s="15"/>
      <c r="AA1143" s="15"/>
      <c r="AB1143" s="15"/>
      <c r="AC1143" s="15"/>
      <c r="AD1143" s="17"/>
      <c r="AE1143" s="15"/>
      <c r="AF1143" s="15"/>
      <c r="AG1143" s="17"/>
      <c r="AH1143" s="17"/>
      <c r="AI1143" s="17"/>
      <c r="AJ1143" s="17"/>
      <c r="AK1143" s="17"/>
      <c r="AL1143" s="17"/>
      <c r="AM1143" s="15"/>
      <c r="AN1143" s="18"/>
      <c r="AO1143" s="19"/>
    </row>
    <row r="1144" spans="1:41">
      <c r="A1144" s="5"/>
      <c r="B1144" s="6"/>
      <c r="C1144" s="7"/>
      <c r="D1144" s="7"/>
      <c r="E1144" s="7"/>
      <c r="F1144" s="45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U1144" s="7"/>
      <c r="V1144" s="7"/>
      <c r="W1144" s="7"/>
      <c r="X1144" s="7"/>
      <c r="Y1144" s="9" t="e">
        <f t="shared" si="31"/>
        <v>#DIV/0!</v>
      </c>
      <c r="Z1144" s="7"/>
      <c r="AA1144" s="7"/>
      <c r="AB1144" s="7"/>
      <c r="AC1144" s="7"/>
      <c r="AD1144" s="10"/>
      <c r="AE1144" s="7"/>
      <c r="AF1144" s="7"/>
      <c r="AG1144" s="10"/>
      <c r="AH1144" s="10"/>
      <c r="AI1144" s="10"/>
      <c r="AJ1144" s="10"/>
      <c r="AK1144" s="10"/>
      <c r="AL1144" s="10"/>
      <c r="AM1144" s="7"/>
      <c r="AN1144" s="11"/>
      <c r="AO1144" s="12"/>
    </row>
    <row r="1145" spans="1:41">
      <c r="A1145" s="13"/>
      <c r="B1145" s="14"/>
      <c r="C1145" s="15"/>
      <c r="D1145" s="15"/>
      <c r="E1145" s="15"/>
      <c r="F1145" s="61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  <c r="Q1145" s="15"/>
      <c r="U1145" s="15"/>
      <c r="V1145" s="15"/>
      <c r="W1145" s="15"/>
      <c r="X1145" s="15"/>
      <c r="Y1145" s="16" t="e">
        <f t="shared" si="31"/>
        <v>#DIV/0!</v>
      </c>
      <c r="Z1145" s="15"/>
      <c r="AA1145" s="15"/>
      <c r="AB1145" s="15"/>
      <c r="AC1145" s="15"/>
      <c r="AD1145" s="17"/>
      <c r="AE1145" s="15"/>
      <c r="AF1145" s="15"/>
      <c r="AG1145" s="17"/>
      <c r="AH1145" s="17"/>
      <c r="AI1145" s="17"/>
      <c r="AJ1145" s="17"/>
      <c r="AK1145" s="17"/>
      <c r="AL1145" s="17"/>
      <c r="AM1145" s="15"/>
      <c r="AN1145" s="18"/>
      <c r="AO1145" s="19"/>
    </row>
    <row r="1146" spans="1:41">
      <c r="A1146" s="5"/>
      <c r="B1146" s="6"/>
      <c r="C1146" s="7"/>
      <c r="D1146" s="7"/>
      <c r="E1146" s="7"/>
      <c r="F1146" s="45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U1146" s="7"/>
      <c r="V1146" s="7"/>
      <c r="W1146" s="7"/>
      <c r="X1146" s="7"/>
      <c r="Y1146" s="9" t="e">
        <f t="shared" si="31"/>
        <v>#DIV/0!</v>
      </c>
      <c r="Z1146" s="7"/>
      <c r="AA1146" s="7"/>
      <c r="AB1146" s="7"/>
      <c r="AC1146" s="7"/>
      <c r="AD1146" s="10"/>
      <c r="AE1146" s="7"/>
      <c r="AF1146" s="7"/>
      <c r="AG1146" s="10"/>
      <c r="AH1146" s="10"/>
      <c r="AI1146" s="10"/>
      <c r="AJ1146" s="10"/>
      <c r="AK1146" s="10"/>
      <c r="AL1146" s="10"/>
      <c r="AM1146" s="7"/>
      <c r="AN1146" s="11"/>
      <c r="AO1146" s="12"/>
    </row>
    <row r="1147" spans="1:41">
      <c r="A1147" s="13"/>
      <c r="B1147" s="14"/>
      <c r="C1147" s="15"/>
      <c r="D1147" s="15"/>
      <c r="E1147" s="15"/>
      <c r="F1147" s="61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  <c r="Q1147" s="15"/>
      <c r="U1147" s="15"/>
      <c r="V1147" s="15"/>
      <c r="W1147" s="15"/>
      <c r="X1147" s="15"/>
      <c r="Y1147" s="16" t="e">
        <f t="shared" si="31"/>
        <v>#DIV/0!</v>
      </c>
      <c r="Z1147" s="15"/>
      <c r="AA1147" s="15"/>
      <c r="AB1147" s="15"/>
      <c r="AC1147" s="15"/>
      <c r="AD1147" s="17"/>
      <c r="AE1147" s="15"/>
      <c r="AF1147" s="15"/>
      <c r="AG1147" s="17"/>
      <c r="AH1147" s="17"/>
      <c r="AI1147" s="17"/>
      <c r="AJ1147" s="17"/>
      <c r="AK1147" s="17"/>
      <c r="AL1147" s="17"/>
      <c r="AM1147" s="15"/>
      <c r="AN1147" s="18"/>
      <c r="AO1147" s="19"/>
    </row>
    <row r="1148" spans="1:41">
      <c r="A1148" s="5"/>
      <c r="B1148" s="6"/>
      <c r="C1148" s="7"/>
      <c r="D1148" s="7"/>
      <c r="E1148" s="7"/>
      <c r="F1148" s="45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U1148" s="7"/>
      <c r="V1148" s="7"/>
      <c r="W1148" s="7"/>
      <c r="X1148" s="7"/>
      <c r="Y1148" s="9" t="e">
        <f t="shared" si="31"/>
        <v>#DIV/0!</v>
      </c>
      <c r="Z1148" s="7"/>
      <c r="AA1148" s="7"/>
      <c r="AB1148" s="7"/>
      <c r="AC1148" s="7"/>
      <c r="AD1148" s="10"/>
      <c r="AE1148" s="7"/>
      <c r="AF1148" s="7"/>
      <c r="AG1148" s="10"/>
      <c r="AH1148" s="10"/>
      <c r="AI1148" s="10"/>
      <c r="AJ1148" s="10"/>
      <c r="AK1148" s="10"/>
      <c r="AL1148" s="10"/>
      <c r="AM1148" s="7"/>
      <c r="AN1148" s="11"/>
      <c r="AO1148" s="12"/>
    </row>
    <row r="1149" spans="1:41">
      <c r="A1149" s="13"/>
      <c r="B1149" s="14"/>
      <c r="C1149" s="15"/>
      <c r="D1149" s="15"/>
      <c r="E1149" s="15"/>
      <c r="F1149" s="61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  <c r="Q1149" s="15"/>
      <c r="U1149" s="15"/>
      <c r="V1149" s="15"/>
      <c r="W1149" s="15"/>
      <c r="X1149" s="15"/>
      <c r="Y1149" s="16" t="e">
        <f t="shared" si="31"/>
        <v>#DIV/0!</v>
      </c>
      <c r="Z1149" s="15"/>
      <c r="AA1149" s="15"/>
      <c r="AB1149" s="15"/>
      <c r="AC1149" s="15"/>
      <c r="AD1149" s="17"/>
      <c r="AE1149" s="15"/>
      <c r="AF1149" s="15"/>
      <c r="AG1149" s="17"/>
      <c r="AH1149" s="17"/>
      <c r="AI1149" s="17"/>
      <c r="AJ1149" s="17"/>
      <c r="AK1149" s="17"/>
      <c r="AL1149" s="17"/>
      <c r="AM1149" s="15"/>
      <c r="AN1149" s="18"/>
      <c r="AO1149" s="19"/>
    </row>
    <row r="1150" spans="1:41">
      <c r="A1150" s="5"/>
      <c r="B1150" s="6"/>
      <c r="C1150" s="7"/>
      <c r="D1150" s="7"/>
      <c r="E1150" s="7"/>
      <c r="F1150" s="45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U1150" s="7"/>
      <c r="V1150" s="7"/>
      <c r="W1150" s="7"/>
      <c r="X1150" s="7"/>
      <c r="Y1150" s="9" t="e">
        <f t="shared" si="31"/>
        <v>#DIV/0!</v>
      </c>
      <c r="Z1150" s="7"/>
      <c r="AA1150" s="7"/>
      <c r="AB1150" s="7"/>
      <c r="AC1150" s="7"/>
      <c r="AD1150" s="10"/>
      <c r="AE1150" s="7"/>
      <c r="AF1150" s="7"/>
      <c r="AG1150" s="10"/>
      <c r="AH1150" s="10"/>
      <c r="AI1150" s="10"/>
      <c r="AJ1150" s="10"/>
      <c r="AK1150" s="10"/>
      <c r="AL1150" s="10"/>
      <c r="AM1150" s="7"/>
      <c r="AN1150" s="11"/>
      <c r="AO1150" s="12"/>
    </row>
    <row r="1151" spans="1:41">
      <c r="A1151" s="13"/>
      <c r="B1151" s="14"/>
      <c r="C1151" s="15"/>
      <c r="D1151" s="15"/>
      <c r="E1151" s="15"/>
      <c r="F1151" s="61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  <c r="Q1151" s="15"/>
      <c r="U1151" s="15"/>
      <c r="V1151" s="15"/>
      <c r="W1151" s="15"/>
      <c r="X1151" s="15"/>
      <c r="Y1151" s="16" t="e">
        <f t="shared" si="31"/>
        <v>#DIV/0!</v>
      </c>
      <c r="Z1151" s="15"/>
      <c r="AA1151" s="15"/>
      <c r="AB1151" s="15"/>
      <c r="AC1151" s="15"/>
      <c r="AD1151" s="17"/>
      <c r="AE1151" s="15"/>
      <c r="AF1151" s="15"/>
      <c r="AG1151" s="17"/>
      <c r="AH1151" s="17"/>
      <c r="AI1151" s="17"/>
      <c r="AJ1151" s="17"/>
      <c r="AK1151" s="17"/>
      <c r="AL1151" s="17"/>
      <c r="AM1151" s="15"/>
      <c r="AN1151" s="18"/>
      <c r="AO1151" s="19"/>
    </row>
    <row r="1152" spans="1:41">
      <c r="A1152" s="5"/>
      <c r="B1152" s="6"/>
      <c r="C1152" s="7"/>
      <c r="D1152" s="7"/>
      <c r="E1152" s="7"/>
      <c r="F1152" s="45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U1152" s="7"/>
      <c r="V1152" s="7"/>
      <c r="W1152" s="7"/>
      <c r="X1152" s="7"/>
      <c r="Y1152" s="9" t="e">
        <f t="shared" si="31"/>
        <v>#DIV/0!</v>
      </c>
      <c r="Z1152" s="7"/>
      <c r="AA1152" s="7"/>
      <c r="AB1152" s="7"/>
      <c r="AC1152" s="7"/>
      <c r="AD1152" s="10"/>
      <c r="AE1152" s="7"/>
      <c r="AF1152" s="7"/>
      <c r="AG1152" s="10"/>
      <c r="AH1152" s="10"/>
      <c r="AI1152" s="10"/>
      <c r="AJ1152" s="10"/>
      <c r="AK1152" s="10"/>
      <c r="AL1152" s="10"/>
      <c r="AM1152" s="7"/>
      <c r="AN1152" s="11"/>
      <c r="AO1152" s="12"/>
    </row>
    <row r="1153" spans="1:41">
      <c r="A1153" s="13"/>
      <c r="B1153" s="14"/>
      <c r="C1153" s="15"/>
      <c r="D1153" s="15"/>
      <c r="E1153" s="15"/>
      <c r="F1153" s="61"/>
      <c r="G1153" s="15"/>
      <c r="H1153" s="15"/>
      <c r="I1153" s="15"/>
      <c r="J1153" s="15"/>
      <c r="K1153" s="15"/>
      <c r="L1153" s="15"/>
      <c r="M1153" s="15"/>
      <c r="N1153" s="15"/>
      <c r="O1153" s="15"/>
      <c r="P1153" s="15"/>
      <c r="Q1153" s="15"/>
      <c r="U1153" s="15"/>
      <c r="V1153" s="15"/>
      <c r="W1153" s="15"/>
      <c r="X1153" s="15"/>
      <c r="Y1153" s="16" t="e">
        <f t="shared" si="31"/>
        <v>#DIV/0!</v>
      </c>
      <c r="Z1153" s="15"/>
      <c r="AA1153" s="15"/>
      <c r="AB1153" s="15"/>
      <c r="AC1153" s="15"/>
      <c r="AD1153" s="17"/>
      <c r="AE1153" s="15"/>
      <c r="AF1153" s="15"/>
      <c r="AG1153" s="17"/>
      <c r="AH1153" s="17"/>
      <c r="AI1153" s="17"/>
      <c r="AJ1153" s="17"/>
      <c r="AK1153" s="17"/>
      <c r="AL1153" s="17"/>
      <c r="AM1153" s="15"/>
      <c r="AN1153" s="18"/>
      <c r="AO1153" s="19"/>
    </row>
    <row r="1154" spans="1:41">
      <c r="A1154" s="5"/>
      <c r="B1154" s="6"/>
      <c r="C1154" s="7"/>
      <c r="D1154" s="7"/>
      <c r="E1154" s="7"/>
      <c r="F1154" s="45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U1154" s="7"/>
      <c r="V1154" s="7"/>
      <c r="W1154" s="7"/>
      <c r="X1154" s="7"/>
      <c r="Y1154" s="9" t="e">
        <f t="shared" si="31"/>
        <v>#DIV/0!</v>
      </c>
      <c r="Z1154" s="7"/>
      <c r="AA1154" s="7"/>
      <c r="AB1154" s="7"/>
      <c r="AC1154" s="7"/>
      <c r="AD1154" s="10"/>
      <c r="AE1154" s="7"/>
      <c r="AF1154" s="7"/>
      <c r="AG1154" s="10"/>
      <c r="AH1154" s="10"/>
      <c r="AI1154" s="10"/>
      <c r="AJ1154" s="10"/>
      <c r="AK1154" s="10"/>
      <c r="AL1154" s="10"/>
      <c r="AM1154" s="7"/>
      <c r="AN1154" s="11"/>
      <c r="AO1154" s="12"/>
    </row>
    <row r="1155" spans="1:41">
      <c r="A1155" s="13"/>
      <c r="B1155" s="14"/>
      <c r="C1155" s="15"/>
      <c r="D1155" s="15"/>
      <c r="E1155" s="15"/>
      <c r="F1155" s="61"/>
      <c r="G1155" s="15"/>
      <c r="H1155" s="15"/>
      <c r="I1155" s="15"/>
      <c r="J1155" s="15"/>
      <c r="K1155" s="15"/>
      <c r="L1155" s="15"/>
      <c r="M1155" s="15"/>
      <c r="N1155" s="15"/>
      <c r="O1155" s="15"/>
      <c r="P1155" s="15"/>
      <c r="Q1155" s="15"/>
      <c r="U1155" s="15"/>
      <c r="V1155" s="15"/>
      <c r="W1155" s="15"/>
      <c r="X1155" s="15"/>
      <c r="Y1155" s="16" t="e">
        <f t="shared" si="31"/>
        <v>#DIV/0!</v>
      </c>
      <c r="Z1155" s="15"/>
      <c r="AA1155" s="15"/>
      <c r="AB1155" s="15"/>
      <c r="AC1155" s="15"/>
      <c r="AD1155" s="17"/>
      <c r="AE1155" s="15"/>
      <c r="AF1155" s="15"/>
      <c r="AG1155" s="17"/>
      <c r="AH1155" s="17"/>
      <c r="AI1155" s="17"/>
      <c r="AJ1155" s="17"/>
      <c r="AK1155" s="17"/>
      <c r="AL1155" s="17"/>
      <c r="AM1155" s="15"/>
      <c r="AN1155" s="18"/>
      <c r="AO1155" s="19"/>
    </row>
    <row r="1156" spans="1:41">
      <c r="A1156" s="5"/>
      <c r="B1156" s="6"/>
      <c r="C1156" s="7"/>
      <c r="D1156" s="7"/>
      <c r="E1156" s="7"/>
      <c r="F1156" s="45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U1156" s="7"/>
      <c r="V1156" s="7"/>
      <c r="W1156" s="7"/>
      <c r="X1156" s="7"/>
      <c r="Y1156" s="9" t="e">
        <f t="shared" si="31"/>
        <v>#DIV/0!</v>
      </c>
      <c r="Z1156" s="7"/>
      <c r="AA1156" s="7"/>
      <c r="AB1156" s="7"/>
      <c r="AC1156" s="7"/>
      <c r="AD1156" s="10"/>
      <c r="AE1156" s="7"/>
      <c r="AF1156" s="7"/>
      <c r="AG1156" s="10"/>
      <c r="AH1156" s="10"/>
      <c r="AI1156" s="10"/>
      <c r="AJ1156" s="10"/>
      <c r="AK1156" s="10"/>
      <c r="AL1156" s="10"/>
      <c r="AM1156" s="7"/>
      <c r="AN1156" s="11"/>
      <c r="AO1156" s="12"/>
    </row>
    <row r="1157" spans="1:41">
      <c r="A1157" s="13"/>
      <c r="B1157" s="14"/>
      <c r="C1157" s="15"/>
      <c r="D1157" s="15"/>
      <c r="E1157" s="15"/>
      <c r="F1157" s="61"/>
      <c r="G1157" s="15"/>
      <c r="H1157" s="15"/>
      <c r="I1157" s="15"/>
      <c r="J1157" s="15"/>
      <c r="K1157" s="15"/>
      <c r="L1157" s="15"/>
      <c r="M1157" s="15"/>
      <c r="N1157" s="15"/>
      <c r="O1157" s="15"/>
      <c r="P1157" s="15"/>
      <c r="Q1157" s="15"/>
      <c r="U1157" s="15"/>
      <c r="V1157" s="15"/>
      <c r="W1157" s="15"/>
      <c r="X1157" s="15"/>
      <c r="Y1157" s="16" t="e">
        <f t="shared" si="31"/>
        <v>#DIV/0!</v>
      </c>
      <c r="Z1157" s="15"/>
      <c r="AA1157" s="15"/>
      <c r="AB1157" s="15"/>
      <c r="AC1157" s="15"/>
      <c r="AD1157" s="17"/>
      <c r="AE1157" s="15"/>
      <c r="AF1157" s="15"/>
      <c r="AG1157" s="17"/>
      <c r="AH1157" s="17"/>
      <c r="AI1157" s="17"/>
      <c r="AJ1157" s="17"/>
      <c r="AK1157" s="17"/>
      <c r="AL1157" s="17"/>
      <c r="AM1157" s="15"/>
      <c r="AN1157" s="18"/>
      <c r="AO1157" s="19"/>
    </row>
    <row r="1158" spans="1:41">
      <c r="A1158" s="5"/>
      <c r="B1158" s="6"/>
      <c r="C1158" s="7"/>
      <c r="D1158" s="7"/>
      <c r="E1158" s="7"/>
      <c r="F1158" s="45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U1158" s="7"/>
      <c r="V1158" s="7"/>
      <c r="W1158" s="7"/>
      <c r="X1158" s="7"/>
      <c r="Y1158" s="9" t="e">
        <f t="shared" si="31"/>
        <v>#DIV/0!</v>
      </c>
      <c r="Z1158" s="7"/>
      <c r="AA1158" s="7"/>
      <c r="AB1158" s="7"/>
      <c r="AC1158" s="7"/>
      <c r="AD1158" s="10"/>
      <c r="AE1158" s="7"/>
      <c r="AF1158" s="7"/>
      <c r="AG1158" s="10"/>
      <c r="AH1158" s="10"/>
      <c r="AI1158" s="10"/>
      <c r="AJ1158" s="10"/>
      <c r="AK1158" s="10"/>
      <c r="AL1158" s="10"/>
      <c r="AM1158" s="7"/>
      <c r="AN1158" s="11"/>
      <c r="AO1158" s="12"/>
    </row>
    <row r="1159" spans="1:41">
      <c r="A1159" s="13"/>
      <c r="B1159" s="14"/>
      <c r="C1159" s="15"/>
      <c r="D1159" s="15"/>
      <c r="E1159" s="15"/>
      <c r="F1159" s="61"/>
      <c r="G1159" s="15"/>
      <c r="H1159" s="15"/>
      <c r="I1159" s="15"/>
      <c r="J1159" s="15"/>
      <c r="K1159" s="15"/>
      <c r="L1159" s="15"/>
      <c r="M1159" s="15"/>
      <c r="N1159" s="15"/>
      <c r="O1159" s="15"/>
      <c r="P1159" s="15"/>
      <c r="Q1159" s="15"/>
      <c r="U1159" s="15"/>
      <c r="V1159" s="15"/>
      <c r="W1159" s="15"/>
      <c r="X1159" s="15"/>
      <c r="Y1159" s="16" t="e">
        <f t="shared" si="31"/>
        <v>#DIV/0!</v>
      </c>
      <c r="Z1159" s="15"/>
      <c r="AA1159" s="15"/>
      <c r="AB1159" s="15"/>
      <c r="AC1159" s="15"/>
      <c r="AD1159" s="17"/>
      <c r="AE1159" s="15"/>
      <c r="AF1159" s="15"/>
      <c r="AG1159" s="17"/>
      <c r="AH1159" s="17"/>
      <c r="AI1159" s="17"/>
      <c r="AJ1159" s="17"/>
      <c r="AK1159" s="17"/>
      <c r="AL1159" s="17"/>
      <c r="AM1159" s="15"/>
      <c r="AN1159" s="18"/>
      <c r="AO1159" s="19"/>
    </row>
    <row r="1160" spans="1:41">
      <c r="A1160" s="5"/>
      <c r="B1160" s="6"/>
      <c r="C1160" s="7"/>
      <c r="D1160" s="7"/>
      <c r="E1160" s="7"/>
      <c r="F1160" s="45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U1160" s="7"/>
      <c r="V1160" s="7"/>
      <c r="W1160" s="7"/>
      <c r="X1160" s="7"/>
      <c r="Y1160" s="9" t="e">
        <f t="shared" si="31"/>
        <v>#DIV/0!</v>
      </c>
      <c r="Z1160" s="7"/>
      <c r="AA1160" s="7"/>
      <c r="AB1160" s="7"/>
      <c r="AC1160" s="7"/>
      <c r="AD1160" s="10"/>
      <c r="AE1160" s="7"/>
      <c r="AF1160" s="7"/>
      <c r="AG1160" s="10"/>
      <c r="AH1160" s="10"/>
      <c r="AI1160" s="10"/>
      <c r="AJ1160" s="10"/>
      <c r="AK1160" s="10"/>
      <c r="AL1160" s="10"/>
      <c r="AM1160" s="7"/>
      <c r="AN1160" s="11"/>
      <c r="AO1160" s="12"/>
    </row>
    <row r="1161" spans="1:41">
      <c r="A1161" s="13"/>
      <c r="B1161" s="14"/>
      <c r="C1161" s="15"/>
      <c r="D1161" s="15"/>
      <c r="E1161" s="15"/>
      <c r="F1161" s="61"/>
      <c r="G1161" s="15"/>
      <c r="H1161" s="15"/>
      <c r="I1161" s="15"/>
      <c r="J1161" s="15"/>
      <c r="K1161" s="15"/>
      <c r="L1161" s="15"/>
      <c r="M1161" s="15"/>
      <c r="N1161" s="15"/>
      <c r="O1161" s="15"/>
      <c r="P1161" s="15"/>
      <c r="Q1161" s="15"/>
      <c r="U1161" s="15"/>
      <c r="V1161" s="15"/>
      <c r="W1161" s="15"/>
      <c r="X1161" s="15"/>
      <c r="Y1161" s="16" t="e">
        <f t="shared" si="31"/>
        <v>#DIV/0!</v>
      </c>
      <c r="Z1161" s="15"/>
      <c r="AA1161" s="15"/>
      <c r="AB1161" s="15"/>
      <c r="AC1161" s="15"/>
      <c r="AD1161" s="17"/>
      <c r="AE1161" s="15"/>
      <c r="AF1161" s="15"/>
      <c r="AG1161" s="17"/>
      <c r="AH1161" s="17"/>
      <c r="AI1161" s="17"/>
      <c r="AJ1161" s="17"/>
      <c r="AK1161" s="17"/>
      <c r="AL1161" s="17"/>
      <c r="AM1161" s="15"/>
      <c r="AN1161" s="18"/>
      <c r="AO1161" s="19"/>
    </row>
    <row r="1162" spans="1:41">
      <c r="A1162" s="5"/>
      <c r="B1162" s="6"/>
      <c r="C1162" s="7"/>
      <c r="D1162" s="7"/>
      <c r="E1162" s="7"/>
      <c r="F1162" s="45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U1162" s="7"/>
      <c r="V1162" s="7"/>
      <c r="W1162" s="7"/>
      <c r="X1162" s="7"/>
      <c r="Y1162" s="9" t="e">
        <f t="shared" si="31"/>
        <v>#DIV/0!</v>
      </c>
      <c r="Z1162" s="7"/>
      <c r="AA1162" s="7"/>
      <c r="AB1162" s="7"/>
      <c r="AC1162" s="7"/>
      <c r="AD1162" s="10"/>
      <c r="AE1162" s="7"/>
      <c r="AF1162" s="7"/>
      <c r="AG1162" s="10"/>
      <c r="AH1162" s="10"/>
      <c r="AI1162" s="10"/>
      <c r="AJ1162" s="10"/>
      <c r="AK1162" s="10"/>
      <c r="AL1162" s="10"/>
      <c r="AM1162" s="7"/>
      <c r="AN1162" s="11"/>
      <c r="AO1162" s="12"/>
    </row>
    <row r="1163" spans="1:41">
      <c r="A1163" s="13"/>
      <c r="B1163" s="14"/>
      <c r="C1163" s="15"/>
      <c r="D1163" s="15"/>
      <c r="E1163" s="15"/>
      <c r="F1163" s="61"/>
      <c r="G1163" s="15"/>
      <c r="H1163" s="15"/>
      <c r="I1163" s="15"/>
      <c r="J1163" s="15"/>
      <c r="K1163" s="15"/>
      <c r="L1163" s="15"/>
      <c r="M1163" s="15"/>
      <c r="N1163" s="15"/>
      <c r="O1163" s="15"/>
      <c r="P1163" s="15"/>
      <c r="Q1163" s="15"/>
      <c r="U1163" s="15"/>
      <c r="V1163" s="15"/>
      <c r="W1163" s="15"/>
      <c r="X1163" s="15"/>
      <c r="Y1163" s="16" t="e">
        <f t="shared" si="31"/>
        <v>#DIV/0!</v>
      </c>
      <c r="Z1163" s="15"/>
      <c r="AA1163" s="15"/>
      <c r="AB1163" s="15"/>
      <c r="AC1163" s="15"/>
      <c r="AD1163" s="17"/>
      <c r="AE1163" s="15"/>
      <c r="AF1163" s="15"/>
      <c r="AG1163" s="17"/>
      <c r="AH1163" s="17"/>
      <c r="AI1163" s="17"/>
      <c r="AJ1163" s="17"/>
      <c r="AK1163" s="17"/>
      <c r="AL1163" s="17"/>
      <c r="AM1163" s="15"/>
      <c r="AN1163" s="18"/>
      <c r="AO1163" s="19"/>
    </row>
    <row r="1164" spans="1:41">
      <c r="A1164" s="5"/>
      <c r="B1164" s="6"/>
      <c r="C1164" s="7"/>
      <c r="D1164" s="7"/>
      <c r="E1164" s="7"/>
      <c r="F1164" s="45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U1164" s="7"/>
      <c r="V1164" s="7"/>
      <c r="W1164" s="7"/>
      <c r="X1164" s="7"/>
      <c r="Y1164" s="9" t="e">
        <f t="shared" si="31"/>
        <v>#DIV/0!</v>
      </c>
      <c r="Z1164" s="7"/>
      <c r="AA1164" s="7"/>
      <c r="AB1164" s="7"/>
      <c r="AC1164" s="7"/>
      <c r="AD1164" s="10"/>
      <c r="AE1164" s="7"/>
      <c r="AF1164" s="7"/>
      <c r="AG1164" s="10"/>
      <c r="AH1164" s="10"/>
      <c r="AI1164" s="10"/>
      <c r="AJ1164" s="10"/>
      <c r="AK1164" s="10"/>
      <c r="AL1164" s="10"/>
      <c r="AM1164" s="7"/>
      <c r="AN1164" s="11"/>
      <c r="AO1164" s="12"/>
    </row>
    <row r="1165" spans="1:41">
      <c r="A1165" s="13"/>
      <c r="B1165" s="14"/>
      <c r="C1165" s="15"/>
      <c r="D1165" s="15"/>
      <c r="E1165" s="15"/>
      <c r="F1165" s="61"/>
      <c r="G1165" s="15"/>
      <c r="H1165" s="15"/>
      <c r="I1165" s="15"/>
      <c r="J1165" s="15"/>
      <c r="K1165" s="15"/>
      <c r="L1165" s="15"/>
      <c r="M1165" s="15"/>
      <c r="N1165" s="15"/>
      <c r="O1165" s="15"/>
      <c r="P1165" s="15"/>
      <c r="Q1165" s="15"/>
      <c r="U1165" s="15"/>
      <c r="V1165" s="15"/>
      <c r="W1165" s="15"/>
      <c r="X1165" s="15"/>
      <c r="Y1165" s="16" t="e">
        <f t="shared" si="31"/>
        <v>#DIV/0!</v>
      </c>
      <c r="Z1165" s="15"/>
      <c r="AA1165" s="15"/>
      <c r="AB1165" s="15"/>
      <c r="AC1165" s="15"/>
      <c r="AD1165" s="17"/>
      <c r="AE1165" s="15"/>
      <c r="AF1165" s="15"/>
      <c r="AG1165" s="17"/>
      <c r="AH1165" s="17"/>
      <c r="AI1165" s="17"/>
      <c r="AJ1165" s="17"/>
      <c r="AK1165" s="17"/>
      <c r="AL1165" s="17"/>
      <c r="AM1165" s="15"/>
      <c r="AN1165" s="18"/>
      <c r="AO1165" s="19"/>
    </row>
    <row r="1166" spans="1:41">
      <c r="A1166" s="5"/>
      <c r="B1166" s="6"/>
      <c r="C1166" s="7"/>
      <c r="D1166" s="7"/>
      <c r="E1166" s="7"/>
      <c r="F1166" s="45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U1166" s="7"/>
      <c r="V1166" s="7"/>
      <c r="W1166" s="7"/>
      <c r="X1166" s="7"/>
      <c r="Y1166" s="9" t="e">
        <f t="shared" si="31"/>
        <v>#DIV/0!</v>
      </c>
      <c r="Z1166" s="7"/>
      <c r="AA1166" s="7"/>
      <c r="AB1166" s="7"/>
      <c r="AC1166" s="7"/>
      <c r="AD1166" s="10"/>
      <c r="AE1166" s="7"/>
      <c r="AF1166" s="7"/>
      <c r="AG1166" s="10"/>
      <c r="AH1166" s="10"/>
      <c r="AI1166" s="10"/>
      <c r="AJ1166" s="10"/>
      <c r="AK1166" s="10"/>
      <c r="AL1166" s="10"/>
      <c r="AM1166" s="7"/>
      <c r="AN1166" s="11"/>
      <c r="AO1166" s="12"/>
    </row>
    <row r="1167" spans="1:41">
      <c r="A1167" s="13"/>
      <c r="B1167" s="14"/>
      <c r="C1167" s="15"/>
      <c r="D1167" s="15"/>
      <c r="E1167" s="15"/>
      <c r="F1167" s="61"/>
      <c r="G1167" s="15"/>
      <c r="H1167" s="15"/>
      <c r="I1167" s="15"/>
      <c r="J1167" s="15"/>
      <c r="K1167" s="15"/>
      <c r="L1167" s="15"/>
      <c r="M1167" s="15"/>
      <c r="N1167" s="15"/>
      <c r="O1167" s="15"/>
      <c r="P1167" s="15"/>
      <c r="Q1167" s="15"/>
      <c r="U1167" s="15"/>
      <c r="V1167" s="15"/>
      <c r="W1167" s="15"/>
      <c r="X1167" s="15"/>
      <c r="Y1167" s="16" t="e">
        <f t="shared" si="31"/>
        <v>#DIV/0!</v>
      </c>
      <c r="Z1167" s="15"/>
      <c r="AA1167" s="15"/>
      <c r="AB1167" s="15"/>
      <c r="AC1167" s="15"/>
      <c r="AD1167" s="17"/>
      <c r="AE1167" s="15"/>
      <c r="AF1167" s="15"/>
      <c r="AG1167" s="17"/>
      <c r="AH1167" s="17"/>
      <c r="AI1167" s="17"/>
      <c r="AJ1167" s="17"/>
      <c r="AK1167" s="17"/>
      <c r="AL1167" s="17"/>
      <c r="AM1167" s="15"/>
      <c r="AN1167" s="18"/>
      <c r="AO1167" s="19"/>
    </row>
    <row r="1168" spans="1:41">
      <c r="A1168" s="5"/>
      <c r="B1168" s="6"/>
      <c r="C1168" s="7"/>
      <c r="D1168" s="7"/>
      <c r="E1168" s="7"/>
      <c r="F1168" s="45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U1168" s="7"/>
      <c r="V1168" s="7"/>
      <c r="W1168" s="7"/>
      <c r="X1168" s="7"/>
      <c r="Y1168" s="9" t="e">
        <f t="shared" si="31"/>
        <v>#DIV/0!</v>
      </c>
      <c r="Z1168" s="7"/>
      <c r="AA1168" s="7"/>
      <c r="AB1168" s="7"/>
      <c r="AC1168" s="7"/>
      <c r="AD1168" s="10"/>
      <c r="AE1168" s="7"/>
      <c r="AF1168" s="7"/>
      <c r="AG1168" s="10"/>
      <c r="AH1168" s="10"/>
      <c r="AI1168" s="10"/>
      <c r="AJ1168" s="10"/>
      <c r="AK1168" s="10"/>
      <c r="AL1168" s="10"/>
      <c r="AM1168" s="7"/>
      <c r="AN1168" s="11"/>
      <c r="AO1168" s="12"/>
    </row>
    <row r="1169" spans="1:41">
      <c r="A1169" s="13"/>
      <c r="B1169" s="14"/>
      <c r="C1169" s="15"/>
      <c r="D1169" s="15"/>
      <c r="E1169" s="15"/>
      <c r="F1169" s="61"/>
      <c r="G1169" s="15"/>
      <c r="H1169" s="15"/>
      <c r="I1169" s="15"/>
      <c r="J1169" s="15"/>
      <c r="K1169" s="15"/>
      <c r="L1169" s="15"/>
      <c r="M1169" s="15"/>
      <c r="N1169" s="15"/>
      <c r="O1169" s="15"/>
      <c r="P1169" s="15"/>
      <c r="Q1169" s="15"/>
      <c r="U1169" s="15"/>
      <c r="V1169" s="15"/>
      <c r="W1169" s="15"/>
      <c r="X1169" s="15"/>
      <c r="Y1169" s="16" t="e">
        <f t="shared" si="31"/>
        <v>#DIV/0!</v>
      </c>
      <c r="Z1169" s="15"/>
      <c r="AA1169" s="15"/>
      <c r="AB1169" s="15"/>
      <c r="AC1169" s="15"/>
      <c r="AD1169" s="17"/>
      <c r="AE1169" s="15"/>
      <c r="AF1169" s="15"/>
      <c r="AG1169" s="17"/>
      <c r="AH1169" s="17"/>
      <c r="AI1169" s="17"/>
      <c r="AJ1169" s="17"/>
      <c r="AK1169" s="17"/>
      <c r="AL1169" s="17"/>
      <c r="AM1169" s="15"/>
      <c r="AN1169" s="18"/>
      <c r="AO1169" s="19"/>
    </row>
    <row r="1170" spans="1:41">
      <c r="A1170" s="5"/>
      <c r="B1170" s="6"/>
      <c r="C1170" s="7"/>
      <c r="D1170" s="7"/>
      <c r="E1170" s="7"/>
      <c r="F1170" s="45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U1170" s="7"/>
      <c r="V1170" s="7"/>
      <c r="W1170" s="7"/>
      <c r="X1170" s="7"/>
      <c r="Y1170" s="9" t="e">
        <f t="shared" si="31"/>
        <v>#DIV/0!</v>
      </c>
      <c r="Z1170" s="7"/>
      <c r="AA1170" s="7"/>
      <c r="AB1170" s="7"/>
      <c r="AC1170" s="7"/>
      <c r="AD1170" s="10"/>
      <c r="AE1170" s="7"/>
      <c r="AF1170" s="7"/>
      <c r="AG1170" s="10"/>
      <c r="AH1170" s="10"/>
      <c r="AI1170" s="10"/>
      <c r="AJ1170" s="10"/>
      <c r="AK1170" s="10"/>
      <c r="AL1170" s="10"/>
      <c r="AM1170" s="7"/>
      <c r="AN1170" s="11"/>
      <c r="AO1170" s="12"/>
    </row>
    <row r="1171" spans="1:41">
      <c r="A1171" s="13"/>
      <c r="B1171" s="14"/>
      <c r="C1171" s="15"/>
      <c r="D1171" s="15"/>
      <c r="E1171" s="15"/>
      <c r="F1171" s="61"/>
      <c r="G1171" s="15"/>
      <c r="H1171" s="15"/>
      <c r="I1171" s="15"/>
      <c r="J1171" s="15"/>
      <c r="K1171" s="15"/>
      <c r="L1171" s="15"/>
      <c r="M1171" s="15"/>
      <c r="N1171" s="15"/>
      <c r="O1171" s="15"/>
      <c r="P1171" s="15"/>
      <c r="Q1171" s="15"/>
      <c r="U1171" s="15"/>
      <c r="V1171" s="15"/>
      <c r="W1171" s="15"/>
      <c r="X1171" s="15"/>
      <c r="Y1171" s="16" t="e">
        <f t="shared" si="31"/>
        <v>#DIV/0!</v>
      </c>
      <c r="Z1171" s="15"/>
      <c r="AA1171" s="15"/>
      <c r="AB1171" s="15"/>
      <c r="AC1171" s="15"/>
      <c r="AD1171" s="17"/>
      <c r="AE1171" s="15"/>
      <c r="AF1171" s="15"/>
      <c r="AG1171" s="17"/>
      <c r="AH1171" s="17"/>
      <c r="AI1171" s="17"/>
      <c r="AJ1171" s="17"/>
      <c r="AK1171" s="17"/>
      <c r="AL1171" s="17"/>
      <c r="AM1171" s="15"/>
      <c r="AN1171" s="18"/>
      <c r="AO1171" s="19"/>
    </row>
    <row r="1172" spans="1:41">
      <c r="A1172" s="5"/>
      <c r="B1172" s="6"/>
      <c r="C1172" s="7"/>
      <c r="D1172" s="7"/>
      <c r="E1172" s="7"/>
      <c r="F1172" s="45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U1172" s="7"/>
      <c r="V1172" s="7"/>
      <c r="W1172" s="7"/>
      <c r="X1172" s="7"/>
      <c r="Y1172" s="9" t="e">
        <f t="shared" si="31"/>
        <v>#DIV/0!</v>
      </c>
      <c r="Z1172" s="7"/>
      <c r="AA1172" s="7"/>
      <c r="AB1172" s="7"/>
      <c r="AC1172" s="7"/>
      <c r="AD1172" s="10"/>
      <c r="AE1172" s="7"/>
      <c r="AF1172" s="7"/>
      <c r="AG1172" s="10"/>
      <c r="AH1172" s="10"/>
      <c r="AI1172" s="10"/>
      <c r="AJ1172" s="10"/>
      <c r="AK1172" s="10"/>
      <c r="AL1172" s="10"/>
      <c r="AM1172" s="7"/>
      <c r="AN1172" s="11"/>
      <c r="AO1172" s="12"/>
    </row>
    <row r="1173" spans="1:41">
      <c r="A1173" s="13"/>
      <c r="B1173" s="14"/>
      <c r="C1173" s="15"/>
      <c r="D1173" s="15"/>
      <c r="E1173" s="15"/>
      <c r="F1173" s="61"/>
      <c r="G1173" s="15"/>
      <c r="H1173" s="15"/>
      <c r="I1173" s="15"/>
      <c r="J1173" s="15"/>
      <c r="K1173" s="15"/>
      <c r="L1173" s="15"/>
      <c r="M1173" s="15"/>
      <c r="N1173" s="15"/>
      <c r="O1173" s="15"/>
      <c r="P1173" s="15"/>
      <c r="Q1173" s="15"/>
      <c r="U1173" s="15"/>
      <c r="V1173" s="15"/>
      <c r="W1173" s="15"/>
      <c r="X1173" s="15"/>
      <c r="Y1173" s="16" t="e">
        <f t="shared" si="31"/>
        <v>#DIV/0!</v>
      </c>
      <c r="Z1173" s="15"/>
      <c r="AA1173" s="15"/>
      <c r="AB1173" s="15"/>
      <c r="AC1173" s="15"/>
      <c r="AD1173" s="17"/>
      <c r="AE1173" s="15"/>
      <c r="AF1173" s="15"/>
      <c r="AG1173" s="17"/>
      <c r="AH1173" s="17"/>
      <c r="AI1173" s="17"/>
      <c r="AJ1173" s="17"/>
      <c r="AK1173" s="17"/>
      <c r="AL1173" s="17"/>
      <c r="AM1173" s="15"/>
      <c r="AN1173" s="18"/>
      <c r="AO1173" s="19"/>
    </row>
    <row r="1174" spans="1:41">
      <c r="A1174" s="5"/>
      <c r="B1174" s="6"/>
      <c r="C1174" s="7"/>
      <c r="D1174" s="7"/>
      <c r="E1174" s="7"/>
      <c r="F1174" s="45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U1174" s="7"/>
      <c r="V1174" s="7"/>
      <c r="W1174" s="7"/>
      <c r="X1174" s="7"/>
      <c r="Y1174" s="9" t="e">
        <f t="shared" si="31"/>
        <v>#DIV/0!</v>
      </c>
      <c r="Z1174" s="7"/>
      <c r="AA1174" s="7"/>
      <c r="AB1174" s="7"/>
      <c r="AC1174" s="7"/>
      <c r="AD1174" s="10"/>
      <c r="AE1174" s="7"/>
      <c r="AF1174" s="7"/>
      <c r="AG1174" s="10"/>
      <c r="AH1174" s="10"/>
      <c r="AI1174" s="10"/>
      <c r="AJ1174" s="10"/>
      <c r="AK1174" s="10"/>
      <c r="AL1174" s="10"/>
      <c r="AM1174" s="7"/>
      <c r="AN1174" s="11"/>
      <c r="AO1174" s="12"/>
    </row>
    <row r="1175" spans="1:41">
      <c r="A1175" s="13"/>
      <c r="B1175" s="14"/>
      <c r="C1175" s="15"/>
      <c r="D1175" s="15"/>
      <c r="E1175" s="15"/>
      <c r="F1175" s="61"/>
      <c r="G1175" s="15"/>
      <c r="H1175" s="15"/>
      <c r="I1175" s="15"/>
      <c r="J1175" s="15"/>
      <c r="K1175" s="15"/>
      <c r="L1175" s="15"/>
      <c r="M1175" s="15"/>
      <c r="N1175" s="15"/>
      <c r="O1175" s="15"/>
      <c r="P1175" s="15"/>
      <c r="Q1175" s="15"/>
      <c r="U1175" s="15"/>
      <c r="V1175" s="15"/>
      <c r="W1175" s="15"/>
      <c r="X1175" s="15"/>
      <c r="Y1175" s="16" t="e">
        <f t="shared" si="31"/>
        <v>#DIV/0!</v>
      </c>
      <c r="Z1175" s="15"/>
      <c r="AA1175" s="15"/>
      <c r="AB1175" s="15"/>
      <c r="AC1175" s="15"/>
      <c r="AD1175" s="17"/>
      <c r="AE1175" s="15"/>
      <c r="AF1175" s="15"/>
      <c r="AG1175" s="17"/>
      <c r="AH1175" s="17"/>
      <c r="AI1175" s="17"/>
      <c r="AJ1175" s="17"/>
      <c r="AK1175" s="17"/>
      <c r="AL1175" s="17"/>
      <c r="AM1175" s="15"/>
      <c r="AN1175" s="18"/>
      <c r="AO1175" s="19"/>
    </row>
    <row r="1176" spans="1:41">
      <c r="A1176" s="5"/>
      <c r="B1176" s="6"/>
      <c r="C1176" s="7"/>
      <c r="D1176" s="7"/>
      <c r="E1176" s="7"/>
      <c r="F1176" s="45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U1176" s="7"/>
      <c r="V1176" s="7"/>
      <c r="W1176" s="7"/>
      <c r="X1176" s="7"/>
      <c r="Y1176" s="9" t="e">
        <f t="shared" si="31"/>
        <v>#DIV/0!</v>
      </c>
      <c r="Z1176" s="7"/>
      <c r="AA1176" s="7"/>
      <c r="AB1176" s="7"/>
      <c r="AC1176" s="7"/>
      <c r="AD1176" s="10"/>
      <c r="AE1176" s="7"/>
      <c r="AF1176" s="7"/>
      <c r="AG1176" s="10"/>
      <c r="AH1176" s="10"/>
      <c r="AI1176" s="10"/>
      <c r="AJ1176" s="10"/>
      <c r="AK1176" s="10"/>
      <c r="AL1176" s="10"/>
      <c r="AM1176" s="7"/>
      <c r="AN1176" s="11"/>
      <c r="AO1176" s="12"/>
    </row>
    <row r="1177" spans="1:41">
      <c r="A1177" s="13"/>
      <c r="B1177" s="14"/>
      <c r="C1177" s="15"/>
      <c r="D1177" s="15"/>
      <c r="E1177" s="15"/>
      <c r="F1177" s="61"/>
      <c r="G1177" s="15"/>
      <c r="H1177" s="15"/>
      <c r="I1177" s="15"/>
      <c r="J1177" s="15"/>
      <c r="K1177" s="15"/>
      <c r="L1177" s="15"/>
      <c r="M1177" s="15"/>
      <c r="N1177" s="15"/>
      <c r="O1177" s="15"/>
      <c r="P1177" s="15"/>
      <c r="Q1177" s="15"/>
      <c r="U1177" s="15"/>
      <c r="V1177" s="15"/>
      <c r="W1177" s="15"/>
      <c r="X1177" s="15"/>
      <c r="Y1177" s="16" t="e">
        <f t="shared" si="31"/>
        <v>#DIV/0!</v>
      </c>
      <c r="Z1177" s="15"/>
      <c r="AA1177" s="15"/>
      <c r="AB1177" s="15"/>
      <c r="AC1177" s="15"/>
      <c r="AD1177" s="17"/>
      <c r="AE1177" s="15"/>
      <c r="AF1177" s="15"/>
      <c r="AG1177" s="17"/>
      <c r="AH1177" s="17"/>
      <c r="AI1177" s="17"/>
      <c r="AJ1177" s="17"/>
      <c r="AK1177" s="17"/>
      <c r="AL1177" s="17"/>
      <c r="AM1177" s="15"/>
      <c r="AN1177" s="18"/>
      <c r="AO1177" s="19"/>
    </row>
    <row r="1178" spans="1:41">
      <c r="A1178" s="5"/>
      <c r="B1178" s="6"/>
      <c r="C1178" s="7"/>
      <c r="D1178" s="7"/>
      <c r="E1178" s="7"/>
      <c r="F1178" s="45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U1178" s="7"/>
      <c r="V1178" s="7"/>
      <c r="W1178" s="7"/>
      <c r="X1178" s="7"/>
      <c r="Y1178" s="9" t="e">
        <f t="shared" si="31"/>
        <v>#DIV/0!</v>
      </c>
      <c r="Z1178" s="7"/>
      <c r="AA1178" s="7"/>
      <c r="AB1178" s="7"/>
      <c r="AC1178" s="7"/>
      <c r="AD1178" s="10"/>
      <c r="AE1178" s="7"/>
      <c r="AF1178" s="7"/>
      <c r="AG1178" s="10"/>
      <c r="AH1178" s="10"/>
      <c r="AI1178" s="10"/>
      <c r="AJ1178" s="10"/>
      <c r="AK1178" s="10"/>
      <c r="AL1178" s="10"/>
      <c r="AM1178" s="7"/>
      <c r="AN1178" s="11"/>
      <c r="AO1178" s="12"/>
    </row>
    <row r="1179" spans="1:41">
      <c r="A1179" s="13"/>
      <c r="B1179" s="14"/>
      <c r="C1179" s="15"/>
      <c r="D1179" s="15"/>
      <c r="E1179" s="15"/>
      <c r="F1179" s="61"/>
      <c r="G1179" s="15"/>
      <c r="H1179" s="15"/>
      <c r="I1179" s="15"/>
      <c r="J1179" s="15"/>
      <c r="K1179" s="15"/>
      <c r="L1179" s="15"/>
      <c r="M1179" s="15"/>
      <c r="N1179" s="15"/>
      <c r="O1179" s="15"/>
      <c r="P1179" s="15"/>
      <c r="Q1179" s="15"/>
      <c r="U1179" s="15"/>
      <c r="V1179" s="15"/>
      <c r="W1179" s="15"/>
      <c r="X1179" s="15"/>
      <c r="Y1179" s="16" t="e">
        <f t="shared" si="31"/>
        <v>#DIV/0!</v>
      </c>
      <c r="Z1179" s="15"/>
      <c r="AA1179" s="15"/>
      <c r="AB1179" s="15"/>
      <c r="AC1179" s="15"/>
      <c r="AD1179" s="17"/>
      <c r="AE1179" s="15"/>
      <c r="AF1179" s="15"/>
      <c r="AG1179" s="17"/>
      <c r="AH1179" s="17"/>
      <c r="AI1179" s="17"/>
      <c r="AJ1179" s="17"/>
      <c r="AK1179" s="17"/>
      <c r="AL1179" s="17"/>
      <c r="AM1179" s="15"/>
      <c r="AN1179" s="18"/>
      <c r="AO1179" s="19"/>
    </row>
    <row r="1180" spans="1:41">
      <c r="A1180" s="5"/>
      <c r="B1180" s="6"/>
      <c r="C1180" s="7"/>
      <c r="D1180" s="7"/>
      <c r="E1180" s="7"/>
      <c r="F1180" s="45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U1180" s="7"/>
      <c r="V1180" s="7"/>
      <c r="W1180" s="7"/>
      <c r="X1180" s="7"/>
      <c r="Y1180" s="9" t="e">
        <f t="shared" si="31"/>
        <v>#DIV/0!</v>
      </c>
      <c r="Z1180" s="7"/>
      <c r="AA1180" s="7"/>
      <c r="AB1180" s="7"/>
      <c r="AC1180" s="7"/>
      <c r="AD1180" s="10"/>
      <c r="AE1180" s="7"/>
      <c r="AF1180" s="7"/>
      <c r="AG1180" s="10"/>
      <c r="AH1180" s="10"/>
      <c r="AI1180" s="10"/>
      <c r="AJ1180" s="10"/>
      <c r="AK1180" s="10"/>
      <c r="AL1180" s="10"/>
      <c r="AM1180" s="7"/>
      <c r="AN1180" s="11"/>
      <c r="AO1180" s="12"/>
    </row>
    <row r="1181" spans="1:41">
      <c r="A1181" s="13"/>
      <c r="B1181" s="14"/>
      <c r="C1181" s="15"/>
      <c r="D1181" s="15"/>
      <c r="E1181" s="15"/>
      <c r="F1181" s="61"/>
      <c r="G1181" s="15"/>
      <c r="H1181" s="15"/>
      <c r="I1181" s="15"/>
      <c r="J1181" s="15"/>
      <c r="K1181" s="15"/>
      <c r="L1181" s="15"/>
      <c r="M1181" s="15"/>
      <c r="N1181" s="15"/>
      <c r="O1181" s="15"/>
      <c r="P1181" s="15"/>
      <c r="Q1181" s="15"/>
      <c r="U1181" s="15"/>
      <c r="V1181" s="15"/>
      <c r="W1181" s="15"/>
      <c r="X1181" s="15"/>
      <c r="Y1181" s="16" t="e">
        <f t="shared" si="31"/>
        <v>#DIV/0!</v>
      </c>
      <c r="Z1181" s="15"/>
      <c r="AA1181" s="15"/>
      <c r="AB1181" s="15"/>
      <c r="AC1181" s="15"/>
      <c r="AD1181" s="17"/>
      <c r="AE1181" s="15"/>
      <c r="AF1181" s="15"/>
      <c r="AG1181" s="17"/>
      <c r="AH1181" s="17"/>
      <c r="AI1181" s="17"/>
      <c r="AJ1181" s="17"/>
      <c r="AK1181" s="17"/>
      <c r="AL1181" s="17"/>
      <c r="AM1181" s="15"/>
      <c r="AN1181" s="18"/>
      <c r="AO1181" s="19"/>
    </row>
    <row r="1182" spans="1:41">
      <c r="A1182" s="5"/>
      <c r="B1182" s="6"/>
      <c r="C1182" s="7"/>
      <c r="D1182" s="7"/>
      <c r="E1182" s="7"/>
      <c r="F1182" s="45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U1182" s="7"/>
      <c r="V1182" s="7"/>
      <c r="W1182" s="7"/>
      <c r="X1182" s="7"/>
      <c r="Y1182" s="9" t="e">
        <f t="shared" si="31"/>
        <v>#DIV/0!</v>
      </c>
      <c r="Z1182" s="7"/>
      <c r="AA1182" s="7"/>
      <c r="AB1182" s="7"/>
      <c r="AC1182" s="7"/>
      <c r="AD1182" s="10"/>
      <c r="AE1182" s="7"/>
      <c r="AF1182" s="7"/>
      <c r="AG1182" s="10"/>
      <c r="AH1182" s="10"/>
      <c r="AI1182" s="10"/>
      <c r="AJ1182" s="10"/>
      <c r="AK1182" s="10"/>
      <c r="AL1182" s="10"/>
      <c r="AM1182" s="7"/>
      <c r="AN1182" s="11"/>
      <c r="AO1182" s="12"/>
    </row>
    <row r="1183" spans="1:41">
      <c r="A1183" s="13"/>
      <c r="B1183" s="14"/>
      <c r="C1183" s="15"/>
      <c r="D1183" s="15"/>
      <c r="E1183" s="15"/>
      <c r="F1183" s="61"/>
      <c r="G1183" s="15"/>
      <c r="H1183" s="15"/>
      <c r="I1183" s="15"/>
      <c r="J1183" s="15"/>
      <c r="K1183" s="15"/>
      <c r="L1183" s="15"/>
      <c r="M1183" s="15"/>
      <c r="N1183" s="15"/>
      <c r="O1183" s="15"/>
      <c r="P1183" s="15"/>
      <c r="Q1183" s="15"/>
      <c r="U1183" s="15"/>
      <c r="V1183" s="15"/>
      <c r="W1183" s="15"/>
      <c r="X1183" s="15"/>
      <c r="Y1183" s="16" t="e">
        <f t="shared" si="31"/>
        <v>#DIV/0!</v>
      </c>
      <c r="Z1183" s="15"/>
      <c r="AA1183" s="15"/>
      <c r="AB1183" s="15"/>
      <c r="AC1183" s="15"/>
      <c r="AD1183" s="17"/>
      <c r="AE1183" s="15"/>
      <c r="AF1183" s="15"/>
      <c r="AG1183" s="17"/>
      <c r="AH1183" s="17"/>
      <c r="AI1183" s="17"/>
      <c r="AJ1183" s="17"/>
      <c r="AK1183" s="17"/>
      <c r="AL1183" s="17"/>
      <c r="AM1183" s="15"/>
      <c r="AN1183" s="18"/>
      <c r="AO1183" s="19"/>
    </row>
    <row r="1184" spans="1:41">
      <c r="A1184" s="5"/>
      <c r="B1184" s="6"/>
      <c r="C1184" s="7"/>
      <c r="D1184" s="7"/>
      <c r="E1184" s="7"/>
      <c r="F1184" s="45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U1184" s="7"/>
      <c r="V1184" s="7"/>
      <c r="W1184" s="7"/>
      <c r="X1184" s="7"/>
      <c r="Y1184" s="9" t="e">
        <f t="shared" si="31"/>
        <v>#DIV/0!</v>
      </c>
      <c r="Z1184" s="7"/>
      <c r="AA1184" s="7"/>
      <c r="AB1184" s="7"/>
      <c r="AC1184" s="7"/>
      <c r="AD1184" s="10"/>
      <c r="AE1184" s="7"/>
      <c r="AF1184" s="7"/>
      <c r="AG1184" s="10"/>
      <c r="AH1184" s="10"/>
      <c r="AI1184" s="10"/>
      <c r="AJ1184" s="10"/>
      <c r="AK1184" s="10"/>
      <c r="AL1184" s="10"/>
      <c r="AM1184" s="7"/>
      <c r="AN1184" s="11"/>
      <c r="AO1184" s="12"/>
    </row>
    <row r="1185" spans="1:41">
      <c r="A1185" s="13"/>
      <c r="B1185" s="14"/>
      <c r="C1185" s="15"/>
      <c r="D1185" s="15"/>
      <c r="E1185" s="15"/>
      <c r="F1185" s="61"/>
      <c r="G1185" s="15"/>
      <c r="H1185" s="15"/>
      <c r="I1185" s="15"/>
      <c r="J1185" s="15"/>
      <c r="K1185" s="15"/>
      <c r="L1185" s="15"/>
      <c r="M1185" s="15"/>
      <c r="N1185" s="15"/>
      <c r="O1185" s="15"/>
      <c r="P1185" s="15"/>
      <c r="Q1185" s="15"/>
      <c r="U1185" s="15"/>
      <c r="V1185" s="15"/>
      <c r="W1185" s="15"/>
      <c r="X1185" s="15"/>
      <c r="Y1185" s="16" t="e">
        <f t="shared" si="31"/>
        <v>#DIV/0!</v>
      </c>
      <c r="Z1185" s="15"/>
      <c r="AA1185" s="15"/>
      <c r="AB1185" s="15"/>
      <c r="AC1185" s="15"/>
      <c r="AD1185" s="17"/>
      <c r="AE1185" s="15"/>
      <c r="AF1185" s="15"/>
      <c r="AG1185" s="17"/>
      <c r="AH1185" s="17"/>
      <c r="AI1185" s="17"/>
      <c r="AJ1185" s="17"/>
      <c r="AK1185" s="17"/>
      <c r="AL1185" s="17"/>
      <c r="AM1185" s="15"/>
      <c r="AN1185" s="18"/>
      <c r="AO1185" s="19"/>
    </row>
    <row r="1186" spans="1:41">
      <c r="A1186" s="5"/>
      <c r="B1186" s="6"/>
      <c r="C1186" s="7"/>
      <c r="D1186" s="7"/>
      <c r="E1186" s="7"/>
      <c r="F1186" s="45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U1186" s="7"/>
      <c r="V1186" s="7"/>
      <c r="W1186" s="7"/>
      <c r="X1186" s="7"/>
      <c r="Y1186" s="9" t="e">
        <f t="shared" si="31"/>
        <v>#DIV/0!</v>
      </c>
      <c r="Z1186" s="7"/>
      <c r="AA1186" s="7"/>
      <c r="AB1186" s="7"/>
      <c r="AC1186" s="7"/>
      <c r="AD1186" s="10"/>
      <c r="AE1186" s="7"/>
      <c r="AF1186" s="7"/>
      <c r="AG1186" s="10"/>
      <c r="AH1186" s="10"/>
      <c r="AI1186" s="10"/>
      <c r="AJ1186" s="10"/>
      <c r="AK1186" s="10"/>
      <c r="AL1186" s="10"/>
      <c r="AM1186" s="7"/>
      <c r="AN1186" s="11"/>
      <c r="AO1186" s="12"/>
    </row>
    <row r="1187" spans="1:41">
      <c r="A1187" s="13"/>
      <c r="B1187" s="14"/>
      <c r="C1187" s="15"/>
      <c r="D1187" s="15"/>
      <c r="E1187" s="15"/>
      <c r="F1187" s="61"/>
      <c r="G1187" s="15"/>
      <c r="H1187" s="15"/>
      <c r="I1187" s="15"/>
      <c r="J1187" s="15"/>
      <c r="K1187" s="15"/>
      <c r="L1187" s="15"/>
      <c r="M1187" s="15"/>
      <c r="N1187" s="15"/>
      <c r="O1187" s="15"/>
      <c r="P1187" s="15"/>
      <c r="Q1187" s="15"/>
      <c r="U1187" s="15"/>
      <c r="V1187" s="15"/>
      <c r="W1187" s="15"/>
      <c r="X1187" s="15"/>
      <c r="Y1187" s="16" t="e">
        <f t="shared" si="31"/>
        <v>#DIV/0!</v>
      </c>
      <c r="Z1187" s="15"/>
      <c r="AA1187" s="15"/>
      <c r="AB1187" s="15"/>
      <c r="AC1187" s="15"/>
      <c r="AD1187" s="17"/>
      <c r="AE1187" s="15"/>
      <c r="AF1187" s="15"/>
      <c r="AG1187" s="17"/>
      <c r="AH1187" s="17"/>
      <c r="AI1187" s="17"/>
      <c r="AJ1187" s="17"/>
      <c r="AK1187" s="17"/>
      <c r="AL1187" s="17"/>
      <c r="AM1187" s="15"/>
      <c r="AN1187" s="18"/>
      <c r="AO1187" s="19"/>
    </row>
    <row r="1188" spans="1:41">
      <c r="A1188" s="5"/>
      <c r="B1188" s="6"/>
      <c r="C1188" s="7"/>
      <c r="D1188" s="7"/>
      <c r="E1188" s="7"/>
      <c r="F1188" s="45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U1188" s="7"/>
      <c r="V1188" s="7"/>
      <c r="W1188" s="7"/>
      <c r="X1188" s="7"/>
      <c r="Y1188" s="9" t="e">
        <f t="shared" si="31"/>
        <v>#DIV/0!</v>
      </c>
      <c r="Z1188" s="7"/>
      <c r="AA1188" s="7"/>
      <c r="AB1188" s="7"/>
      <c r="AC1188" s="7"/>
      <c r="AD1188" s="10"/>
      <c r="AE1188" s="7"/>
      <c r="AF1188" s="7"/>
      <c r="AG1188" s="10"/>
      <c r="AH1188" s="10"/>
      <c r="AI1188" s="10"/>
      <c r="AJ1188" s="10"/>
      <c r="AK1188" s="10"/>
      <c r="AL1188" s="10"/>
      <c r="AM1188" s="7"/>
      <c r="AN1188" s="11"/>
      <c r="AO1188" s="12"/>
    </row>
    <row r="1189" spans="1:41">
      <c r="A1189" s="13"/>
      <c r="B1189" s="14"/>
      <c r="C1189" s="15"/>
      <c r="D1189" s="15"/>
      <c r="E1189" s="15"/>
      <c r="F1189" s="61"/>
      <c r="G1189" s="15"/>
      <c r="H1189" s="15"/>
      <c r="I1189" s="15"/>
      <c r="J1189" s="15"/>
      <c r="K1189" s="15"/>
      <c r="L1189" s="15"/>
      <c r="M1189" s="15"/>
      <c r="N1189" s="15"/>
      <c r="O1189" s="15"/>
      <c r="P1189" s="15"/>
      <c r="Q1189" s="15"/>
      <c r="U1189" s="15"/>
      <c r="V1189" s="15"/>
      <c r="W1189" s="15"/>
      <c r="X1189" s="15"/>
      <c r="Y1189" s="16" t="e">
        <f t="shared" si="31"/>
        <v>#DIV/0!</v>
      </c>
      <c r="Z1189" s="15"/>
      <c r="AA1189" s="15"/>
      <c r="AB1189" s="15"/>
      <c r="AC1189" s="15"/>
      <c r="AD1189" s="17"/>
      <c r="AE1189" s="15"/>
      <c r="AF1189" s="15"/>
      <c r="AG1189" s="17"/>
      <c r="AH1189" s="17"/>
      <c r="AI1189" s="17"/>
      <c r="AJ1189" s="17"/>
      <c r="AK1189" s="17"/>
      <c r="AL1189" s="17"/>
      <c r="AM1189" s="15"/>
      <c r="AN1189" s="18"/>
      <c r="AO1189" s="19"/>
    </row>
    <row r="1190" spans="1:41">
      <c r="A1190" s="5"/>
      <c r="B1190" s="6"/>
      <c r="C1190" s="7"/>
      <c r="D1190" s="7"/>
      <c r="E1190" s="7"/>
      <c r="F1190" s="45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U1190" s="7"/>
      <c r="V1190" s="7"/>
      <c r="W1190" s="7"/>
      <c r="X1190" s="7"/>
      <c r="Y1190" s="9" t="e">
        <f t="shared" si="31"/>
        <v>#DIV/0!</v>
      </c>
      <c r="Z1190" s="7"/>
      <c r="AA1190" s="7"/>
      <c r="AB1190" s="7"/>
      <c r="AC1190" s="7"/>
      <c r="AD1190" s="10"/>
      <c r="AE1190" s="7"/>
      <c r="AF1190" s="7"/>
      <c r="AG1190" s="10"/>
      <c r="AH1190" s="10"/>
      <c r="AI1190" s="10"/>
      <c r="AJ1190" s="10"/>
      <c r="AK1190" s="10"/>
      <c r="AL1190" s="10"/>
      <c r="AM1190" s="7"/>
      <c r="AN1190" s="11"/>
      <c r="AO1190" s="12"/>
    </row>
    <row r="1191" spans="1:41">
      <c r="A1191" s="13"/>
      <c r="B1191" s="14"/>
      <c r="C1191" s="15"/>
      <c r="D1191" s="15"/>
      <c r="E1191" s="15"/>
      <c r="F1191" s="61"/>
      <c r="G1191" s="15"/>
      <c r="H1191" s="15"/>
      <c r="I1191" s="15"/>
      <c r="J1191" s="15"/>
      <c r="K1191" s="15"/>
      <c r="L1191" s="15"/>
      <c r="M1191" s="15"/>
      <c r="N1191" s="15"/>
      <c r="O1191" s="15"/>
      <c r="P1191" s="15"/>
      <c r="Q1191" s="15"/>
      <c r="U1191" s="15"/>
      <c r="V1191" s="15"/>
      <c r="W1191" s="15"/>
      <c r="X1191" s="15"/>
      <c r="Y1191" s="16" t="e">
        <f t="shared" si="31"/>
        <v>#DIV/0!</v>
      </c>
      <c r="Z1191" s="15"/>
      <c r="AA1191" s="15"/>
      <c r="AB1191" s="15"/>
      <c r="AC1191" s="15"/>
      <c r="AD1191" s="17"/>
      <c r="AE1191" s="15"/>
      <c r="AF1191" s="15"/>
      <c r="AG1191" s="17"/>
      <c r="AH1191" s="17"/>
      <c r="AI1191" s="17"/>
      <c r="AJ1191" s="17"/>
      <c r="AK1191" s="17"/>
      <c r="AL1191" s="17"/>
      <c r="AM1191" s="15"/>
      <c r="AN1191" s="18"/>
      <c r="AO1191" s="19"/>
    </row>
    <row r="1192" spans="1:41">
      <c r="A1192" s="5"/>
      <c r="B1192" s="6"/>
      <c r="C1192" s="7"/>
      <c r="D1192" s="7"/>
      <c r="E1192" s="7"/>
      <c r="F1192" s="45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U1192" s="7"/>
      <c r="V1192" s="7"/>
      <c r="W1192" s="7"/>
      <c r="X1192" s="7"/>
      <c r="Y1192" s="9" t="e">
        <f t="shared" si="31"/>
        <v>#DIV/0!</v>
      </c>
      <c r="Z1192" s="7"/>
      <c r="AA1192" s="7"/>
      <c r="AB1192" s="7"/>
      <c r="AC1192" s="7"/>
      <c r="AD1192" s="10"/>
      <c r="AE1192" s="7"/>
      <c r="AF1192" s="7"/>
      <c r="AG1192" s="10"/>
      <c r="AH1192" s="10"/>
      <c r="AI1192" s="10"/>
      <c r="AJ1192" s="10"/>
      <c r="AK1192" s="10"/>
      <c r="AL1192" s="10"/>
      <c r="AM1192" s="7"/>
      <c r="AN1192" s="11"/>
      <c r="AO1192" s="12"/>
    </row>
    <row r="1193" spans="1:41">
      <c r="A1193" s="13"/>
      <c r="B1193" s="14"/>
      <c r="C1193" s="15"/>
      <c r="D1193" s="15"/>
      <c r="E1193" s="15"/>
      <c r="F1193" s="61"/>
      <c r="G1193" s="15"/>
      <c r="H1193" s="15"/>
      <c r="I1193" s="15"/>
      <c r="J1193" s="15"/>
      <c r="K1193" s="15"/>
      <c r="L1193" s="15"/>
      <c r="M1193" s="15"/>
      <c r="N1193" s="15"/>
      <c r="O1193" s="15"/>
      <c r="P1193" s="15"/>
      <c r="Q1193" s="15"/>
      <c r="U1193" s="15"/>
      <c r="V1193" s="15"/>
      <c r="W1193" s="15"/>
      <c r="X1193" s="15"/>
      <c r="Y1193" s="16" t="e">
        <f t="shared" si="31"/>
        <v>#DIV/0!</v>
      </c>
      <c r="Z1193" s="15"/>
      <c r="AA1193" s="15"/>
      <c r="AB1193" s="15"/>
      <c r="AC1193" s="15"/>
      <c r="AD1193" s="17"/>
      <c r="AE1193" s="15"/>
      <c r="AF1193" s="15"/>
      <c r="AG1193" s="17"/>
      <c r="AH1193" s="17"/>
      <c r="AI1193" s="17"/>
      <c r="AJ1193" s="17"/>
      <c r="AK1193" s="17"/>
      <c r="AL1193" s="17"/>
      <c r="AM1193" s="15"/>
      <c r="AN1193" s="18"/>
      <c r="AO1193" s="19"/>
    </row>
    <row r="1194" spans="1:41">
      <c r="A1194" s="5"/>
      <c r="B1194" s="6"/>
      <c r="C1194" s="7"/>
      <c r="D1194" s="7"/>
      <c r="E1194" s="7"/>
      <c r="F1194" s="45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U1194" s="7"/>
      <c r="V1194" s="7"/>
      <c r="W1194" s="7"/>
      <c r="X1194" s="7"/>
      <c r="Y1194" s="9" t="e">
        <f t="shared" si="31"/>
        <v>#DIV/0!</v>
      </c>
      <c r="Z1194" s="7"/>
      <c r="AA1194" s="7"/>
      <c r="AB1194" s="7"/>
      <c r="AC1194" s="7"/>
      <c r="AD1194" s="10"/>
      <c r="AE1194" s="7"/>
      <c r="AF1194" s="7"/>
      <c r="AG1194" s="10"/>
      <c r="AH1194" s="10"/>
      <c r="AI1194" s="10"/>
      <c r="AJ1194" s="10"/>
      <c r="AK1194" s="10"/>
      <c r="AL1194" s="10"/>
      <c r="AM1194" s="7"/>
      <c r="AN1194" s="11"/>
      <c r="AO1194" s="12"/>
    </row>
    <row r="1195" spans="1:41">
      <c r="A1195" s="13"/>
      <c r="B1195" s="14"/>
      <c r="C1195" s="15"/>
      <c r="D1195" s="15"/>
      <c r="E1195" s="15"/>
      <c r="F1195" s="61"/>
      <c r="G1195" s="15"/>
      <c r="H1195" s="15"/>
      <c r="I1195" s="15"/>
      <c r="J1195" s="15"/>
      <c r="K1195" s="15"/>
      <c r="L1195" s="15"/>
      <c r="M1195" s="15"/>
      <c r="N1195" s="15"/>
      <c r="O1195" s="15"/>
      <c r="P1195" s="15"/>
      <c r="Q1195" s="15"/>
      <c r="U1195" s="15"/>
      <c r="V1195" s="15"/>
      <c r="W1195" s="15"/>
      <c r="X1195" s="15"/>
      <c r="Y1195" s="16" t="e">
        <f t="shared" si="31"/>
        <v>#DIV/0!</v>
      </c>
      <c r="Z1195" s="15"/>
      <c r="AA1195" s="15"/>
      <c r="AB1195" s="15"/>
      <c r="AC1195" s="15"/>
      <c r="AD1195" s="17"/>
      <c r="AE1195" s="15"/>
      <c r="AF1195" s="15"/>
      <c r="AG1195" s="17"/>
      <c r="AH1195" s="17"/>
      <c r="AI1195" s="17"/>
      <c r="AJ1195" s="17"/>
      <c r="AK1195" s="17"/>
      <c r="AL1195" s="17"/>
      <c r="AM1195" s="15"/>
      <c r="AN1195" s="18"/>
      <c r="AO1195" s="19"/>
    </row>
    <row r="1196" spans="1:41">
      <c r="A1196" s="5"/>
      <c r="B1196" s="6"/>
      <c r="C1196" s="7"/>
      <c r="D1196" s="7"/>
      <c r="E1196" s="7"/>
      <c r="F1196" s="45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U1196" s="7"/>
      <c r="V1196" s="7"/>
      <c r="W1196" s="7"/>
      <c r="X1196" s="7"/>
      <c r="Y1196" s="9" t="e">
        <f t="shared" si="31"/>
        <v>#DIV/0!</v>
      </c>
      <c r="Z1196" s="7"/>
      <c r="AA1196" s="7"/>
      <c r="AB1196" s="7"/>
      <c r="AC1196" s="7"/>
      <c r="AD1196" s="10"/>
      <c r="AE1196" s="7"/>
      <c r="AF1196" s="7"/>
      <c r="AG1196" s="10"/>
      <c r="AH1196" s="10"/>
      <c r="AI1196" s="10"/>
      <c r="AJ1196" s="10"/>
      <c r="AK1196" s="10"/>
      <c r="AL1196" s="10"/>
      <c r="AM1196" s="7"/>
      <c r="AN1196" s="11"/>
      <c r="AO1196" s="12"/>
    </row>
    <row r="1197" spans="1:41">
      <c r="A1197" s="13"/>
      <c r="B1197" s="14"/>
      <c r="C1197" s="15"/>
      <c r="D1197" s="15"/>
      <c r="E1197" s="15"/>
      <c r="F1197" s="61"/>
      <c r="G1197" s="15"/>
      <c r="H1197" s="15"/>
      <c r="I1197" s="15"/>
      <c r="J1197" s="15"/>
      <c r="K1197" s="15"/>
      <c r="L1197" s="15"/>
      <c r="M1197" s="15"/>
      <c r="N1197" s="15"/>
      <c r="O1197" s="15"/>
      <c r="P1197" s="15"/>
      <c r="Q1197" s="15"/>
      <c r="U1197" s="15"/>
      <c r="V1197" s="15"/>
      <c r="W1197" s="15"/>
      <c r="X1197" s="15"/>
      <c r="Y1197" s="16" t="e">
        <f t="shared" si="31"/>
        <v>#DIV/0!</v>
      </c>
      <c r="Z1197" s="15"/>
      <c r="AA1197" s="15"/>
      <c r="AB1197" s="15"/>
      <c r="AC1197" s="15"/>
      <c r="AD1197" s="17"/>
      <c r="AE1197" s="15"/>
      <c r="AF1197" s="15"/>
      <c r="AG1197" s="17"/>
      <c r="AH1197" s="17"/>
      <c r="AI1197" s="17"/>
      <c r="AJ1197" s="17"/>
      <c r="AK1197" s="17"/>
      <c r="AL1197" s="17"/>
      <c r="AM1197" s="15"/>
      <c r="AN1197" s="18"/>
      <c r="AO1197" s="19"/>
    </row>
    <row r="1198" spans="1:41">
      <c r="A1198" s="5"/>
      <c r="B1198" s="6"/>
      <c r="C1198" s="7"/>
      <c r="D1198" s="7"/>
      <c r="E1198" s="7"/>
      <c r="F1198" s="45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U1198" s="7"/>
      <c r="V1198" s="7"/>
      <c r="W1198" s="7"/>
      <c r="X1198" s="7"/>
      <c r="Y1198" s="9" t="e">
        <f t="shared" si="31"/>
        <v>#DIV/0!</v>
      </c>
      <c r="Z1198" s="7"/>
      <c r="AA1198" s="7"/>
      <c r="AB1198" s="7"/>
      <c r="AC1198" s="7"/>
      <c r="AD1198" s="10"/>
      <c r="AE1198" s="7"/>
      <c r="AF1198" s="7"/>
      <c r="AG1198" s="10"/>
      <c r="AH1198" s="10"/>
      <c r="AI1198" s="10"/>
      <c r="AJ1198" s="10"/>
      <c r="AK1198" s="10"/>
      <c r="AL1198" s="10"/>
      <c r="AM1198" s="7"/>
      <c r="AN1198" s="11"/>
      <c r="AO1198" s="12"/>
    </row>
    <row r="1199" spans="1:41">
      <c r="A1199" s="13"/>
      <c r="B1199" s="14"/>
      <c r="C1199" s="15"/>
      <c r="D1199" s="15"/>
      <c r="E1199" s="15"/>
      <c r="F1199" s="61"/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U1199" s="15"/>
      <c r="V1199" s="15"/>
      <c r="W1199" s="15"/>
      <c r="X1199" s="15"/>
      <c r="Y1199" s="16" t="e">
        <f t="shared" si="31"/>
        <v>#DIV/0!</v>
      </c>
      <c r="Z1199" s="15"/>
      <c r="AA1199" s="15"/>
      <c r="AB1199" s="15"/>
      <c r="AC1199" s="15"/>
      <c r="AD1199" s="17"/>
      <c r="AE1199" s="15"/>
      <c r="AF1199" s="15"/>
      <c r="AG1199" s="17"/>
      <c r="AH1199" s="17"/>
      <c r="AI1199" s="17"/>
      <c r="AJ1199" s="17"/>
      <c r="AK1199" s="17"/>
      <c r="AL1199" s="17"/>
      <c r="AM1199" s="15"/>
      <c r="AN1199" s="18"/>
      <c r="AO1199" s="19"/>
    </row>
    <row r="1200" spans="1:41">
      <c r="A1200" s="5"/>
      <c r="B1200" s="6"/>
      <c r="C1200" s="7"/>
      <c r="D1200" s="7"/>
      <c r="E1200" s="7"/>
      <c r="F1200" s="45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U1200" s="7"/>
      <c r="V1200" s="7"/>
      <c r="W1200" s="7"/>
      <c r="X1200" s="7"/>
      <c r="Y1200" s="9" t="e">
        <f t="shared" si="31"/>
        <v>#DIV/0!</v>
      </c>
      <c r="Z1200" s="7"/>
      <c r="AA1200" s="7"/>
      <c r="AB1200" s="7"/>
      <c r="AC1200" s="7"/>
      <c r="AD1200" s="10"/>
      <c r="AE1200" s="7"/>
      <c r="AF1200" s="7"/>
      <c r="AG1200" s="10"/>
      <c r="AH1200" s="10"/>
      <c r="AI1200" s="10"/>
      <c r="AJ1200" s="10"/>
      <c r="AK1200" s="10"/>
      <c r="AL1200" s="10"/>
      <c r="AM1200" s="7"/>
      <c r="AN1200" s="11"/>
      <c r="AO1200" s="12"/>
    </row>
    <row r="1201" spans="1:41">
      <c r="A1201" s="13"/>
      <c r="B1201" s="14"/>
      <c r="C1201" s="15"/>
      <c r="D1201" s="15"/>
      <c r="E1201" s="15"/>
      <c r="F1201" s="61"/>
      <c r="G1201" s="15"/>
      <c r="H1201" s="15"/>
      <c r="I1201" s="15"/>
      <c r="J1201" s="15"/>
      <c r="K1201" s="15"/>
      <c r="L1201" s="15"/>
      <c r="M1201" s="15"/>
      <c r="N1201" s="15"/>
      <c r="O1201" s="15"/>
      <c r="P1201" s="15"/>
      <c r="Q1201" s="15"/>
      <c r="U1201" s="15"/>
      <c r="V1201" s="15"/>
      <c r="W1201" s="15"/>
      <c r="X1201" s="15"/>
      <c r="Y1201" s="16" t="e">
        <f t="shared" si="31"/>
        <v>#DIV/0!</v>
      </c>
      <c r="Z1201" s="15"/>
      <c r="AA1201" s="15"/>
      <c r="AB1201" s="15"/>
      <c r="AC1201" s="15"/>
      <c r="AD1201" s="17"/>
      <c r="AE1201" s="15"/>
      <c r="AF1201" s="15"/>
      <c r="AG1201" s="17"/>
      <c r="AH1201" s="17"/>
      <c r="AI1201" s="17"/>
      <c r="AJ1201" s="17"/>
      <c r="AK1201" s="17"/>
      <c r="AL1201" s="17"/>
      <c r="AM1201" s="15"/>
      <c r="AN1201" s="18"/>
      <c r="AO1201" s="19"/>
    </row>
    <row r="1202" spans="1:41">
      <c r="A1202" s="5"/>
      <c r="B1202" s="6"/>
      <c r="C1202" s="7"/>
      <c r="D1202" s="7"/>
      <c r="E1202" s="7"/>
      <c r="F1202" s="45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U1202" s="7"/>
      <c r="V1202" s="7"/>
      <c r="W1202" s="7"/>
      <c r="X1202" s="7"/>
      <c r="Y1202" s="9" t="e">
        <f t="shared" si="31"/>
        <v>#DIV/0!</v>
      </c>
      <c r="Z1202" s="7"/>
      <c r="AA1202" s="7"/>
      <c r="AB1202" s="7"/>
      <c r="AC1202" s="7"/>
      <c r="AD1202" s="10"/>
      <c r="AE1202" s="7"/>
      <c r="AF1202" s="7"/>
      <c r="AG1202" s="10"/>
      <c r="AH1202" s="10"/>
      <c r="AI1202" s="10"/>
      <c r="AJ1202" s="10"/>
      <c r="AK1202" s="10"/>
      <c r="AL1202" s="10"/>
      <c r="AM1202" s="7"/>
      <c r="AN1202" s="11"/>
      <c r="AO1202" s="12"/>
    </row>
    <row r="1203" spans="1:41">
      <c r="A1203" s="13"/>
      <c r="B1203" s="14"/>
      <c r="C1203" s="15"/>
      <c r="D1203" s="15"/>
      <c r="E1203" s="15"/>
      <c r="F1203" s="61"/>
      <c r="G1203" s="15"/>
      <c r="H1203" s="15"/>
      <c r="I1203" s="15"/>
      <c r="J1203" s="15"/>
      <c r="K1203" s="15"/>
      <c r="L1203" s="15"/>
      <c r="M1203" s="15"/>
      <c r="N1203" s="15"/>
      <c r="O1203" s="15"/>
      <c r="P1203" s="15"/>
      <c r="Q1203" s="15"/>
      <c r="U1203" s="15"/>
      <c r="V1203" s="15"/>
      <c r="W1203" s="15"/>
      <c r="X1203" s="15"/>
      <c r="Y1203" s="16" t="e">
        <f t="shared" si="31"/>
        <v>#DIV/0!</v>
      </c>
      <c r="Z1203" s="15"/>
      <c r="AA1203" s="15"/>
      <c r="AB1203" s="15"/>
      <c r="AC1203" s="15"/>
      <c r="AD1203" s="17"/>
      <c r="AE1203" s="15"/>
      <c r="AF1203" s="15"/>
      <c r="AG1203" s="17"/>
      <c r="AH1203" s="17"/>
      <c r="AI1203" s="17"/>
      <c r="AJ1203" s="17"/>
      <c r="AK1203" s="17"/>
      <c r="AL1203" s="17"/>
      <c r="AM1203" s="15"/>
      <c r="AN1203" s="18"/>
      <c r="AO1203" s="19"/>
    </row>
    <row r="1204" spans="1:41">
      <c r="A1204" s="5"/>
      <c r="B1204" s="6"/>
      <c r="C1204" s="7"/>
      <c r="D1204" s="7"/>
      <c r="E1204" s="7"/>
      <c r="F1204" s="45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U1204" s="7"/>
      <c r="V1204" s="7"/>
      <c r="W1204" s="7"/>
      <c r="X1204" s="7"/>
      <c r="Y1204" s="9" t="e">
        <f t="shared" si="31"/>
        <v>#DIV/0!</v>
      </c>
      <c r="Z1204" s="7"/>
      <c r="AA1204" s="7"/>
      <c r="AB1204" s="7"/>
      <c r="AC1204" s="7"/>
      <c r="AD1204" s="10"/>
      <c r="AE1204" s="7"/>
      <c r="AF1204" s="7"/>
      <c r="AG1204" s="10"/>
      <c r="AH1204" s="10"/>
      <c r="AI1204" s="10"/>
      <c r="AJ1204" s="10"/>
      <c r="AK1204" s="10"/>
      <c r="AL1204" s="10"/>
      <c r="AM1204" s="7"/>
      <c r="AN1204" s="11"/>
      <c r="AO1204" s="12"/>
    </row>
    <row r="1205" spans="1:41">
      <c r="A1205" s="13"/>
      <c r="B1205" s="14"/>
      <c r="C1205" s="15"/>
      <c r="D1205" s="15"/>
      <c r="E1205" s="15"/>
      <c r="F1205" s="61"/>
      <c r="G1205" s="15"/>
      <c r="H1205" s="15"/>
      <c r="I1205" s="15"/>
      <c r="J1205" s="15"/>
      <c r="K1205" s="15"/>
      <c r="L1205" s="15"/>
      <c r="M1205" s="15"/>
      <c r="N1205" s="15"/>
      <c r="O1205" s="15"/>
      <c r="P1205" s="15"/>
      <c r="Q1205" s="15"/>
      <c r="U1205" s="15"/>
      <c r="V1205" s="15"/>
      <c r="W1205" s="15"/>
      <c r="X1205" s="15"/>
      <c r="Y1205" s="16" t="e">
        <f t="shared" si="31"/>
        <v>#DIV/0!</v>
      </c>
      <c r="Z1205" s="15"/>
      <c r="AA1205" s="15"/>
      <c r="AB1205" s="15"/>
      <c r="AC1205" s="15"/>
      <c r="AD1205" s="17"/>
      <c r="AE1205" s="15"/>
      <c r="AF1205" s="15"/>
      <c r="AG1205" s="17"/>
      <c r="AH1205" s="17"/>
      <c r="AI1205" s="17"/>
      <c r="AJ1205" s="17"/>
      <c r="AK1205" s="17"/>
      <c r="AL1205" s="17"/>
      <c r="AM1205" s="15"/>
      <c r="AN1205" s="18"/>
      <c r="AO1205" s="19"/>
    </row>
    <row r="1206" spans="1:41">
      <c r="A1206" s="5"/>
      <c r="B1206" s="6"/>
      <c r="C1206" s="7"/>
      <c r="D1206" s="7"/>
      <c r="E1206" s="7"/>
      <c r="F1206" s="45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U1206" s="7"/>
      <c r="V1206" s="7"/>
      <c r="W1206" s="7"/>
      <c r="X1206" s="7"/>
      <c r="Y1206" s="9" t="e">
        <f t="shared" si="31"/>
        <v>#DIV/0!</v>
      </c>
      <c r="Z1206" s="7"/>
      <c r="AA1206" s="7"/>
      <c r="AB1206" s="7"/>
      <c r="AC1206" s="7"/>
      <c r="AD1206" s="10"/>
      <c r="AE1206" s="7"/>
      <c r="AF1206" s="7"/>
      <c r="AG1206" s="10"/>
      <c r="AH1206" s="10"/>
      <c r="AI1206" s="10"/>
      <c r="AJ1206" s="10"/>
      <c r="AK1206" s="10"/>
      <c r="AL1206" s="10"/>
      <c r="AM1206" s="7"/>
      <c r="AN1206" s="11"/>
      <c r="AO1206" s="12"/>
    </row>
    <row r="1207" spans="1:41">
      <c r="A1207" s="13"/>
      <c r="B1207" s="14"/>
      <c r="C1207" s="15"/>
      <c r="D1207" s="15"/>
      <c r="E1207" s="15"/>
      <c r="F1207" s="61"/>
      <c r="G1207" s="15"/>
      <c r="H1207" s="15"/>
      <c r="I1207" s="15"/>
      <c r="J1207" s="15"/>
      <c r="K1207" s="15"/>
      <c r="L1207" s="15"/>
      <c r="M1207" s="15"/>
      <c r="N1207" s="15"/>
      <c r="O1207" s="15"/>
      <c r="P1207" s="15"/>
      <c r="Q1207" s="15"/>
      <c r="U1207" s="15"/>
      <c r="V1207" s="15"/>
      <c r="W1207" s="15"/>
      <c r="X1207" s="15"/>
      <c r="Y1207" s="16" t="e">
        <f t="shared" si="31"/>
        <v>#DIV/0!</v>
      </c>
      <c r="Z1207" s="15"/>
      <c r="AA1207" s="15"/>
      <c r="AB1207" s="15"/>
      <c r="AC1207" s="15"/>
      <c r="AD1207" s="17"/>
      <c r="AE1207" s="15"/>
      <c r="AF1207" s="15"/>
      <c r="AG1207" s="17"/>
      <c r="AH1207" s="17"/>
      <c r="AI1207" s="17"/>
      <c r="AJ1207" s="17"/>
      <c r="AK1207" s="17"/>
      <c r="AL1207" s="17"/>
      <c r="AM1207" s="15"/>
      <c r="AN1207" s="18"/>
      <c r="AO1207" s="19"/>
    </row>
    <row r="1208" spans="1:41">
      <c r="A1208" s="5"/>
      <c r="B1208" s="6"/>
      <c r="C1208" s="7"/>
      <c r="D1208" s="7"/>
      <c r="E1208" s="7"/>
      <c r="F1208" s="45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U1208" s="7"/>
      <c r="V1208" s="7"/>
      <c r="W1208" s="7"/>
      <c r="X1208" s="7"/>
      <c r="Y1208" s="9" t="e">
        <f t="shared" si="31"/>
        <v>#DIV/0!</v>
      </c>
      <c r="Z1208" s="7"/>
      <c r="AA1208" s="7"/>
      <c r="AB1208" s="7"/>
      <c r="AC1208" s="7"/>
      <c r="AD1208" s="10"/>
      <c r="AE1208" s="7"/>
      <c r="AF1208" s="7"/>
      <c r="AG1208" s="10"/>
      <c r="AH1208" s="10"/>
      <c r="AI1208" s="10"/>
      <c r="AJ1208" s="10"/>
      <c r="AK1208" s="10"/>
      <c r="AL1208" s="10"/>
      <c r="AM1208" s="7"/>
      <c r="AN1208" s="11"/>
      <c r="AO1208" s="12"/>
    </row>
    <row r="1209" spans="1:41">
      <c r="A1209" s="13"/>
      <c r="B1209" s="14"/>
      <c r="C1209" s="15"/>
      <c r="D1209" s="15"/>
      <c r="E1209" s="15"/>
      <c r="F1209" s="61"/>
      <c r="G1209" s="15"/>
      <c r="H1209" s="15"/>
      <c r="I1209" s="15"/>
      <c r="J1209" s="15"/>
      <c r="K1209" s="15"/>
      <c r="L1209" s="15"/>
      <c r="M1209" s="15"/>
      <c r="N1209" s="15"/>
      <c r="O1209" s="15"/>
      <c r="P1209" s="15"/>
      <c r="Q1209" s="15"/>
      <c r="U1209" s="15"/>
      <c r="V1209" s="15"/>
      <c r="W1209" s="15"/>
      <c r="X1209" s="15"/>
      <c r="Y1209" s="16" t="e">
        <f t="shared" si="31"/>
        <v>#DIV/0!</v>
      </c>
      <c r="Z1209" s="15"/>
      <c r="AA1209" s="15"/>
      <c r="AB1209" s="15"/>
      <c r="AC1209" s="15"/>
      <c r="AD1209" s="17"/>
      <c r="AE1209" s="15"/>
      <c r="AF1209" s="15"/>
      <c r="AG1209" s="17"/>
      <c r="AH1209" s="17"/>
      <c r="AI1209" s="17"/>
      <c r="AJ1209" s="17"/>
      <c r="AK1209" s="17"/>
      <c r="AL1209" s="17"/>
      <c r="AM1209" s="15"/>
      <c r="AN1209" s="18"/>
      <c r="AO1209" s="19"/>
    </row>
    <row r="1210" spans="1:41">
      <c r="A1210" s="5"/>
      <c r="B1210" s="6"/>
      <c r="C1210" s="7"/>
      <c r="D1210" s="7"/>
      <c r="E1210" s="7"/>
      <c r="F1210" s="45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U1210" s="7"/>
      <c r="V1210" s="7"/>
      <c r="W1210" s="7"/>
      <c r="X1210" s="7"/>
      <c r="Y1210" s="9" t="e">
        <f t="shared" si="31"/>
        <v>#DIV/0!</v>
      </c>
      <c r="Z1210" s="7"/>
      <c r="AA1210" s="7"/>
      <c r="AB1210" s="7"/>
      <c r="AC1210" s="7"/>
      <c r="AD1210" s="10"/>
      <c r="AE1210" s="7"/>
      <c r="AF1210" s="7"/>
      <c r="AG1210" s="10"/>
      <c r="AH1210" s="10"/>
      <c r="AI1210" s="10"/>
      <c r="AJ1210" s="10"/>
      <c r="AK1210" s="10"/>
      <c r="AL1210" s="10"/>
      <c r="AM1210" s="7"/>
      <c r="AN1210" s="11"/>
      <c r="AO1210" s="12"/>
    </row>
    <row r="1211" spans="1:41">
      <c r="A1211" s="13"/>
      <c r="B1211" s="14"/>
      <c r="C1211" s="15"/>
      <c r="D1211" s="15"/>
      <c r="E1211" s="15"/>
      <c r="F1211" s="61"/>
      <c r="G1211" s="15"/>
      <c r="H1211" s="15"/>
      <c r="I1211" s="15"/>
      <c r="J1211" s="15"/>
      <c r="K1211" s="15"/>
      <c r="L1211" s="15"/>
      <c r="M1211" s="15"/>
      <c r="N1211" s="15"/>
      <c r="O1211" s="15"/>
      <c r="P1211" s="15"/>
      <c r="Q1211" s="15"/>
      <c r="U1211" s="15"/>
      <c r="V1211" s="15"/>
      <c r="W1211" s="15"/>
      <c r="X1211" s="15"/>
      <c r="Y1211" s="16" t="e">
        <f t="shared" si="31"/>
        <v>#DIV/0!</v>
      </c>
      <c r="Z1211" s="15"/>
      <c r="AA1211" s="15"/>
      <c r="AB1211" s="15"/>
      <c r="AC1211" s="15"/>
      <c r="AD1211" s="17"/>
      <c r="AE1211" s="15"/>
      <c r="AF1211" s="15"/>
      <c r="AG1211" s="17"/>
      <c r="AH1211" s="17"/>
      <c r="AI1211" s="17"/>
      <c r="AJ1211" s="17"/>
      <c r="AK1211" s="17"/>
      <c r="AL1211" s="17"/>
      <c r="AM1211" s="15"/>
      <c r="AN1211" s="18"/>
      <c r="AO1211" s="19"/>
    </row>
    <row r="1212" spans="1:41">
      <c r="A1212" s="5"/>
      <c r="B1212" s="6"/>
      <c r="C1212" s="7"/>
      <c r="D1212" s="7"/>
      <c r="E1212" s="7"/>
      <c r="F1212" s="45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U1212" s="7"/>
      <c r="V1212" s="7"/>
      <c r="W1212" s="7"/>
      <c r="X1212" s="7"/>
      <c r="Y1212" s="9" t="e">
        <f t="shared" si="31"/>
        <v>#DIV/0!</v>
      </c>
      <c r="Z1212" s="7"/>
      <c r="AA1212" s="7"/>
      <c r="AB1212" s="7"/>
      <c r="AC1212" s="7"/>
      <c r="AD1212" s="10"/>
      <c r="AE1212" s="7"/>
      <c r="AF1212" s="7"/>
      <c r="AG1212" s="10"/>
      <c r="AH1212" s="10"/>
      <c r="AI1212" s="10"/>
      <c r="AJ1212" s="10"/>
      <c r="AK1212" s="10"/>
      <c r="AL1212" s="10"/>
      <c r="AM1212" s="7"/>
      <c r="AN1212" s="11"/>
      <c r="AO1212" s="12"/>
    </row>
    <row r="1213" spans="1:41">
      <c r="A1213" s="13"/>
      <c r="B1213" s="14"/>
      <c r="C1213" s="15"/>
      <c r="D1213" s="15"/>
      <c r="E1213" s="15"/>
      <c r="F1213" s="61"/>
      <c r="G1213" s="15"/>
      <c r="H1213" s="15"/>
      <c r="I1213" s="15"/>
      <c r="J1213" s="15"/>
      <c r="K1213" s="15"/>
      <c r="L1213" s="15"/>
      <c r="M1213" s="15"/>
      <c r="N1213" s="15"/>
      <c r="O1213" s="15"/>
      <c r="P1213" s="15"/>
      <c r="Q1213" s="15"/>
      <c r="U1213" s="15"/>
      <c r="V1213" s="15"/>
      <c r="W1213" s="15"/>
      <c r="X1213" s="15"/>
      <c r="Y1213" s="16" t="e">
        <f t="shared" si="31"/>
        <v>#DIV/0!</v>
      </c>
      <c r="Z1213" s="15"/>
      <c r="AA1213" s="15"/>
      <c r="AB1213" s="15"/>
      <c r="AC1213" s="15"/>
      <c r="AD1213" s="17"/>
      <c r="AE1213" s="15"/>
      <c r="AF1213" s="15"/>
      <c r="AG1213" s="17"/>
      <c r="AH1213" s="17"/>
      <c r="AI1213" s="17"/>
      <c r="AJ1213" s="17"/>
      <c r="AK1213" s="17"/>
      <c r="AL1213" s="17"/>
      <c r="AM1213" s="15"/>
      <c r="AN1213" s="18"/>
      <c r="AO1213" s="19"/>
    </row>
    <row r="1214" spans="1:41">
      <c r="A1214" s="5"/>
      <c r="B1214" s="6"/>
      <c r="C1214" s="7"/>
      <c r="D1214" s="7"/>
      <c r="E1214" s="7"/>
      <c r="F1214" s="45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U1214" s="7"/>
      <c r="V1214" s="7"/>
      <c r="W1214" s="7"/>
      <c r="X1214" s="7"/>
      <c r="Y1214" s="9" t="e">
        <f t="shared" si="31"/>
        <v>#DIV/0!</v>
      </c>
      <c r="Z1214" s="7"/>
      <c r="AA1214" s="7"/>
      <c r="AB1214" s="7"/>
      <c r="AC1214" s="7"/>
      <c r="AD1214" s="10"/>
      <c r="AE1214" s="7"/>
      <c r="AF1214" s="7"/>
      <c r="AG1214" s="10"/>
      <c r="AH1214" s="10"/>
      <c r="AI1214" s="10"/>
      <c r="AJ1214" s="10"/>
      <c r="AK1214" s="10"/>
      <c r="AL1214" s="10"/>
      <c r="AM1214" s="7"/>
      <c r="AN1214" s="11"/>
      <c r="AO1214" s="12"/>
    </row>
    <row r="1215" spans="1:41">
      <c r="A1215" s="13"/>
      <c r="B1215" s="14"/>
      <c r="C1215" s="15"/>
      <c r="D1215" s="15"/>
      <c r="E1215" s="15"/>
      <c r="F1215" s="61"/>
      <c r="G1215" s="15"/>
      <c r="H1215" s="15"/>
      <c r="I1215" s="15"/>
      <c r="J1215" s="15"/>
      <c r="K1215" s="15"/>
      <c r="L1215" s="15"/>
      <c r="M1215" s="15"/>
      <c r="N1215" s="15"/>
      <c r="O1215" s="15"/>
      <c r="P1215" s="15"/>
      <c r="Q1215" s="15"/>
      <c r="U1215" s="15"/>
      <c r="V1215" s="15"/>
      <c r="W1215" s="15"/>
      <c r="X1215" s="15"/>
      <c r="Y1215" s="16" t="e">
        <f t="shared" si="31"/>
        <v>#DIV/0!</v>
      </c>
      <c r="Z1215" s="15"/>
      <c r="AA1215" s="15"/>
      <c r="AB1215" s="15"/>
      <c r="AC1215" s="15"/>
      <c r="AD1215" s="17"/>
      <c r="AE1215" s="15"/>
      <c r="AF1215" s="15"/>
      <c r="AG1215" s="17"/>
      <c r="AH1215" s="17"/>
      <c r="AI1215" s="17"/>
      <c r="AJ1215" s="17"/>
      <c r="AK1215" s="17"/>
      <c r="AL1215" s="17"/>
      <c r="AM1215" s="15"/>
      <c r="AN1215" s="18"/>
      <c r="AO1215" s="19"/>
    </row>
    <row r="1216" spans="1:41">
      <c r="A1216" s="5"/>
      <c r="B1216" s="6"/>
      <c r="C1216" s="7"/>
      <c r="D1216" s="7"/>
      <c r="E1216" s="7"/>
      <c r="F1216" s="45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U1216" s="7"/>
      <c r="V1216" s="7"/>
      <c r="W1216" s="7"/>
      <c r="X1216" s="7"/>
      <c r="Y1216" s="9" t="e">
        <f t="shared" si="31"/>
        <v>#DIV/0!</v>
      </c>
      <c r="Z1216" s="7"/>
      <c r="AA1216" s="7"/>
      <c r="AB1216" s="7"/>
      <c r="AC1216" s="7"/>
      <c r="AD1216" s="10"/>
      <c r="AE1216" s="7"/>
      <c r="AF1216" s="7"/>
      <c r="AG1216" s="10"/>
      <c r="AH1216" s="10"/>
      <c r="AI1216" s="10"/>
      <c r="AJ1216" s="10"/>
      <c r="AK1216" s="10"/>
      <c r="AL1216" s="10"/>
      <c r="AM1216" s="7"/>
      <c r="AN1216" s="11"/>
      <c r="AO1216" s="12"/>
    </row>
    <row r="1217" spans="1:41">
      <c r="A1217" s="13"/>
      <c r="B1217" s="14"/>
      <c r="C1217" s="15"/>
      <c r="D1217" s="15"/>
      <c r="E1217" s="15"/>
      <c r="F1217" s="61"/>
      <c r="G1217" s="15"/>
      <c r="H1217" s="15"/>
      <c r="I1217" s="15"/>
      <c r="J1217" s="15"/>
      <c r="K1217" s="15"/>
      <c r="L1217" s="15"/>
      <c r="M1217" s="15"/>
      <c r="N1217" s="15"/>
      <c r="O1217" s="15"/>
      <c r="P1217" s="15"/>
      <c r="Q1217" s="15"/>
      <c r="U1217" s="15"/>
      <c r="V1217" s="15"/>
      <c r="W1217" s="15"/>
      <c r="X1217" s="15"/>
      <c r="Y1217" s="16" t="e">
        <f t="shared" si="31"/>
        <v>#DIV/0!</v>
      </c>
      <c r="Z1217" s="15"/>
      <c r="AA1217" s="15"/>
      <c r="AB1217" s="15"/>
      <c r="AC1217" s="15"/>
      <c r="AD1217" s="17"/>
      <c r="AE1217" s="15"/>
      <c r="AF1217" s="15"/>
      <c r="AG1217" s="17"/>
      <c r="AH1217" s="17"/>
      <c r="AI1217" s="17"/>
      <c r="AJ1217" s="17"/>
      <c r="AK1217" s="17"/>
      <c r="AL1217" s="17"/>
      <c r="AM1217" s="15"/>
      <c r="AN1217" s="18"/>
      <c r="AO1217" s="19"/>
    </row>
    <row r="1218" spans="1:41">
      <c r="A1218" s="5"/>
      <c r="B1218" s="6"/>
      <c r="C1218" s="7"/>
      <c r="D1218" s="7"/>
      <c r="E1218" s="7"/>
      <c r="F1218" s="45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U1218" s="7"/>
      <c r="V1218" s="7"/>
      <c r="W1218" s="7"/>
      <c r="X1218" s="7"/>
      <c r="Y1218" s="9" t="e">
        <f t="shared" si="31"/>
        <v>#DIV/0!</v>
      </c>
      <c r="Z1218" s="7"/>
      <c r="AA1218" s="7"/>
      <c r="AB1218" s="7"/>
      <c r="AC1218" s="7"/>
      <c r="AD1218" s="10"/>
      <c r="AE1218" s="7"/>
      <c r="AF1218" s="7"/>
      <c r="AG1218" s="10"/>
      <c r="AH1218" s="10"/>
      <c r="AI1218" s="10"/>
      <c r="AJ1218" s="10"/>
      <c r="AK1218" s="10"/>
      <c r="AL1218" s="10"/>
      <c r="AM1218" s="7"/>
      <c r="AN1218" s="11"/>
      <c r="AO1218" s="12"/>
    </row>
    <row r="1219" spans="1:41">
      <c r="A1219" s="13"/>
      <c r="B1219" s="14"/>
      <c r="C1219" s="15"/>
      <c r="D1219" s="15"/>
      <c r="E1219" s="15"/>
      <c r="F1219" s="61"/>
      <c r="G1219" s="15"/>
      <c r="H1219" s="15"/>
      <c r="I1219" s="15"/>
      <c r="J1219" s="15"/>
      <c r="K1219" s="15"/>
      <c r="L1219" s="15"/>
      <c r="M1219" s="15"/>
      <c r="N1219" s="15"/>
      <c r="O1219" s="15"/>
      <c r="P1219" s="15"/>
      <c r="Q1219" s="15"/>
      <c r="U1219" s="15"/>
      <c r="V1219" s="15"/>
      <c r="W1219" s="15"/>
      <c r="X1219" s="15"/>
      <c r="Y1219" s="16" t="e">
        <f t="shared" si="31"/>
        <v>#DIV/0!</v>
      </c>
      <c r="Z1219" s="15"/>
      <c r="AA1219" s="15"/>
      <c r="AB1219" s="15"/>
      <c r="AC1219" s="15"/>
      <c r="AD1219" s="17"/>
      <c r="AE1219" s="15"/>
      <c r="AF1219" s="15"/>
      <c r="AG1219" s="17"/>
      <c r="AH1219" s="17"/>
      <c r="AI1219" s="17"/>
      <c r="AJ1219" s="17"/>
      <c r="AK1219" s="17"/>
      <c r="AL1219" s="17"/>
      <c r="AM1219" s="15"/>
      <c r="AN1219" s="18"/>
      <c r="AO1219" s="19"/>
    </row>
    <row r="1220" spans="1:41">
      <c r="A1220" s="5"/>
      <c r="B1220" s="6"/>
      <c r="C1220" s="7"/>
      <c r="D1220" s="7"/>
      <c r="E1220" s="7"/>
      <c r="F1220" s="45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U1220" s="7"/>
      <c r="V1220" s="7"/>
      <c r="W1220" s="7"/>
      <c r="X1220" s="7"/>
      <c r="Y1220" s="9" t="e">
        <f t="shared" si="31"/>
        <v>#DIV/0!</v>
      </c>
      <c r="Z1220" s="7"/>
      <c r="AA1220" s="7"/>
      <c r="AB1220" s="7"/>
      <c r="AC1220" s="7"/>
      <c r="AD1220" s="10"/>
      <c r="AE1220" s="7"/>
      <c r="AF1220" s="7"/>
      <c r="AG1220" s="10"/>
      <c r="AH1220" s="10"/>
      <c r="AI1220" s="10"/>
      <c r="AJ1220" s="10"/>
      <c r="AK1220" s="10"/>
      <c r="AL1220" s="10"/>
      <c r="AM1220" s="7"/>
      <c r="AN1220" s="11"/>
      <c r="AO1220" s="12"/>
    </row>
    <row r="1221" spans="1:41">
      <c r="A1221" s="13"/>
      <c r="B1221" s="14"/>
      <c r="C1221" s="15"/>
      <c r="D1221" s="15"/>
      <c r="E1221" s="15"/>
      <c r="F1221" s="61"/>
      <c r="G1221" s="15"/>
      <c r="H1221" s="15"/>
      <c r="I1221" s="15"/>
      <c r="J1221" s="15"/>
      <c r="K1221" s="15"/>
      <c r="L1221" s="15"/>
      <c r="M1221" s="15"/>
      <c r="N1221" s="15"/>
      <c r="O1221" s="15"/>
      <c r="P1221" s="15"/>
      <c r="Q1221" s="15"/>
      <c r="U1221" s="15"/>
      <c r="V1221" s="15"/>
      <c r="W1221" s="15"/>
      <c r="X1221" s="15"/>
      <c r="Y1221" s="16" t="e">
        <f t="shared" si="31"/>
        <v>#DIV/0!</v>
      </c>
      <c r="Z1221" s="15"/>
      <c r="AA1221" s="15"/>
      <c r="AB1221" s="15"/>
      <c r="AC1221" s="15"/>
      <c r="AD1221" s="17"/>
      <c r="AE1221" s="15"/>
      <c r="AF1221" s="15"/>
      <c r="AG1221" s="17"/>
      <c r="AH1221" s="17"/>
      <c r="AI1221" s="17"/>
      <c r="AJ1221" s="17"/>
      <c r="AK1221" s="17"/>
      <c r="AL1221" s="17"/>
      <c r="AM1221" s="15"/>
      <c r="AN1221" s="18"/>
      <c r="AO1221" s="19"/>
    </row>
    <row r="1222" spans="1:41">
      <c r="A1222" s="5"/>
      <c r="B1222" s="6"/>
      <c r="C1222" s="7"/>
      <c r="D1222" s="7"/>
      <c r="E1222" s="7"/>
      <c r="F1222" s="45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U1222" s="7"/>
      <c r="V1222" s="7"/>
      <c r="W1222" s="7"/>
      <c r="X1222" s="7"/>
      <c r="Y1222" s="9" t="e">
        <f t="shared" si="31"/>
        <v>#DIV/0!</v>
      </c>
      <c r="Z1222" s="7"/>
      <c r="AA1222" s="7"/>
      <c r="AB1222" s="7"/>
      <c r="AC1222" s="7"/>
      <c r="AD1222" s="10"/>
      <c r="AE1222" s="7"/>
      <c r="AF1222" s="7"/>
      <c r="AG1222" s="10"/>
      <c r="AH1222" s="10"/>
      <c r="AI1222" s="10"/>
      <c r="AJ1222" s="10"/>
      <c r="AK1222" s="10"/>
      <c r="AL1222" s="10"/>
      <c r="AM1222" s="7"/>
      <c r="AN1222" s="11"/>
      <c r="AO1222" s="12"/>
    </row>
    <row r="1223" spans="1:41">
      <c r="A1223" s="13"/>
      <c r="B1223" s="14"/>
      <c r="C1223" s="15"/>
      <c r="D1223" s="15"/>
      <c r="E1223" s="15"/>
      <c r="F1223" s="61"/>
      <c r="G1223" s="15"/>
      <c r="H1223" s="15"/>
      <c r="I1223" s="15"/>
      <c r="J1223" s="15"/>
      <c r="K1223" s="15"/>
      <c r="L1223" s="15"/>
      <c r="M1223" s="15"/>
      <c r="N1223" s="15"/>
      <c r="O1223" s="15"/>
      <c r="P1223" s="15"/>
      <c r="Q1223" s="15"/>
      <c r="U1223" s="15"/>
      <c r="V1223" s="15"/>
      <c r="W1223" s="15"/>
      <c r="X1223" s="15"/>
      <c r="Y1223" s="16" t="e">
        <f t="shared" si="31"/>
        <v>#DIV/0!</v>
      </c>
      <c r="Z1223" s="15"/>
      <c r="AA1223" s="15"/>
      <c r="AB1223" s="15"/>
      <c r="AC1223" s="15"/>
      <c r="AD1223" s="17"/>
      <c r="AE1223" s="15"/>
      <c r="AF1223" s="15"/>
      <c r="AG1223" s="17"/>
      <c r="AH1223" s="17"/>
      <c r="AI1223" s="17"/>
      <c r="AJ1223" s="17"/>
      <c r="AK1223" s="17"/>
      <c r="AL1223" s="17"/>
      <c r="AM1223" s="15"/>
      <c r="AN1223" s="18"/>
      <c r="AO1223" s="19"/>
    </row>
    <row r="1224" spans="1:41">
      <c r="A1224" s="5"/>
      <c r="B1224" s="6"/>
      <c r="C1224" s="7"/>
      <c r="D1224" s="7"/>
      <c r="E1224" s="7"/>
      <c r="F1224" s="45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U1224" s="7"/>
      <c r="V1224" s="7"/>
      <c r="W1224" s="7"/>
      <c r="X1224" s="7"/>
      <c r="Y1224" s="9" t="e">
        <f t="shared" si="31"/>
        <v>#DIV/0!</v>
      </c>
      <c r="Z1224" s="7"/>
      <c r="AA1224" s="7"/>
      <c r="AB1224" s="7"/>
      <c r="AC1224" s="7"/>
      <c r="AD1224" s="10"/>
      <c r="AE1224" s="7"/>
      <c r="AF1224" s="7"/>
      <c r="AG1224" s="10"/>
      <c r="AH1224" s="10"/>
      <c r="AI1224" s="10"/>
      <c r="AJ1224" s="10"/>
      <c r="AK1224" s="10"/>
      <c r="AL1224" s="10"/>
      <c r="AM1224" s="7"/>
      <c r="AN1224" s="11"/>
      <c r="AO1224" s="12"/>
    </row>
    <row r="1225" spans="1:41">
      <c r="A1225" s="13"/>
      <c r="B1225" s="14"/>
      <c r="C1225" s="15"/>
      <c r="D1225" s="15"/>
      <c r="E1225" s="15"/>
      <c r="F1225" s="61"/>
      <c r="G1225" s="15"/>
      <c r="H1225" s="15"/>
      <c r="I1225" s="15"/>
      <c r="J1225" s="15"/>
      <c r="K1225" s="15"/>
      <c r="L1225" s="15"/>
      <c r="M1225" s="15"/>
      <c r="N1225" s="15"/>
      <c r="O1225" s="15"/>
      <c r="P1225" s="15"/>
      <c r="Q1225" s="15"/>
      <c r="U1225" s="15"/>
      <c r="V1225" s="15"/>
      <c r="W1225" s="15"/>
      <c r="X1225" s="15"/>
      <c r="Y1225" s="16" t="e">
        <f t="shared" si="31"/>
        <v>#DIV/0!</v>
      </c>
      <c r="Z1225" s="15"/>
      <c r="AA1225" s="15"/>
      <c r="AB1225" s="15"/>
      <c r="AC1225" s="15"/>
      <c r="AD1225" s="17"/>
      <c r="AE1225" s="15"/>
      <c r="AF1225" s="15"/>
      <c r="AG1225" s="17"/>
      <c r="AH1225" s="17"/>
      <c r="AI1225" s="17"/>
      <c r="AJ1225" s="17"/>
      <c r="AK1225" s="17"/>
      <c r="AL1225" s="17"/>
      <c r="AM1225" s="15"/>
      <c r="AN1225" s="18"/>
      <c r="AO1225" s="19"/>
    </row>
    <row r="1226" spans="1:41">
      <c r="A1226" s="5"/>
      <c r="B1226" s="6"/>
      <c r="C1226" s="7"/>
      <c r="D1226" s="7"/>
      <c r="E1226" s="7"/>
      <c r="F1226" s="45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U1226" s="7"/>
      <c r="V1226" s="7"/>
      <c r="W1226" s="7"/>
      <c r="X1226" s="7"/>
      <c r="Y1226" s="9" t="e">
        <f t="shared" si="31"/>
        <v>#DIV/0!</v>
      </c>
      <c r="Z1226" s="7"/>
      <c r="AA1226" s="7"/>
      <c r="AB1226" s="7"/>
      <c r="AC1226" s="7"/>
      <c r="AD1226" s="10"/>
      <c r="AE1226" s="7"/>
      <c r="AF1226" s="7"/>
      <c r="AG1226" s="10"/>
      <c r="AH1226" s="10"/>
      <c r="AI1226" s="10"/>
      <c r="AJ1226" s="10"/>
      <c r="AK1226" s="10"/>
      <c r="AL1226" s="10"/>
      <c r="AM1226" s="7"/>
      <c r="AN1226" s="11"/>
      <c r="AO1226" s="12"/>
    </row>
    <row r="1227" spans="1:41">
      <c r="A1227" s="13"/>
      <c r="B1227" s="14"/>
      <c r="C1227" s="15"/>
      <c r="D1227" s="15"/>
      <c r="E1227" s="15"/>
      <c r="F1227" s="61"/>
      <c r="G1227" s="15"/>
      <c r="H1227" s="15"/>
      <c r="I1227" s="15"/>
      <c r="J1227" s="15"/>
      <c r="K1227" s="15"/>
      <c r="L1227" s="15"/>
      <c r="M1227" s="15"/>
      <c r="N1227" s="15"/>
      <c r="O1227" s="15"/>
      <c r="P1227" s="15"/>
      <c r="Q1227" s="15"/>
      <c r="U1227" s="15"/>
      <c r="V1227" s="15"/>
      <c r="W1227" s="15"/>
      <c r="X1227" s="15"/>
      <c r="Y1227" s="16" t="e">
        <f t="shared" si="31"/>
        <v>#DIV/0!</v>
      </c>
      <c r="Z1227" s="15"/>
      <c r="AA1227" s="15"/>
      <c r="AB1227" s="15"/>
      <c r="AC1227" s="15"/>
      <c r="AD1227" s="17"/>
      <c r="AE1227" s="15"/>
      <c r="AF1227" s="15"/>
      <c r="AG1227" s="17"/>
      <c r="AH1227" s="17"/>
      <c r="AI1227" s="17"/>
      <c r="AJ1227" s="17"/>
      <c r="AK1227" s="17"/>
      <c r="AL1227" s="17"/>
      <c r="AM1227" s="15"/>
      <c r="AN1227" s="18"/>
      <c r="AO1227" s="19"/>
    </row>
    <row r="1228" spans="1:41">
      <c r="A1228" s="5"/>
      <c r="B1228" s="6"/>
      <c r="C1228" s="7"/>
      <c r="D1228" s="7"/>
      <c r="E1228" s="7"/>
      <c r="F1228" s="45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U1228" s="7"/>
      <c r="V1228" s="7"/>
      <c r="W1228" s="7"/>
      <c r="X1228" s="7"/>
      <c r="Y1228" s="9" t="e">
        <f t="shared" si="31"/>
        <v>#DIV/0!</v>
      </c>
      <c r="Z1228" s="7"/>
      <c r="AA1228" s="7"/>
      <c r="AB1228" s="7"/>
      <c r="AC1228" s="7"/>
      <c r="AD1228" s="10"/>
      <c r="AE1228" s="7"/>
      <c r="AF1228" s="7"/>
      <c r="AG1228" s="10"/>
      <c r="AH1228" s="10"/>
      <c r="AI1228" s="10"/>
      <c r="AJ1228" s="10"/>
      <c r="AK1228" s="10"/>
      <c r="AL1228" s="10"/>
      <c r="AM1228" s="7"/>
      <c r="AN1228" s="11"/>
      <c r="AO1228" s="12"/>
    </row>
    <row r="1229" spans="1:41">
      <c r="A1229" s="13"/>
      <c r="B1229" s="14"/>
      <c r="C1229" s="15"/>
      <c r="D1229" s="15"/>
      <c r="E1229" s="15"/>
      <c r="F1229" s="61"/>
      <c r="G1229" s="15"/>
      <c r="H1229" s="15"/>
      <c r="I1229" s="15"/>
      <c r="J1229" s="15"/>
      <c r="K1229" s="15"/>
      <c r="L1229" s="15"/>
      <c r="M1229" s="15"/>
      <c r="N1229" s="15"/>
      <c r="O1229" s="15"/>
      <c r="P1229" s="15"/>
      <c r="Q1229" s="15"/>
      <c r="U1229" s="15"/>
      <c r="V1229" s="15"/>
      <c r="W1229" s="15"/>
      <c r="X1229" s="15"/>
      <c r="Y1229" s="16" t="e">
        <f t="shared" si="31"/>
        <v>#DIV/0!</v>
      </c>
      <c r="Z1229" s="15"/>
      <c r="AA1229" s="15"/>
      <c r="AB1229" s="15"/>
      <c r="AC1229" s="15"/>
      <c r="AD1229" s="17"/>
      <c r="AE1229" s="15"/>
      <c r="AF1229" s="15"/>
      <c r="AG1229" s="17"/>
      <c r="AH1229" s="17"/>
      <c r="AI1229" s="17"/>
      <c r="AJ1229" s="17"/>
      <c r="AK1229" s="17"/>
      <c r="AL1229" s="17"/>
      <c r="AM1229" s="15"/>
      <c r="AN1229" s="18"/>
      <c r="AO1229" s="19"/>
    </row>
    <row r="1230" spans="1:41">
      <c r="A1230" s="5"/>
      <c r="B1230" s="6"/>
      <c r="C1230" s="7"/>
      <c r="D1230" s="7"/>
      <c r="E1230" s="7"/>
      <c r="F1230" s="45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U1230" s="7"/>
      <c r="V1230" s="7"/>
      <c r="W1230" s="7"/>
      <c r="X1230" s="7"/>
      <c r="Y1230" s="9" t="e">
        <f t="shared" si="31"/>
        <v>#DIV/0!</v>
      </c>
      <c r="Z1230" s="7"/>
      <c r="AA1230" s="7"/>
      <c r="AB1230" s="7"/>
      <c r="AC1230" s="7"/>
      <c r="AD1230" s="10"/>
      <c r="AE1230" s="7"/>
      <c r="AF1230" s="7"/>
      <c r="AG1230" s="10"/>
      <c r="AH1230" s="10"/>
      <c r="AI1230" s="10"/>
      <c r="AJ1230" s="10"/>
      <c r="AK1230" s="10"/>
      <c r="AL1230" s="10"/>
      <c r="AM1230" s="7"/>
      <c r="AN1230" s="11"/>
      <c r="AO1230" s="12"/>
    </row>
    <row r="1231" spans="1:41">
      <c r="A1231" s="13"/>
      <c r="B1231" s="14"/>
      <c r="C1231" s="15"/>
      <c r="D1231" s="15"/>
      <c r="E1231" s="15"/>
      <c r="F1231" s="61"/>
      <c r="G1231" s="15"/>
      <c r="H1231" s="15"/>
      <c r="I1231" s="15"/>
      <c r="J1231" s="15"/>
      <c r="K1231" s="15"/>
      <c r="L1231" s="15"/>
      <c r="M1231" s="15"/>
      <c r="N1231" s="15"/>
      <c r="O1231" s="15"/>
      <c r="P1231" s="15"/>
      <c r="Q1231" s="15"/>
      <c r="U1231" s="15"/>
      <c r="V1231" s="15"/>
      <c r="W1231" s="15"/>
      <c r="X1231" s="15"/>
      <c r="Y1231" s="16" t="e">
        <f t="shared" si="31"/>
        <v>#DIV/0!</v>
      </c>
      <c r="Z1231" s="15"/>
      <c r="AA1231" s="15"/>
      <c r="AB1231" s="15"/>
      <c r="AC1231" s="15"/>
      <c r="AD1231" s="17"/>
      <c r="AE1231" s="15"/>
      <c r="AF1231" s="15"/>
      <c r="AG1231" s="17"/>
      <c r="AH1231" s="17"/>
      <c r="AI1231" s="17"/>
      <c r="AJ1231" s="17"/>
      <c r="AK1231" s="17"/>
      <c r="AL1231" s="17"/>
      <c r="AM1231" s="15"/>
      <c r="AN1231" s="18"/>
      <c r="AO1231" s="19"/>
    </row>
    <row r="1232" spans="1:41">
      <c r="A1232" s="5"/>
      <c r="B1232" s="6"/>
      <c r="C1232" s="7"/>
      <c r="D1232" s="7"/>
      <c r="E1232" s="7"/>
      <c r="F1232" s="45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U1232" s="7"/>
      <c r="V1232" s="7"/>
      <c r="W1232" s="7"/>
      <c r="X1232" s="7"/>
      <c r="Y1232" s="9" t="e">
        <f t="shared" si="31"/>
        <v>#DIV/0!</v>
      </c>
      <c r="Z1232" s="7"/>
      <c r="AA1232" s="7"/>
      <c r="AB1232" s="7"/>
      <c r="AC1232" s="7"/>
      <c r="AD1232" s="10"/>
      <c r="AE1232" s="7"/>
      <c r="AF1232" s="7"/>
      <c r="AG1232" s="10"/>
      <c r="AH1232" s="10"/>
      <c r="AI1232" s="10"/>
      <c r="AJ1232" s="10"/>
      <c r="AK1232" s="10"/>
      <c r="AL1232" s="10"/>
      <c r="AM1232" s="7"/>
      <c r="AN1232" s="11"/>
      <c r="AO1232" s="12"/>
    </row>
    <row r="1233" spans="1:41">
      <c r="A1233" s="13"/>
      <c r="B1233" s="14"/>
      <c r="C1233" s="15"/>
      <c r="D1233" s="15"/>
      <c r="E1233" s="15"/>
      <c r="F1233" s="61"/>
      <c r="G1233" s="15"/>
      <c r="H1233" s="15"/>
      <c r="I1233" s="15"/>
      <c r="J1233" s="15"/>
      <c r="K1233" s="15"/>
      <c r="L1233" s="15"/>
      <c r="M1233" s="15"/>
      <c r="N1233" s="15"/>
      <c r="O1233" s="15"/>
      <c r="P1233" s="15"/>
      <c r="Q1233" s="15"/>
      <c r="U1233" s="15"/>
      <c r="V1233" s="15"/>
      <c r="W1233" s="15"/>
      <c r="X1233" s="15"/>
      <c r="Y1233" s="16" t="e">
        <f t="shared" si="31"/>
        <v>#DIV/0!</v>
      </c>
      <c r="Z1233" s="15"/>
      <c r="AA1233" s="15"/>
      <c r="AB1233" s="15"/>
      <c r="AC1233" s="15"/>
      <c r="AD1233" s="17"/>
      <c r="AE1233" s="15"/>
      <c r="AF1233" s="15"/>
      <c r="AG1233" s="17"/>
      <c r="AH1233" s="17"/>
      <c r="AI1233" s="17"/>
      <c r="AJ1233" s="17"/>
      <c r="AK1233" s="17"/>
      <c r="AL1233" s="17"/>
      <c r="AM1233" s="15"/>
      <c r="AN1233" s="18"/>
      <c r="AO1233" s="19"/>
    </row>
    <row r="1234" spans="1:41">
      <c r="A1234" s="5"/>
      <c r="B1234" s="6"/>
      <c r="C1234" s="7"/>
      <c r="D1234" s="7"/>
      <c r="E1234" s="7"/>
      <c r="F1234" s="45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U1234" s="7"/>
      <c r="V1234" s="7"/>
      <c r="W1234" s="7"/>
      <c r="X1234" s="7"/>
      <c r="Y1234" s="9" t="e">
        <f t="shared" si="31"/>
        <v>#DIV/0!</v>
      </c>
      <c r="Z1234" s="7"/>
      <c r="AA1234" s="7"/>
      <c r="AB1234" s="7"/>
      <c r="AC1234" s="7"/>
      <c r="AD1234" s="10"/>
      <c r="AE1234" s="7"/>
      <c r="AF1234" s="7"/>
      <c r="AG1234" s="10"/>
      <c r="AH1234" s="10"/>
      <c r="AI1234" s="10"/>
      <c r="AJ1234" s="10"/>
      <c r="AK1234" s="10"/>
      <c r="AL1234" s="10"/>
      <c r="AM1234" s="7"/>
      <c r="AN1234" s="11"/>
      <c r="AO1234" s="12"/>
    </row>
    <row r="1235" spans="1:41">
      <c r="A1235" s="13"/>
      <c r="B1235" s="14"/>
      <c r="C1235" s="15"/>
      <c r="D1235" s="15"/>
      <c r="E1235" s="15"/>
      <c r="F1235" s="61"/>
      <c r="G1235" s="15"/>
      <c r="H1235" s="15"/>
      <c r="I1235" s="15"/>
      <c r="J1235" s="15"/>
      <c r="K1235" s="15"/>
      <c r="L1235" s="15"/>
      <c r="M1235" s="15"/>
      <c r="N1235" s="15"/>
      <c r="O1235" s="15"/>
      <c r="P1235" s="15"/>
      <c r="Q1235" s="15"/>
      <c r="U1235" s="15"/>
      <c r="V1235" s="15"/>
      <c r="W1235" s="15"/>
      <c r="X1235" s="15"/>
      <c r="Y1235" s="16" t="e">
        <f t="shared" si="31"/>
        <v>#DIV/0!</v>
      </c>
      <c r="Z1235" s="15"/>
      <c r="AA1235" s="15"/>
      <c r="AB1235" s="15"/>
      <c r="AC1235" s="15"/>
      <c r="AD1235" s="17"/>
      <c r="AE1235" s="15"/>
      <c r="AF1235" s="15"/>
      <c r="AG1235" s="17"/>
      <c r="AH1235" s="17"/>
      <c r="AI1235" s="17"/>
      <c r="AJ1235" s="17"/>
      <c r="AK1235" s="17"/>
      <c r="AL1235" s="17"/>
      <c r="AM1235" s="15"/>
      <c r="AN1235" s="18"/>
      <c r="AO1235" s="19"/>
    </row>
    <row r="1236" spans="1:41">
      <c r="A1236" s="5"/>
      <c r="B1236" s="6"/>
      <c r="C1236" s="7"/>
      <c r="D1236" s="7"/>
      <c r="E1236" s="7"/>
      <c r="F1236" s="45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U1236" s="7"/>
      <c r="V1236" s="7"/>
      <c r="W1236" s="7"/>
      <c r="X1236" s="7"/>
      <c r="Y1236" s="9" t="e">
        <f t="shared" si="31"/>
        <v>#DIV/0!</v>
      </c>
      <c r="Z1236" s="7"/>
      <c r="AA1236" s="7"/>
      <c r="AB1236" s="7"/>
      <c r="AC1236" s="7"/>
      <c r="AD1236" s="10"/>
      <c r="AE1236" s="7"/>
      <c r="AF1236" s="7"/>
      <c r="AG1236" s="10"/>
      <c r="AH1236" s="10"/>
      <c r="AI1236" s="10"/>
      <c r="AJ1236" s="10"/>
      <c r="AK1236" s="10"/>
      <c r="AL1236" s="10"/>
      <c r="AM1236" s="7"/>
      <c r="AN1236" s="11"/>
      <c r="AO1236" s="12"/>
    </row>
    <row r="1237" spans="1:41">
      <c r="A1237" s="13"/>
      <c r="B1237" s="14"/>
      <c r="C1237" s="15"/>
      <c r="D1237" s="15"/>
      <c r="E1237" s="15"/>
      <c r="F1237" s="61"/>
      <c r="G1237" s="15"/>
      <c r="H1237" s="15"/>
      <c r="I1237" s="15"/>
      <c r="J1237" s="15"/>
      <c r="K1237" s="15"/>
      <c r="L1237" s="15"/>
      <c r="M1237" s="15"/>
      <c r="N1237" s="15"/>
      <c r="O1237" s="15"/>
      <c r="P1237" s="15"/>
      <c r="Q1237" s="15"/>
      <c r="U1237" s="15"/>
      <c r="V1237" s="15"/>
      <c r="W1237" s="15"/>
      <c r="X1237" s="15"/>
      <c r="Y1237" s="16" t="e">
        <f t="shared" si="31"/>
        <v>#DIV/0!</v>
      </c>
      <c r="Z1237" s="15"/>
      <c r="AA1237" s="15"/>
      <c r="AB1237" s="15"/>
      <c r="AC1237" s="15"/>
      <c r="AD1237" s="17"/>
      <c r="AE1237" s="15"/>
      <c r="AF1237" s="15"/>
      <c r="AG1237" s="17"/>
      <c r="AH1237" s="17"/>
      <c r="AI1237" s="17"/>
      <c r="AJ1237" s="17"/>
      <c r="AK1237" s="17"/>
      <c r="AL1237" s="17"/>
      <c r="AM1237" s="15"/>
      <c r="AN1237" s="18"/>
      <c r="AO1237" s="19"/>
    </row>
    <row r="1238" spans="1:41">
      <c r="A1238" s="5"/>
      <c r="B1238" s="6"/>
      <c r="C1238" s="7"/>
      <c r="D1238" s="7"/>
      <c r="E1238" s="7"/>
      <c r="F1238" s="45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U1238" s="7"/>
      <c r="V1238" s="7"/>
      <c r="W1238" s="7"/>
      <c r="X1238" s="7"/>
      <c r="Y1238" s="9" t="e">
        <f t="shared" si="31"/>
        <v>#DIV/0!</v>
      </c>
      <c r="Z1238" s="7"/>
      <c r="AA1238" s="7"/>
      <c r="AB1238" s="7"/>
      <c r="AC1238" s="7"/>
      <c r="AD1238" s="10"/>
      <c r="AE1238" s="7"/>
      <c r="AF1238" s="7"/>
      <c r="AG1238" s="10"/>
      <c r="AH1238" s="10"/>
      <c r="AI1238" s="10"/>
      <c r="AJ1238" s="10"/>
      <c r="AK1238" s="10"/>
      <c r="AL1238" s="10"/>
      <c r="AM1238" s="7"/>
      <c r="AN1238" s="11"/>
      <c r="AO1238" s="12"/>
    </row>
    <row r="1239" spans="1:41">
      <c r="A1239" s="13"/>
      <c r="B1239" s="14"/>
      <c r="C1239" s="15"/>
      <c r="D1239" s="15"/>
      <c r="E1239" s="15"/>
      <c r="F1239" s="61"/>
      <c r="G1239" s="15"/>
      <c r="H1239" s="15"/>
      <c r="I1239" s="15"/>
      <c r="J1239" s="15"/>
      <c r="K1239" s="15"/>
      <c r="L1239" s="15"/>
      <c r="M1239" s="15"/>
      <c r="N1239" s="15"/>
      <c r="O1239" s="15"/>
      <c r="P1239" s="15"/>
      <c r="Q1239" s="15"/>
      <c r="U1239" s="15"/>
      <c r="V1239" s="15"/>
      <c r="W1239" s="15"/>
      <c r="X1239" s="15"/>
      <c r="Y1239" s="16" t="e">
        <f t="shared" si="31"/>
        <v>#DIV/0!</v>
      </c>
      <c r="Z1239" s="15"/>
      <c r="AA1239" s="15"/>
      <c r="AB1239" s="15"/>
      <c r="AC1239" s="15"/>
      <c r="AD1239" s="17"/>
      <c r="AE1239" s="15"/>
      <c r="AF1239" s="15"/>
      <c r="AG1239" s="17"/>
      <c r="AH1239" s="17"/>
      <c r="AI1239" s="17"/>
      <c r="AJ1239" s="17"/>
      <c r="AK1239" s="17"/>
      <c r="AL1239" s="17"/>
      <c r="AM1239" s="15"/>
      <c r="AN1239" s="18"/>
      <c r="AO1239" s="19"/>
    </row>
    <row r="1240" spans="1:41">
      <c r="A1240" s="5"/>
      <c r="B1240" s="6"/>
      <c r="C1240" s="7"/>
      <c r="D1240" s="7"/>
      <c r="E1240" s="7"/>
      <c r="F1240" s="45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U1240" s="7"/>
      <c r="V1240" s="7"/>
      <c r="W1240" s="7"/>
      <c r="X1240" s="7"/>
      <c r="Y1240" s="9" t="e">
        <f t="shared" si="31"/>
        <v>#DIV/0!</v>
      </c>
      <c r="Z1240" s="7"/>
      <c r="AA1240" s="7"/>
      <c r="AB1240" s="7"/>
      <c r="AC1240" s="7"/>
      <c r="AD1240" s="10"/>
      <c r="AE1240" s="7"/>
      <c r="AF1240" s="7"/>
      <c r="AG1240" s="10"/>
      <c r="AH1240" s="10"/>
      <c r="AI1240" s="10"/>
      <c r="AJ1240" s="10"/>
      <c r="AK1240" s="10"/>
      <c r="AL1240" s="10"/>
      <c r="AM1240" s="7"/>
      <c r="AN1240" s="11"/>
      <c r="AO1240" s="12"/>
    </row>
    <row r="1241" spans="1:41">
      <c r="A1241" s="13"/>
      <c r="B1241" s="14"/>
      <c r="C1241" s="15"/>
      <c r="D1241" s="15"/>
      <c r="E1241" s="15"/>
      <c r="F1241" s="61"/>
      <c r="G1241" s="15"/>
      <c r="H1241" s="15"/>
      <c r="I1241" s="15"/>
      <c r="J1241" s="15"/>
      <c r="K1241" s="15"/>
      <c r="L1241" s="15"/>
      <c r="M1241" s="15"/>
      <c r="N1241" s="15"/>
      <c r="O1241" s="15"/>
      <c r="P1241" s="15"/>
      <c r="Q1241" s="15"/>
      <c r="U1241" s="15"/>
      <c r="V1241" s="15"/>
      <c r="W1241" s="15"/>
      <c r="X1241" s="15"/>
      <c r="Y1241" s="16" t="e">
        <f t="shared" si="31"/>
        <v>#DIV/0!</v>
      </c>
      <c r="Z1241" s="15"/>
      <c r="AA1241" s="15"/>
      <c r="AB1241" s="15"/>
      <c r="AC1241" s="15"/>
      <c r="AD1241" s="17"/>
      <c r="AE1241" s="15"/>
      <c r="AF1241" s="15"/>
      <c r="AG1241" s="17"/>
      <c r="AH1241" s="17"/>
      <c r="AI1241" s="17"/>
      <c r="AJ1241" s="17"/>
      <c r="AK1241" s="17"/>
      <c r="AL1241" s="17"/>
      <c r="AM1241" s="15"/>
      <c r="AN1241" s="18"/>
      <c r="AO1241" s="19"/>
    </row>
    <row r="1242" spans="1:41">
      <c r="A1242" s="5"/>
      <c r="B1242" s="6"/>
      <c r="C1242" s="7"/>
      <c r="D1242" s="7"/>
      <c r="E1242" s="7"/>
      <c r="F1242" s="45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U1242" s="7"/>
      <c r="V1242" s="7"/>
      <c r="W1242" s="7"/>
      <c r="X1242" s="7"/>
      <c r="Y1242" s="9" t="e">
        <f t="shared" si="31"/>
        <v>#DIV/0!</v>
      </c>
      <c r="Z1242" s="7"/>
      <c r="AA1242" s="7"/>
      <c r="AB1242" s="7"/>
      <c r="AC1242" s="7"/>
      <c r="AD1242" s="10"/>
      <c r="AE1242" s="7"/>
      <c r="AF1242" s="7"/>
      <c r="AG1242" s="10"/>
      <c r="AH1242" s="10"/>
      <c r="AI1242" s="10"/>
      <c r="AJ1242" s="10"/>
      <c r="AK1242" s="10"/>
      <c r="AL1242" s="10"/>
      <c r="AM1242" s="7"/>
      <c r="AN1242" s="11"/>
      <c r="AO1242" s="12"/>
    </row>
    <row r="1243" spans="1:41">
      <c r="A1243" s="13"/>
      <c r="B1243" s="14"/>
      <c r="C1243" s="15"/>
      <c r="D1243" s="15"/>
      <c r="E1243" s="15"/>
      <c r="F1243" s="61"/>
      <c r="G1243" s="15"/>
      <c r="H1243" s="15"/>
      <c r="I1243" s="15"/>
      <c r="J1243" s="15"/>
      <c r="K1243" s="15"/>
      <c r="L1243" s="15"/>
      <c r="M1243" s="15"/>
      <c r="N1243" s="15"/>
      <c r="O1243" s="15"/>
      <c r="P1243" s="15"/>
      <c r="Q1243" s="15"/>
      <c r="U1243" s="15"/>
      <c r="V1243" s="15"/>
      <c r="W1243" s="15"/>
      <c r="X1243" s="15"/>
      <c r="Y1243" s="16" t="e">
        <f t="shared" si="31"/>
        <v>#DIV/0!</v>
      </c>
      <c r="Z1243" s="15"/>
      <c r="AA1243" s="15"/>
      <c r="AB1243" s="15"/>
      <c r="AC1243" s="15"/>
      <c r="AD1243" s="17"/>
      <c r="AE1243" s="15"/>
      <c r="AF1243" s="15"/>
      <c r="AG1243" s="17"/>
      <c r="AH1243" s="17"/>
      <c r="AI1243" s="17"/>
      <c r="AJ1243" s="17"/>
      <c r="AK1243" s="17"/>
      <c r="AL1243" s="17"/>
      <c r="AM1243" s="15"/>
      <c r="AN1243" s="18"/>
      <c r="AO1243" s="19"/>
    </row>
    <row r="1244" spans="1:41">
      <c r="A1244" s="5"/>
      <c r="B1244" s="6"/>
      <c r="C1244" s="7"/>
      <c r="D1244" s="7"/>
      <c r="E1244" s="7"/>
      <c r="F1244" s="45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U1244" s="7"/>
      <c r="V1244" s="7"/>
      <c r="W1244" s="7"/>
      <c r="X1244" s="7"/>
      <c r="Y1244" s="9" t="e">
        <f t="shared" si="31"/>
        <v>#DIV/0!</v>
      </c>
      <c r="Z1244" s="7"/>
      <c r="AA1244" s="7"/>
      <c r="AB1244" s="7"/>
      <c r="AC1244" s="7"/>
      <c r="AD1244" s="10"/>
      <c r="AE1244" s="7"/>
      <c r="AF1244" s="7"/>
      <c r="AG1244" s="10"/>
      <c r="AH1244" s="10"/>
      <c r="AI1244" s="10"/>
      <c r="AJ1244" s="10"/>
      <c r="AK1244" s="10"/>
      <c r="AL1244" s="10"/>
      <c r="AM1244" s="7"/>
      <c r="AN1244" s="11"/>
      <c r="AO1244" s="12"/>
    </row>
    <row r="1245" spans="1:41">
      <c r="A1245" s="13"/>
      <c r="B1245" s="14"/>
      <c r="C1245" s="15"/>
      <c r="D1245" s="15"/>
      <c r="E1245" s="15"/>
      <c r="F1245" s="61"/>
      <c r="G1245" s="15"/>
      <c r="H1245" s="15"/>
      <c r="I1245" s="15"/>
      <c r="J1245" s="15"/>
      <c r="K1245" s="15"/>
      <c r="L1245" s="15"/>
      <c r="M1245" s="15"/>
      <c r="N1245" s="15"/>
      <c r="O1245" s="15"/>
      <c r="P1245" s="15"/>
      <c r="Q1245" s="15"/>
      <c r="U1245" s="15"/>
      <c r="V1245" s="15"/>
      <c r="W1245" s="15"/>
      <c r="X1245" s="15"/>
      <c r="Y1245" s="16" t="e">
        <f t="shared" si="31"/>
        <v>#DIV/0!</v>
      </c>
      <c r="Z1245" s="15"/>
      <c r="AA1245" s="15"/>
      <c r="AB1245" s="15"/>
      <c r="AC1245" s="15"/>
      <c r="AD1245" s="17"/>
      <c r="AE1245" s="15"/>
      <c r="AF1245" s="15"/>
      <c r="AG1245" s="17"/>
      <c r="AH1245" s="17"/>
      <c r="AI1245" s="17"/>
      <c r="AJ1245" s="17"/>
      <c r="AK1245" s="17"/>
      <c r="AL1245" s="17"/>
      <c r="AM1245" s="15"/>
      <c r="AN1245" s="18"/>
      <c r="AO1245" s="19"/>
    </row>
    <row r="1246" spans="1:41">
      <c r="A1246" s="5"/>
      <c r="B1246" s="6"/>
      <c r="C1246" s="7"/>
      <c r="D1246" s="7"/>
      <c r="E1246" s="7"/>
      <c r="F1246" s="45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U1246" s="7"/>
      <c r="V1246" s="7"/>
      <c r="W1246" s="7"/>
      <c r="X1246" s="7"/>
      <c r="Y1246" s="9" t="e">
        <f t="shared" si="31"/>
        <v>#DIV/0!</v>
      </c>
      <c r="Z1246" s="7"/>
      <c r="AA1246" s="7"/>
      <c r="AB1246" s="7"/>
      <c r="AC1246" s="7"/>
      <c r="AD1246" s="10"/>
      <c r="AE1246" s="7"/>
      <c r="AF1246" s="7"/>
      <c r="AG1246" s="10"/>
      <c r="AH1246" s="10"/>
      <c r="AI1246" s="10"/>
      <c r="AJ1246" s="10"/>
      <c r="AK1246" s="10"/>
      <c r="AL1246" s="10"/>
      <c r="AM1246" s="7"/>
      <c r="AN1246" s="11"/>
      <c r="AO1246" s="12"/>
    </row>
    <row r="1247" spans="1:41">
      <c r="A1247" s="13"/>
      <c r="B1247" s="14"/>
      <c r="C1247" s="15"/>
      <c r="D1247" s="15"/>
      <c r="E1247" s="15"/>
      <c r="F1247" s="61"/>
      <c r="G1247" s="15"/>
      <c r="H1247" s="15"/>
      <c r="I1247" s="15"/>
      <c r="J1247" s="15"/>
      <c r="K1247" s="15"/>
      <c r="L1247" s="15"/>
      <c r="M1247" s="15"/>
      <c r="N1247" s="15"/>
      <c r="O1247" s="15"/>
      <c r="P1247" s="15"/>
      <c r="Q1247" s="15"/>
      <c r="U1247" s="15"/>
      <c r="V1247" s="15"/>
      <c r="W1247" s="15"/>
      <c r="X1247" s="15"/>
      <c r="Y1247" s="16" t="e">
        <f t="shared" si="31"/>
        <v>#DIV/0!</v>
      </c>
      <c r="Z1247" s="15"/>
      <c r="AA1247" s="15"/>
      <c r="AB1247" s="15"/>
      <c r="AC1247" s="15"/>
      <c r="AD1247" s="17"/>
      <c r="AE1247" s="15"/>
      <c r="AF1247" s="15"/>
      <c r="AG1247" s="17"/>
      <c r="AH1247" s="17"/>
      <c r="AI1247" s="17"/>
      <c r="AJ1247" s="17"/>
      <c r="AK1247" s="17"/>
      <c r="AL1247" s="17"/>
      <c r="AM1247" s="15"/>
      <c r="AN1247" s="18"/>
      <c r="AO1247" s="19"/>
    </row>
    <row r="1248" spans="1:41">
      <c r="A1248" s="5"/>
      <c r="B1248" s="6"/>
      <c r="C1248" s="7"/>
      <c r="D1248" s="7"/>
      <c r="E1248" s="7"/>
      <c r="F1248" s="45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U1248" s="7"/>
      <c r="V1248" s="7"/>
      <c r="W1248" s="7"/>
      <c r="X1248" s="7"/>
      <c r="Y1248" s="9" t="e">
        <f t="shared" si="31"/>
        <v>#DIV/0!</v>
      </c>
      <c r="Z1248" s="7"/>
      <c r="AA1248" s="7"/>
      <c r="AB1248" s="7"/>
      <c r="AC1248" s="7"/>
      <c r="AD1248" s="10"/>
      <c r="AE1248" s="7"/>
      <c r="AF1248" s="7"/>
      <c r="AG1248" s="10"/>
      <c r="AH1248" s="10"/>
      <c r="AI1248" s="10"/>
      <c r="AJ1248" s="10"/>
      <c r="AK1248" s="10"/>
      <c r="AL1248" s="10"/>
      <c r="AM1248" s="7"/>
      <c r="AN1248" s="11"/>
      <c r="AO1248" s="12"/>
    </row>
    <row r="1249" spans="1:41">
      <c r="A1249" s="13"/>
      <c r="B1249" s="14"/>
      <c r="C1249" s="15"/>
      <c r="D1249" s="15"/>
      <c r="E1249" s="15"/>
      <c r="F1249" s="61"/>
      <c r="G1249" s="15"/>
      <c r="H1249" s="15"/>
      <c r="I1249" s="15"/>
      <c r="J1249" s="15"/>
      <c r="K1249" s="15"/>
      <c r="L1249" s="15"/>
      <c r="M1249" s="15"/>
      <c r="N1249" s="15"/>
      <c r="O1249" s="15"/>
      <c r="P1249" s="15"/>
      <c r="Q1249" s="15"/>
      <c r="U1249" s="15"/>
      <c r="V1249" s="15"/>
      <c r="W1249" s="15"/>
      <c r="X1249" s="15"/>
      <c r="Y1249" s="16" t="e">
        <f t="shared" si="31"/>
        <v>#DIV/0!</v>
      </c>
      <c r="Z1249" s="15"/>
      <c r="AA1249" s="15"/>
      <c r="AB1249" s="15"/>
      <c r="AC1249" s="15"/>
      <c r="AD1249" s="17"/>
      <c r="AE1249" s="15"/>
      <c r="AF1249" s="15"/>
      <c r="AG1249" s="17"/>
      <c r="AH1249" s="17"/>
      <c r="AI1249" s="17"/>
      <c r="AJ1249" s="17"/>
      <c r="AK1249" s="17"/>
      <c r="AL1249" s="17"/>
      <c r="AM1249" s="15"/>
      <c r="AN1249" s="18"/>
      <c r="AO1249" s="19"/>
    </row>
    <row r="1250" spans="1:41">
      <c r="A1250" s="5"/>
      <c r="B1250" s="6"/>
      <c r="C1250" s="7"/>
      <c r="D1250" s="7"/>
      <c r="E1250" s="7"/>
      <c r="F1250" s="45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U1250" s="7"/>
      <c r="V1250" s="7"/>
      <c r="W1250" s="7"/>
      <c r="X1250" s="7"/>
      <c r="Y1250" s="9" t="e">
        <f t="shared" si="31"/>
        <v>#DIV/0!</v>
      </c>
      <c r="Z1250" s="7"/>
      <c r="AA1250" s="7"/>
      <c r="AB1250" s="7"/>
      <c r="AC1250" s="7"/>
      <c r="AD1250" s="10"/>
      <c r="AE1250" s="7"/>
      <c r="AF1250" s="7"/>
      <c r="AG1250" s="10"/>
      <c r="AH1250" s="10"/>
      <c r="AI1250" s="10"/>
      <c r="AJ1250" s="10"/>
      <c r="AK1250" s="10"/>
      <c r="AL1250" s="10"/>
      <c r="AM1250" s="7"/>
      <c r="AN1250" s="11"/>
      <c r="AO1250" s="12"/>
    </row>
    <row r="1251" spans="1:41">
      <c r="A1251" s="13"/>
      <c r="B1251" s="14"/>
      <c r="C1251" s="15"/>
      <c r="D1251" s="15"/>
      <c r="E1251" s="15"/>
      <c r="F1251" s="61"/>
      <c r="G1251" s="15"/>
      <c r="H1251" s="15"/>
      <c r="I1251" s="15"/>
      <c r="J1251" s="15"/>
      <c r="K1251" s="15"/>
      <c r="L1251" s="15"/>
      <c r="M1251" s="15"/>
      <c r="N1251" s="15"/>
      <c r="O1251" s="15"/>
      <c r="P1251" s="15"/>
      <c r="Q1251" s="15"/>
      <c r="U1251" s="15"/>
      <c r="V1251" s="15"/>
      <c r="W1251" s="15"/>
      <c r="X1251" s="15"/>
      <c r="Y1251" s="16" t="e">
        <f t="shared" si="31"/>
        <v>#DIV/0!</v>
      </c>
      <c r="Z1251" s="15"/>
      <c r="AA1251" s="15"/>
      <c r="AB1251" s="15"/>
      <c r="AC1251" s="15"/>
      <c r="AD1251" s="17"/>
      <c r="AE1251" s="15"/>
      <c r="AF1251" s="15"/>
      <c r="AG1251" s="17"/>
      <c r="AH1251" s="17"/>
      <c r="AI1251" s="17"/>
      <c r="AJ1251" s="17"/>
      <c r="AK1251" s="17"/>
      <c r="AL1251" s="17"/>
      <c r="AM1251" s="15"/>
      <c r="AN1251" s="18"/>
      <c r="AO1251" s="19"/>
    </row>
    <row r="1252" spans="1:41">
      <c r="A1252" s="5"/>
      <c r="B1252" s="6"/>
      <c r="C1252" s="7"/>
      <c r="D1252" s="7"/>
      <c r="E1252" s="7"/>
      <c r="F1252" s="45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U1252" s="7"/>
      <c r="V1252" s="7"/>
      <c r="W1252" s="7"/>
      <c r="X1252" s="7"/>
      <c r="Y1252" s="9" t="e">
        <f t="shared" si="31"/>
        <v>#DIV/0!</v>
      </c>
      <c r="Z1252" s="7"/>
      <c r="AA1252" s="7"/>
      <c r="AB1252" s="7"/>
      <c r="AC1252" s="7"/>
      <c r="AD1252" s="10"/>
      <c r="AE1252" s="7"/>
      <c r="AF1252" s="7"/>
      <c r="AG1252" s="10"/>
      <c r="AH1252" s="10"/>
      <c r="AI1252" s="10"/>
      <c r="AJ1252" s="10"/>
      <c r="AK1252" s="10"/>
      <c r="AL1252" s="10"/>
      <c r="AM1252" s="7"/>
      <c r="AN1252" s="11"/>
      <c r="AO1252" s="12"/>
    </row>
    <row r="1253" spans="1:41">
      <c r="A1253" s="13"/>
      <c r="B1253" s="14"/>
      <c r="C1253" s="15"/>
      <c r="D1253" s="15"/>
      <c r="E1253" s="15"/>
      <c r="F1253" s="61"/>
      <c r="G1253" s="15"/>
      <c r="H1253" s="15"/>
      <c r="I1253" s="15"/>
      <c r="J1253" s="15"/>
      <c r="K1253" s="15"/>
      <c r="L1253" s="15"/>
      <c r="M1253" s="15"/>
      <c r="N1253" s="15"/>
      <c r="O1253" s="15"/>
      <c r="P1253" s="15"/>
      <c r="Q1253" s="15"/>
      <c r="U1253" s="15"/>
      <c r="V1253" s="15"/>
      <c r="W1253" s="15"/>
      <c r="X1253" s="15"/>
      <c r="Y1253" s="16" t="e">
        <f t="shared" si="31"/>
        <v>#DIV/0!</v>
      </c>
      <c r="Z1253" s="15"/>
      <c r="AA1253" s="15"/>
      <c r="AB1253" s="15"/>
      <c r="AC1253" s="15"/>
      <c r="AD1253" s="17"/>
      <c r="AE1253" s="15"/>
      <c r="AF1253" s="15"/>
      <c r="AG1253" s="17"/>
      <c r="AH1253" s="17"/>
      <c r="AI1253" s="17"/>
      <c r="AJ1253" s="17"/>
      <c r="AK1253" s="17"/>
      <c r="AL1253" s="17"/>
      <c r="AM1253" s="15"/>
      <c r="AN1253" s="18"/>
      <c r="AO1253" s="19"/>
    </row>
    <row r="1254" spans="1:41">
      <c r="A1254" s="5"/>
      <c r="B1254" s="6"/>
      <c r="C1254" s="7"/>
      <c r="D1254" s="7"/>
      <c r="E1254" s="7"/>
      <c r="F1254" s="45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U1254" s="7"/>
      <c r="V1254" s="7"/>
      <c r="W1254" s="7"/>
      <c r="X1254" s="7"/>
      <c r="Y1254" s="9" t="e">
        <f t="shared" si="31"/>
        <v>#DIV/0!</v>
      </c>
      <c r="Z1254" s="7"/>
      <c r="AA1254" s="7"/>
      <c r="AB1254" s="7"/>
      <c r="AC1254" s="7"/>
      <c r="AD1254" s="10"/>
      <c r="AE1254" s="7"/>
      <c r="AF1254" s="7"/>
      <c r="AG1254" s="10"/>
      <c r="AH1254" s="10"/>
      <c r="AI1254" s="10"/>
      <c r="AJ1254" s="10"/>
      <c r="AK1254" s="10"/>
      <c r="AL1254" s="10"/>
      <c r="AM1254" s="7"/>
      <c r="AN1254" s="11"/>
      <c r="AO1254" s="12"/>
    </row>
    <row r="1255" spans="1:41">
      <c r="A1255" s="13"/>
      <c r="B1255" s="14"/>
      <c r="C1255" s="15"/>
      <c r="D1255" s="15"/>
      <c r="E1255" s="15"/>
      <c r="F1255" s="61"/>
      <c r="G1255" s="15"/>
      <c r="H1255" s="15"/>
      <c r="I1255" s="15"/>
      <c r="J1255" s="15"/>
      <c r="K1255" s="15"/>
      <c r="L1255" s="15"/>
      <c r="M1255" s="15"/>
      <c r="N1255" s="15"/>
      <c r="O1255" s="15"/>
      <c r="P1255" s="15"/>
      <c r="Q1255" s="15"/>
      <c r="U1255" s="15"/>
      <c r="V1255" s="15"/>
      <c r="W1255" s="15"/>
      <c r="X1255" s="15"/>
      <c r="Y1255" s="16" t="e">
        <f t="shared" si="31"/>
        <v>#DIV/0!</v>
      </c>
      <c r="Z1255" s="15"/>
      <c r="AA1255" s="15"/>
      <c r="AB1255" s="15"/>
      <c r="AC1255" s="15"/>
      <c r="AD1255" s="17"/>
      <c r="AE1255" s="15"/>
      <c r="AF1255" s="15"/>
      <c r="AG1255" s="17"/>
      <c r="AH1255" s="17"/>
      <c r="AI1255" s="17"/>
      <c r="AJ1255" s="17"/>
      <c r="AK1255" s="17"/>
      <c r="AL1255" s="17"/>
      <c r="AM1255" s="15"/>
      <c r="AN1255" s="18"/>
      <c r="AO1255" s="19"/>
    </row>
    <row r="1256" spans="1:41">
      <c r="A1256" s="5"/>
      <c r="B1256" s="6"/>
      <c r="C1256" s="7"/>
      <c r="D1256" s="7"/>
      <c r="E1256" s="7"/>
      <c r="F1256" s="45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U1256" s="7"/>
      <c r="V1256" s="7"/>
      <c r="W1256" s="7"/>
      <c r="X1256" s="7"/>
      <c r="Y1256" s="9" t="e">
        <f t="shared" si="31"/>
        <v>#DIV/0!</v>
      </c>
      <c r="Z1256" s="7"/>
      <c r="AA1256" s="7"/>
      <c r="AB1256" s="7"/>
      <c r="AC1256" s="7"/>
      <c r="AD1256" s="10"/>
      <c r="AE1256" s="7"/>
      <c r="AF1256" s="7"/>
      <c r="AG1256" s="10"/>
      <c r="AH1256" s="10"/>
      <c r="AI1256" s="10"/>
      <c r="AJ1256" s="10"/>
      <c r="AK1256" s="10"/>
      <c r="AL1256" s="10"/>
      <c r="AM1256" s="7"/>
      <c r="AN1256" s="11"/>
      <c r="AO1256" s="12"/>
    </row>
    <row r="1257" spans="1:41">
      <c r="A1257" s="13"/>
      <c r="B1257" s="14"/>
      <c r="C1257" s="15"/>
      <c r="D1257" s="15"/>
      <c r="E1257" s="15"/>
      <c r="F1257" s="61"/>
      <c r="G1257" s="15"/>
      <c r="H1257" s="15"/>
      <c r="I1257" s="15"/>
      <c r="J1257" s="15"/>
      <c r="K1257" s="15"/>
      <c r="L1257" s="15"/>
      <c r="M1257" s="15"/>
      <c r="N1257" s="15"/>
      <c r="O1257" s="15"/>
      <c r="P1257" s="15"/>
      <c r="Q1257" s="15"/>
      <c r="U1257" s="15"/>
      <c r="V1257" s="15"/>
      <c r="W1257" s="15"/>
      <c r="X1257" s="15"/>
      <c r="Y1257" s="16" t="e">
        <f t="shared" si="31"/>
        <v>#DIV/0!</v>
      </c>
      <c r="Z1257" s="15"/>
      <c r="AA1257" s="15"/>
      <c r="AB1257" s="15"/>
      <c r="AC1257" s="15"/>
      <c r="AD1257" s="17"/>
      <c r="AE1257" s="15"/>
      <c r="AF1257" s="15"/>
      <c r="AG1257" s="17"/>
      <c r="AH1257" s="17"/>
      <c r="AI1257" s="17"/>
      <c r="AJ1257" s="17"/>
      <c r="AK1257" s="17"/>
      <c r="AL1257" s="17"/>
      <c r="AM1257" s="15"/>
      <c r="AN1257" s="18"/>
      <c r="AO1257" s="19"/>
    </row>
    <row r="1258" spans="1:41">
      <c r="A1258" s="5"/>
      <c r="B1258" s="6"/>
      <c r="C1258" s="7"/>
      <c r="D1258" s="7"/>
      <c r="E1258" s="7"/>
      <c r="F1258" s="45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U1258" s="7"/>
      <c r="V1258" s="7"/>
      <c r="W1258" s="7"/>
      <c r="X1258" s="7"/>
      <c r="Y1258" s="9" t="e">
        <f t="shared" si="31"/>
        <v>#DIV/0!</v>
      </c>
      <c r="Z1258" s="7"/>
      <c r="AA1258" s="7"/>
      <c r="AB1258" s="7"/>
      <c r="AC1258" s="7"/>
      <c r="AD1258" s="10"/>
      <c r="AE1258" s="7"/>
      <c r="AF1258" s="7"/>
      <c r="AG1258" s="10"/>
      <c r="AH1258" s="10"/>
      <c r="AI1258" s="10"/>
      <c r="AJ1258" s="10"/>
      <c r="AK1258" s="10"/>
      <c r="AL1258" s="10"/>
      <c r="AM1258" s="7"/>
      <c r="AN1258" s="11"/>
      <c r="AO1258" s="12"/>
    </row>
    <row r="1259" spans="1:41">
      <c r="A1259" s="13"/>
      <c r="B1259" s="14"/>
      <c r="C1259" s="15"/>
      <c r="D1259" s="15"/>
      <c r="E1259" s="15"/>
      <c r="F1259" s="61"/>
      <c r="G1259" s="15"/>
      <c r="H1259" s="15"/>
      <c r="I1259" s="15"/>
      <c r="J1259" s="15"/>
      <c r="K1259" s="15"/>
      <c r="L1259" s="15"/>
      <c r="M1259" s="15"/>
      <c r="N1259" s="15"/>
      <c r="O1259" s="15"/>
      <c r="P1259" s="15"/>
      <c r="Q1259" s="15"/>
      <c r="U1259" s="15"/>
      <c r="V1259" s="15"/>
      <c r="W1259" s="15"/>
      <c r="X1259" s="15"/>
      <c r="Y1259" s="16" t="e">
        <f t="shared" si="31"/>
        <v>#DIV/0!</v>
      </c>
      <c r="Z1259" s="15"/>
      <c r="AA1259" s="15"/>
      <c r="AB1259" s="15"/>
      <c r="AC1259" s="15"/>
      <c r="AD1259" s="17"/>
      <c r="AE1259" s="15"/>
      <c r="AF1259" s="15"/>
      <c r="AG1259" s="17"/>
      <c r="AH1259" s="17"/>
      <c r="AI1259" s="17"/>
      <c r="AJ1259" s="17"/>
      <c r="AK1259" s="17"/>
      <c r="AL1259" s="17"/>
      <c r="AM1259" s="15"/>
      <c r="AN1259" s="18"/>
      <c r="AO1259" s="19"/>
    </row>
    <row r="1260" spans="1:41">
      <c r="A1260" s="5"/>
      <c r="B1260" s="6"/>
      <c r="C1260" s="7"/>
      <c r="D1260" s="7"/>
      <c r="E1260" s="7"/>
      <c r="F1260" s="45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U1260" s="7"/>
      <c r="V1260" s="7"/>
      <c r="W1260" s="7"/>
      <c r="X1260" s="7"/>
      <c r="Y1260" s="9" t="e">
        <f t="shared" si="31"/>
        <v>#DIV/0!</v>
      </c>
      <c r="Z1260" s="7"/>
      <c r="AA1260" s="7"/>
      <c r="AB1260" s="7"/>
      <c r="AC1260" s="7"/>
      <c r="AD1260" s="10"/>
      <c r="AE1260" s="7"/>
      <c r="AF1260" s="7"/>
      <c r="AG1260" s="10"/>
      <c r="AH1260" s="10"/>
      <c r="AI1260" s="10"/>
      <c r="AJ1260" s="10"/>
      <c r="AK1260" s="10"/>
      <c r="AL1260" s="10"/>
      <c r="AM1260" s="7"/>
      <c r="AN1260" s="11"/>
      <c r="AO1260" s="12"/>
    </row>
    <row r="1261" spans="1:41">
      <c r="A1261" s="13"/>
      <c r="B1261" s="14"/>
      <c r="C1261" s="15"/>
      <c r="D1261" s="15"/>
      <c r="E1261" s="15"/>
      <c r="F1261" s="61"/>
      <c r="G1261" s="15"/>
      <c r="H1261" s="15"/>
      <c r="I1261" s="15"/>
      <c r="J1261" s="15"/>
      <c r="K1261" s="15"/>
      <c r="L1261" s="15"/>
      <c r="M1261" s="15"/>
      <c r="N1261" s="15"/>
      <c r="O1261" s="15"/>
      <c r="P1261" s="15"/>
      <c r="Q1261" s="15"/>
      <c r="U1261" s="15"/>
      <c r="V1261" s="15"/>
      <c r="W1261" s="15"/>
      <c r="X1261" s="15"/>
      <c r="Y1261" s="16" t="e">
        <f t="shared" si="31"/>
        <v>#DIV/0!</v>
      </c>
      <c r="Z1261" s="15"/>
      <c r="AA1261" s="15"/>
      <c r="AB1261" s="15"/>
      <c r="AC1261" s="15"/>
      <c r="AD1261" s="17"/>
      <c r="AE1261" s="15"/>
      <c r="AF1261" s="15"/>
      <c r="AG1261" s="17"/>
      <c r="AH1261" s="17"/>
      <c r="AI1261" s="17"/>
      <c r="AJ1261" s="17"/>
      <c r="AK1261" s="17"/>
      <c r="AL1261" s="17"/>
      <c r="AM1261" s="15"/>
      <c r="AN1261" s="18"/>
      <c r="AO1261" s="19"/>
    </row>
    <row r="1262" spans="1:41">
      <c r="A1262" s="5"/>
      <c r="B1262" s="6"/>
      <c r="C1262" s="7"/>
      <c r="D1262" s="7"/>
      <c r="E1262" s="7"/>
      <c r="F1262" s="45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U1262" s="7"/>
      <c r="V1262" s="7"/>
      <c r="W1262" s="7"/>
      <c r="X1262" s="7"/>
      <c r="Y1262" s="9" t="e">
        <f t="shared" si="31"/>
        <v>#DIV/0!</v>
      </c>
      <c r="Z1262" s="7"/>
      <c r="AA1262" s="7"/>
      <c r="AB1262" s="7"/>
      <c r="AC1262" s="7"/>
      <c r="AD1262" s="10"/>
      <c r="AE1262" s="7"/>
      <c r="AF1262" s="7"/>
      <c r="AG1262" s="10"/>
      <c r="AH1262" s="10"/>
      <c r="AI1262" s="10"/>
      <c r="AJ1262" s="10"/>
      <c r="AK1262" s="10"/>
      <c r="AL1262" s="10"/>
      <c r="AM1262" s="7"/>
      <c r="AN1262" s="11"/>
      <c r="AO1262" s="12"/>
    </row>
    <row r="1263" spans="1:41">
      <c r="A1263" s="13"/>
      <c r="B1263" s="14"/>
      <c r="C1263" s="15"/>
      <c r="D1263" s="15"/>
      <c r="E1263" s="15"/>
      <c r="F1263" s="61"/>
      <c r="G1263" s="15"/>
      <c r="H1263" s="15"/>
      <c r="I1263" s="15"/>
      <c r="J1263" s="15"/>
      <c r="K1263" s="15"/>
      <c r="L1263" s="15"/>
      <c r="M1263" s="15"/>
      <c r="N1263" s="15"/>
      <c r="O1263" s="15"/>
      <c r="P1263" s="15"/>
      <c r="Q1263" s="15"/>
      <c r="U1263" s="15"/>
      <c r="V1263" s="15"/>
      <c r="W1263" s="15"/>
      <c r="X1263" s="15"/>
      <c r="Y1263" s="16" t="e">
        <f t="shared" si="31"/>
        <v>#DIV/0!</v>
      </c>
      <c r="Z1263" s="15"/>
      <c r="AA1263" s="15"/>
      <c r="AB1263" s="15"/>
      <c r="AC1263" s="15"/>
      <c r="AD1263" s="17"/>
      <c r="AE1263" s="15"/>
      <c r="AF1263" s="15"/>
      <c r="AG1263" s="17"/>
      <c r="AH1263" s="17"/>
      <c r="AI1263" s="17"/>
      <c r="AJ1263" s="17"/>
      <c r="AK1263" s="17"/>
      <c r="AL1263" s="17"/>
      <c r="AM1263" s="15"/>
      <c r="AN1263" s="18"/>
      <c r="AO1263" s="19"/>
    </row>
    <row r="1264" spans="1:41">
      <c r="A1264" s="5"/>
      <c r="B1264" s="6"/>
      <c r="C1264" s="7"/>
      <c r="D1264" s="7"/>
      <c r="E1264" s="7"/>
      <c r="F1264" s="45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U1264" s="7"/>
      <c r="V1264" s="7"/>
      <c r="W1264" s="7"/>
      <c r="X1264" s="7"/>
      <c r="Y1264" s="9" t="e">
        <f t="shared" si="31"/>
        <v>#DIV/0!</v>
      </c>
      <c r="Z1264" s="7"/>
      <c r="AA1264" s="7"/>
      <c r="AB1264" s="7"/>
      <c r="AC1264" s="7"/>
      <c r="AD1264" s="10"/>
      <c r="AE1264" s="7"/>
      <c r="AF1264" s="7"/>
      <c r="AG1264" s="10"/>
      <c r="AH1264" s="10"/>
      <c r="AI1264" s="10"/>
      <c r="AJ1264" s="10"/>
      <c r="AK1264" s="10"/>
      <c r="AL1264" s="10"/>
      <c r="AM1264" s="7"/>
      <c r="AN1264" s="11"/>
      <c r="AO1264" s="12"/>
    </row>
    <row r="1265" spans="1:41">
      <c r="A1265" s="13"/>
      <c r="B1265" s="14"/>
      <c r="C1265" s="15"/>
      <c r="D1265" s="15"/>
      <c r="E1265" s="15"/>
      <c r="F1265" s="61"/>
      <c r="G1265" s="15"/>
      <c r="H1265" s="15"/>
      <c r="I1265" s="15"/>
      <c r="J1265" s="15"/>
      <c r="K1265" s="15"/>
      <c r="L1265" s="15"/>
      <c r="M1265" s="15"/>
      <c r="N1265" s="15"/>
      <c r="O1265" s="15"/>
      <c r="P1265" s="15"/>
      <c r="Q1265" s="15"/>
      <c r="U1265" s="15"/>
      <c r="V1265" s="15"/>
      <c r="W1265" s="15"/>
      <c r="X1265" s="15"/>
      <c r="Y1265" s="16" t="e">
        <f t="shared" si="31"/>
        <v>#DIV/0!</v>
      </c>
      <c r="Z1265" s="15"/>
      <c r="AA1265" s="15"/>
      <c r="AB1265" s="15"/>
      <c r="AC1265" s="15"/>
      <c r="AD1265" s="17"/>
      <c r="AE1265" s="15"/>
      <c r="AF1265" s="15"/>
      <c r="AG1265" s="17"/>
      <c r="AH1265" s="17"/>
      <c r="AI1265" s="17"/>
      <c r="AJ1265" s="17"/>
      <c r="AK1265" s="17"/>
      <c r="AL1265" s="17"/>
      <c r="AM1265" s="15"/>
      <c r="AN1265" s="18"/>
      <c r="AO1265" s="19"/>
    </row>
    <row r="1266" spans="1:41">
      <c r="A1266" s="5"/>
      <c r="B1266" s="6"/>
      <c r="C1266" s="7"/>
      <c r="D1266" s="7"/>
      <c r="E1266" s="7"/>
      <c r="F1266" s="45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U1266" s="7"/>
      <c r="V1266" s="7"/>
      <c r="W1266" s="7"/>
      <c r="X1266" s="7"/>
      <c r="Y1266" s="9" t="e">
        <f t="shared" si="31"/>
        <v>#DIV/0!</v>
      </c>
      <c r="Z1266" s="7"/>
      <c r="AA1266" s="7"/>
      <c r="AB1266" s="7"/>
      <c r="AC1266" s="7"/>
      <c r="AD1266" s="10"/>
      <c r="AE1266" s="7"/>
      <c r="AF1266" s="7"/>
      <c r="AG1266" s="10"/>
      <c r="AH1266" s="10"/>
      <c r="AI1266" s="10"/>
      <c r="AJ1266" s="10"/>
      <c r="AK1266" s="10"/>
      <c r="AL1266" s="10"/>
      <c r="AM1266" s="7"/>
      <c r="AN1266" s="11"/>
      <c r="AO1266" s="12"/>
    </row>
    <row r="1267" spans="1:41">
      <c r="A1267" s="13"/>
      <c r="B1267" s="14"/>
      <c r="C1267" s="15"/>
      <c r="D1267" s="15"/>
      <c r="E1267" s="15"/>
      <c r="F1267" s="61"/>
      <c r="G1267" s="15"/>
      <c r="H1267" s="15"/>
      <c r="I1267" s="15"/>
      <c r="J1267" s="15"/>
      <c r="K1267" s="15"/>
      <c r="L1267" s="15"/>
      <c r="M1267" s="15"/>
      <c r="N1267" s="15"/>
      <c r="O1267" s="15"/>
      <c r="P1267" s="15"/>
      <c r="Q1267" s="15"/>
      <c r="U1267" s="15"/>
      <c r="V1267" s="15"/>
      <c r="W1267" s="15"/>
      <c r="X1267" s="15"/>
      <c r="Y1267" s="16" t="e">
        <f t="shared" si="31"/>
        <v>#DIV/0!</v>
      </c>
      <c r="Z1267" s="15"/>
      <c r="AA1267" s="15"/>
      <c r="AB1267" s="15"/>
      <c r="AC1267" s="15"/>
      <c r="AD1267" s="17"/>
      <c r="AE1267" s="15"/>
      <c r="AF1267" s="15"/>
      <c r="AG1267" s="17"/>
      <c r="AH1267" s="17"/>
      <c r="AI1267" s="17"/>
      <c r="AJ1267" s="17"/>
      <c r="AK1267" s="17"/>
      <c r="AL1267" s="17"/>
      <c r="AM1267" s="15"/>
      <c r="AN1267" s="18"/>
      <c r="AO1267" s="19"/>
    </row>
    <row r="1268" spans="1:41">
      <c r="A1268" s="5"/>
      <c r="B1268" s="6"/>
      <c r="C1268" s="7"/>
      <c r="D1268" s="7"/>
      <c r="E1268" s="7"/>
      <c r="F1268" s="45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U1268" s="7"/>
      <c r="V1268" s="7"/>
      <c r="W1268" s="7"/>
      <c r="X1268" s="7"/>
      <c r="Y1268" s="9" t="e">
        <f t="shared" si="31"/>
        <v>#DIV/0!</v>
      </c>
      <c r="Z1268" s="7"/>
      <c r="AA1268" s="7"/>
      <c r="AB1268" s="7"/>
      <c r="AC1268" s="7"/>
      <c r="AD1268" s="10"/>
      <c r="AE1268" s="7"/>
      <c r="AF1268" s="7"/>
      <c r="AG1268" s="10"/>
      <c r="AH1268" s="10"/>
      <c r="AI1268" s="10"/>
      <c r="AJ1268" s="10"/>
      <c r="AK1268" s="10"/>
      <c r="AL1268" s="10"/>
      <c r="AM1268" s="7"/>
      <c r="AN1268" s="11"/>
      <c r="AO1268" s="12"/>
    </row>
    <row r="1269" spans="1:41">
      <c r="A1269" s="13"/>
      <c r="B1269" s="14"/>
      <c r="C1269" s="15"/>
      <c r="D1269" s="15"/>
      <c r="E1269" s="15"/>
      <c r="F1269" s="61"/>
      <c r="G1269" s="15"/>
      <c r="H1269" s="15"/>
      <c r="I1269" s="15"/>
      <c r="J1269" s="15"/>
      <c r="K1269" s="15"/>
      <c r="L1269" s="15"/>
      <c r="M1269" s="15"/>
      <c r="N1269" s="15"/>
      <c r="O1269" s="15"/>
      <c r="P1269" s="15"/>
      <c r="Q1269" s="15"/>
      <c r="U1269" s="15"/>
      <c r="V1269" s="15"/>
      <c r="W1269" s="15"/>
      <c r="X1269" s="15"/>
      <c r="Y1269" s="16" t="e">
        <f t="shared" si="31"/>
        <v>#DIV/0!</v>
      </c>
      <c r="Z1269" s="15"/>
      <c r="AA1269" s="15"/>
      <c r="AB1269" s="15"/>
      <c r="AC1269" s="15"/>
      <c r="AD1269" s="17"/>
      <c r="AE1269" s="15"/>
      <c r="AF1269" s="15"/>
      <c r="AG1269" s="17"/>
      <c r="AH1269" s="17"/>
      <c r="AI1269" s="17"/>
      <c r="AJ1269" s="17"/>
      <c r="AK1269" s="17"/>
      <c r="AL1269" s="17"/>
      <c r="AM1269" s="15"/>
      <c r="AN1269" s="18"/>
      <c r="AO1269" s="19"/>
    </row>
    <row r="1270" spans="1:41">
      <c r="A1270" s="5"/>
      <c r="B1270" s="6"/>
      <c r="C1270" s="7"/>
      <c r="D1270" s="7"/>
      <c r="E1270" s="7"/>
      <c r="F1270" s="45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U1270" s="7"/>
      <c r="V1270" s="7"/>
      <c r="W1270" s="7"/>
      <c r="X1270" s="7"/>
      <c r="Y1270" s="9" t="e">
        <f t="shared" si="31"/>
        <v>#DIV/0!</v>
      </c>
      <c r="Z1270" s="7"/>
      <c r="AA1270" s="7"/>
      <c r="AB1270" s="7"/>
      <c r="AC1270" s="7"/>
      <c r="AD1270" s="10"/>
      <c r="AE1270" s="7"/>
      <c r="AF1270" s="7"/>
      <c r="AG1270" s="10"/>
      <c r="AH1270" s="10"/>
      <c r="AI1270" s="10"/>
      <c r="AJ1270" s="10"/>
      <c r="AK1270" s="10"/>
      <c r="AL1270" s="10"/>
      <c r="AM1270" s="7"/>
      <c r="AN1270" s="11"/>
      <c r="AO1270" s="12"/>
    </row>
    <row r="1271" spans="1:41">
      <c r="A1271" s="13"/>
      <c r="B1271" s="14"/>
      <c r="C1271" s="15"/>
      <c r="D1271" s="15"/>
      <c r="E1271" s="15"/>
      <c r="F1271" s="61"/>
      <c r="G1271" s="15"/>
      <c r="H1271" s="15"/>
      <c r="I1271" s="15"/>
      <c r="J1271" s="15"/>
      <c r="K1271" s="15"/>
      <c r="L1271" s="15"/>
      <c r="M1271" s="15"/>
      <c r="N1271" s="15"/>
      <c r="O1271" s="15"/>
      <c r="P1271" s="15"/>
      <c r="Q1271" s="15"/>
      <c r="U1271" s="15"/>
      <c r="V1271" s="15"/>
      <c r="W1271" s="15"/>
      <c r="X1271" s="15"/>
      <c r="Y1271" s="16" t="e">
        <f t="shared" si="31"/>
        <v>#DIV/0!</v>
      </c>
      <c r="Z1271" s="15"/>
      <c r="AA1271" s="15"/>
      <c r="AB1271" s="15"/>
      <c r="AC1271" s="15"/>
      <c r="AD1271" s="17"/>
      <c r="AE1271" s="15"/>
      <c r="AF1271" s="15"/>
      <c r="AG1271" s="17"/>
      <c r="AH1271" s="17"/>
      <c r="AI1271" s="17"/>
      <c r="AJ1271" s="17"/>
      <c r="AK1271" s="17"/>
      <c r="AL1271" s="17"/>
      <c r="AM1271" s="15"/>
      <c r="AN1271" s="18"/>
      <c r="AO1271" s="19"/>
    </row>
    <row r="1272" spans="1:41">
      <c r="A1272" s="5"/>
      <c r="B1272" s="6"/>
      <c r="C1272" s="7"/>
      <c r="D1272" s="7"/>
      <c r="E1272" s="7"/>
      <c r="F1272" s="45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U1272" s="7"/>
      <c r="V1272" s="7"/>
      <c r="W1272" s="7"/>
      <c r="X1272" s="7"/>
      <c r="Y1272" s="9" t="e">
        <f t="shared" si="31"/>
        <v>#DIV/0!</v>
      </c>
      <c r="Z1272" s="7"/>
      <c r="AA1272" s="7"/>
      <c r="AB1272" s="7"/>
      <c r="AC1272" s="7"/>
      <c r="AD1272" s="10"/>
      <c r="AE1272" s="7"/>
      <c r="AF1272" s="7"/>
      <c r="AG1272" s="10"/>
      <c r="AH1272" s="10"/>
      <c r="AI1272" s="10"/>
      <c r="AJ1272" s="10"/>
      <c r="AK1272" s="10"/>
      <c r="AL1272" s="10"/>
      <c r="AM1272" s="7"/>
      <c r="AN1272" s="11"/>
      <c r="AO1272" s="12"/>
    </row>
    <row r="1273" spans="1:41">
      <c r="A1273" s="13"/>
      <c r="B1273" s="14"/>
      <c r="C1273" s="15"/>
      <c r="D1273" s="15"/>
      <c r="E1273" s="15"/>
      <c r="F1273" s="61"/>
      <c r="G1273" s="15"/>
      <c r="H1273" s="15"/>
      <c r="I1273" s="15"/>
      <c r="J1273" s="15"/>
      <c r="K1273" s="15"/>
      <c r="L1273" s="15"/>
      <c r="M1273" s="15"/>
      <c r="N1273" s="15"/>
      <c r="O1273" s="15"/>
      <c r="P1273" s="15"/>
      <c r="Q1273" s="15"/>
      <c r="U1273" s="15"/>
      <c r="V1273" s="15"/>
      <c r="W1273" s="15"/>
      <c r="X1273" s="15"/>
      <c r="Y1273" s="16" t="e">
        <f t="shared" si="31"/>
        <v>#DIV/0!</v>
      </c>
      <c r="Z1273" s="15"/>
      <c r="AA1273" s="15"/>
      <c r="AB1273" s="15"/>
      <c r="AC1273" s="15"/>
      <c r="AD1273" s="17"/>
      <c r="AE1273" s="15"/>
      <c r="AF1273" s="15"/>
      <c r="AG1273" s="17"/>
      <c r="AH1273" s="17"/>
      <c r="AI1273" s="17"/>
      <c r="AJ1273" s="17"/>
      <c r="AK1273" s="17"/>
      <c r="AL1273" s="17"/>
      <c r="AM1273" s="15"/>
      <c r="AN1273" s="18"/>
      <c r="AO1273" s="19"/>
    </row>
    <row r="1274" spans="1:41">
      <c r="A1274" s="5"/>
      <c r="B1274" s="6"/>
      <c r="C1274" s="7"/>
      <c r="D1274" s="7"/>
      <c r="E1274" s="7"/>
      <c r="F1274" s="45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U1274" s="7"/>
      <c r="V1274" s="7"/>
      <c r="W1274" s="7"/>
      <c r="X1274" s="7"/>
      <c r="Y1274" s="9" t="e">
        <f t="shared" si="31"/>
        <v>#DIV/0!</v>
      </c>
      <c r="Z1274" s="7"/>
      <c r="AA1274" s="7"/>
      <c r="AB1274" s="7"/>
      <c r="AC1274" s="7"/>
      <c r="AD1274" s="10"/>
      <c r="AE1274" s="7"/>
      <c r="AF1274" s="7"/>
      <c r="AG1274" s="10"/>
      <c r="AH1274" s="10"/>
      <c r="AI1274" s="10"/>
      <c r="AJ1274" s="10"/>
      <c r="AK1274" s="10"/>
      <c r="AL1274" s="10"/>
      <c r="AM1274" s="7"/>
      <c r="AN1274" s="11"/>
      <c r="AO1274" s="12"/>
    </row>
    <row r="1275" spans="1:41">
      <c r="A1275" s="13"/>
      <c r="B1275" s="14"/>
      <c r="C1275" s="15"/>
      <c r="D1275" s="15"/>
      <c r="E1275" s="15"/>
      <c r="F1275" s="61"/>
      <c r="G1275" s="15"/>
      <c r="H1275" s="15"/>
      <c r="I1275" s="15"/>
      <c r="J1275" s="15"/>
      <c r="K1275" s="15"/>
      <c r="L1275" s="15"/>
      <c r="M1275" s="15"/>
      <c r="N1275" s="15"/>
      <c r="O1275" s="15"/>
      <c r="P1275" s="15"/>
      <c r="Q1275" s="15"/>
      <c r="U1275" s="15"/>
      <c r="V1275" s="15"/>
      <c r="W1275" s="15"/>
      <c r="X1275" s="15"/>
      <c r="Y1275" s="16" t="e">
        <f t="shared" si="31"/>
        <v>#DIV/0!</v>
      </c>
      <c r="Z1275" s="15"/>
      <c r="AA1275" s="15"/>
      <c r="AB1275" s="15"/>
      <c r="AC1275" s="15"/>
      <c r="AD1275" s="17"/>
      <c r="AE1275" s="15"/>
      <c r="AF1275" s="15"/>
      <c r="AG1275" s="17"/>
      <c r="AH1275" s="17"/>
      <c r="AI1275" s="17"/>
      <c r="AJ1275" s="17"/>
      <c r="AK1275" s="17"/>
      <c r="AL1275" s="17"/>
      <c r="AM1275" s="15"/>
      <c r="AN1275" s="18"/>
      <c r="AO1275" s="19"/>
    </row>
    <row r="1276" spans="1:41">
      <c r="A1276" s="5"/>
      <c r="B1276" s="6"/>
      <c r="C1276" s="7"/>
      <c r="D1276" s="7"/>
      <c r="E1276" s="7"/>
      <c r="F1276" s="45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U1276" s="7"/>
      <c r="V1276" s="7"/>
      <c r="W1276" s="7"/>
      <c r="X1276" s="7"/>
      <c r="Y1276" s="9" t="e">
        <f t="shared" si="31"/>
        <v>#DIV/0!</v>
      </c>
      <c r="Z1276" s="7"/>
      <c r="AA1276" s="7"/>
      <c r="AB1276" s="7"/>
      <c r="AC1276" s="7"/>
      <c r="AD1276" s="10"/>
      <c r="AE1276" s="7"/>
      <c r="AF1276" s="7"/>
      <c r="AG1276" s="10"/>
      <c r="AH1276" s="10"/>
      <c r="AI1276" s="10"/>
      <c r="AJ1276" s="10"/>
      <c r="AK1276" s="10"/>
      <c r="AL1276" s="10"/>
      <c r="AM1276" s="7"/>
      <c r="AN1276" s="11"/>
      <c r="AO1276" s="12"/>
    </row>
    <row r="1277" spans="1:41">
      <c r="A1277" s="13"/>
      <c r="B1277" s="14"/>
      <c r="C1277" s="15"/>
      <c r="D1277" s="15"/>
      <c r="E1277" s="15"/>
      <c r="F1277" s="61"/>
      <c r="G1277" s="15"/>
      <c r="H1277" s="15"/>
      <c r="I1277" s="15"/>
      <c r="J1277" s="15"/>
      <c r="K1277" s="15"/>
      <c r="L1277" s="15"/>
      <c r="M1277" s="15"/>
      <c r="N1277" s="15"/>
      <c r="O1277" s="15"/>
      <c r="P1277" s="15"/>
      <c r="Q1277" s="15"/>
      <c r="U1277" s="15"/>
      <c r="V1277" s="15"/>
      <c r="W1277" s="15"/>
      <c r="X1277" s="15"/>
      <c r="Y1277" s="16" t="e">
        <f t="shared" si="31"/>
        <v>#DIV/0!</v>
      </c>
      <c r="Z1277" s="15"/>
      <c r="AA1277" s="15"/>
      <c r="AB1277" s="15"/>
      <c r="AC1277" s="15"/>
      <c r="AD1277" s="17"/>
      <c r="AE1277" s="15"/>
      <c r="AF1277" s="15"/>
      <c r="AG1277" s="17"/>
      <c r="AH1277" s="17"/>
      <c r="AI1277" s="17"/>
      <c r="AJ1277" s="17"/>
      <c r="AK1277" s="17"/>
      <c r="AL1277" s="17"/>
      <c r="AM1277" s="15"/>
      <c r="AN1277" s="18"/>
      <c r="AO1277" s="19"/>
    </row>
    <row r="1278" spans="1:41">
      <c r="A1278" s="5"/>
      <c r="B1278" s="6"/>
      <c r="C1278" s="7"/>
      <c r="D1278" s="7"/>
      <c r="E1278" s="7"/>
      <c r="F1278" s="45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U1278" s="7"/>
      <c r="V1278" s="7"/>
      <c r="W1278" s="7"/>
      <c r="X1278" s="7"/>
      <c r="Y1278" s="9" t="e">
        <f t="shared" si="31"/>
        <v>#DIV/0!</v>
      </c>
      <c r="Z1278" s="7"/>
      <c r="AA1278" s="7"/>
      <c r="AB1278" s="7"/>
      <c r="AC1278" s="7"/>
      <c r="AD1278" s="10"/>
      <c r="AE1278" s="7"/>
      <c r="AF1278" s="7"/>
      <c r="AG1278" s="10"/>
      <c r="AH1278" s="10"/>
      <c r="AI1278" s="10"/>
      <c r="AJ1278" s="10"/>
      <c r="AK1278" s="10"/>
      <c r="AL1278" s="10"/>
      <c r="AM1278" s="7"/>
      <c r="AN1278" s="11"/>
      <c r="AO1278" s="12"/>
    </row>
    <row r="1279" spans="1:41">
      <c r="A1279" s="13"/>
      <c r="B1279" s="14"/>
      <c r="C1279" s="15"/>
      <c r="D1279" s="15"/>
      <c r="E1279" s="15"/>
      <c r="F1279" s="61"/>
      <c r="G1279" s="15"/>
      <c r="H1279" s="15"/>
      <c r="I1279" s="15"/>
      <c r="J1279" s="15"/>
      <c r="K1279" s="15"/>
      <c r="L1279" s="15"/>
      <c r="M1279" s="15"/>
      <c r="N1279" s="15"/>
      <c r="O1279" s="15"/>
      <c r="P1279" s="15"/>
      <c r="Q1279" s="15"/>
      <c r="U1279" s="15"/>
      <c r="V1279" s="15"/>
      <c r="W1279" s="15"/>
      <c r="X1279" s="15"/>
      <c r="Y1279" s="16" t="e">
        <f t="shared" si="31"/>
        <v>#DIV/0!</v>
      </c>
      <c r="Z1279" s="15"/>
      <c r="AA1279" s="15"/>
      <c r="AB1279" s="15"/>
      <c r="AC1279" s="15"/>
      <c r="AD1279" s="17"/>
      <c r="AE1279" s="15"/>
      <c r="AF1279" s="15"/>
      <c r="AG1279" s="17"/>
      <c r="AH1279" s="17"/>
      <c r="AI1279" s="17"/>
      <c r="AJ1279" s="17"/>
      <c r="AK1279" s="17"/>
      <c r="AL1279" s="17"/>
      <c r="AM1279" s="15"/>
      <c r="AN1279" s="18"/>
      <c r="AO1279" s="19"/>
    </row>
    <row r="1280" spans="1:41">
      <c r="A1280" s="5"/>
      <c r="B1280" s="6"/>
      <c r="C1280" s="7"/>
      <c r="D1280" s="7"/>
      <c r="E1280" s="7"/>
      <c r="F1280" s="45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U1280" s="7"/>
      <c r="V1280" s="7"/>
      <c r="W1280" s="7"/>
      <c r="X1280" s="7"/>
      <c r="Y1280" s="9" t="e">
        <f t="shared" si="31"/>
        <v>#DIV/0!</v>
      </c>
      <c r="Z1280" s="7"/>
      <c r="AA1280" s="7"/>
      <c r="AB1280" s="7"/>
      <c r="AC1280" s="7"/>
      <c r="AD1280" s="10"/>
      <c r="AE1280" s="7"/>
      <c r="AF1280" s="7"/>
      <c r="AG1280" s="10"/>
      <c r="AH1280" s="10"/>
      <c r="AI1280" s="10"/>
      <c r="AJ1280" s="10"/>
      <c r="AK1280" s="10"/>
      <c r="AL1280" s="10"/>
      <c r="AM1280" s="7"/>
      <c r="AN1280" s="11"/>
      <c r="AO1280" s="12"/>
    </row>
    <row r="1281" spans="1:41">
      <c r="A1281" s="13"/>
      <c r="B1281" s="14"/>
      <c r="C1281" s="15"/>
      <c r="D1281" s="15"/>
      <c r="E1281" s="15"/>
      <c r="F1281" s="61"/>
      <c r="G1281" s="15"/>
      <c r="H1281" s="15"/>
      <c r="I1281" s="15"/>
      <c r="J1281" s="15"/>
      <c r="K1281" s="15"/>
      <c r="L1281" s="15"/>
      <c r="M1281" s="15"/>
      <c r="N1281" s="15"/>
      <c r="O1281" s="15"/>
      <c r="P1281" s="15"/>
      <c r="Q1281" s="15"/>
      <c r="U1281" s="15"/>
      <c r="V1281" s="15"/>
      <c r="W1281" s="15"/>
      <c r="X1281" s="15"/>
      <c r="Y1281" s="16" t="e">
        <f t="shared" si="31"/>
        <v>#DIV/0!</v>
      </c>
      <c r="Z1281" s="15"/>
      <c r="AA1281" s="15"/>
      <c r="AB1281" s="15"/>
      <c r="AC1281" s="15"/>
      <c r="AD1281" s="17"/>
      <c r="AE1281" s="15"/>
      <c r="AF1281" s="15"/>
      <c r="AG1281" s="17"/>
      <c r="AH1281" s="17"/>
      <c r="AI1281" s="17"/>
      <c r="AJ1281" s="17"/>
      <c r="AK1281" s="17"/>
      <c r="AL1281" s="17"/>
      <c r="AM1281" s="15"/>
      <c r="AN1281" s="18"/>
      <c r="AO1281" s="19"/>
    </row>
    <row r="1282" spans="1:41">
      <c r="A1282" s="5"/>
      <c r="B1282" s="6"/>
      <c r="C1282" s="7"/>
      <c r="D1282" s="7"/>
      <c r="E1282" s="7"/>
      <c r="F1282" s="45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U1282" s="7"/>
      <c r="V1282" s="7"/>
      <c r="W1282" s="7"/>
      <c r="X1282" s="7"/>
      <c r="Y1282" s="9" t="e">
        <f t="shared" si="31"/>
        <v>#DIV/0!</v>
      </c>
      <c r="Z1282" s="7"/>
      <c r="AA1282" s="7"/>
      <c r="AB1282" s="7"/>
      <c r="AC1282" s="7"/>
      <c r="AD1282" s="10"/>
      <c r="AE1282" s="7"/>
      <c r="AF1282" s="7"/>
      <c r="AG1282" s="10"/>
      <c r="AH1282" s="10"/>
      <c r="AI1282" s="10"/>
      <c r="AJ1282" s="10"/>
      <c r="AK1282" s="10"/>
      <c r="AL1282" s="10"/>
      <c r="AM1282" s="7"/>
      <c r="AN1282" s="11"/>
      <c r="AO1282" s="12"/>
    </row>
    <row r="1283" spans="1:41">
      <c r="A1283" s="13"/>
      <c r="B1283" s="14"/>
      <c r="C1283" s="15"/>
      <c r="D1283" s="15"/>
      <c r="E1283" s="15"/>
      <c r="F1283" s="61"/>
      <c r="G1283" s="15"/>
      <c r="H1283" s="15"/>
      <c r="I1283" s="15"/>
      <c r="J1283" s="15"/>
      <c r="K1283" s="15"/>
      <c r="L1283" s="15"/>
      <c r="M1283" s="15"/>
      <c r="N1283" s="15"/>
      <c r="O1283" s="15"/>
      <c r="P1283" s="15"/>
      <c r="Q1283" s="15"/>
      <c r="U1283" s="15"/>
      <c r="V1283" s="15"/>
      <c r="W1283" s="15"/>
      <c r="X1283" s="15"/>
      <c r="Y1283" s="16" t="e">
        <f t="shared" si="31"/>
        <v>#DIV/0!</v>
      </c>
      <c r="Z1283" s="15"/>
      <c r="AA1283" s="15"/>
      <c r="AB1283" s="15"/>
      <c r="AC1283" s="15"/>
      <c r="AD1283" s="17"/>
      <c r="AE1283" s="15"/>
      <c r="AF1283" s="15"/>
      <c r="AG1283" s="17"/>
      <c r="AH1283" s="17"/>
      <c r="AI1283" s="17"/>
      <c r="AJ1283" s="17"/>
      <c r="AK1283" s="17"/>
      <c r="AL1283" s="17"/>
      <c r="AM1283" s="15"/>
      <c r="AN1283" s="18"/>
      <c r="AO1283" s="19"/>
    </row>
    <row r="1284" spans="1:41">
      <c r="A1284" s="5"/>
      <c r="B1284" s="6"/>
      <c r="C1284" s="7"/>
      <c r="D1284" s="7"/>
      <c r="E1284" s="7"/>
      <c r="F1284" s="45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U1284" s="7"/>
      <c r="V1284" s="7"/>
      <c r="W1284" s="7"/>
      <c r="X1284" s="7"/>
      <c r="Y1284" s="9" t="e">
        <f t="shared" si="31"/>
        <v>#DIV/0!</v>
      </c>
      <c r="Z1284" s="7"/>
      <c r="AA1284" s="7"/>
      <c r="AB1284" s="7"/>
      <c r="AC1284" s="7"/>
      <c r="AD1284" s="10"/>
      <c r="AE1284" s="7"/>
      <c r="AF1284" s="7"/>
      <c r="AG1284" s="10"/>
      <c r="AH1284" s="10"/>
      <c r="AI1284" s="10"/>
      <c r="AJ1284" s="10"/>
      <c r="AK1284" s="10"/>
      <c r="AL1284" s="10"/>
      <c r="AM1284" s="7"/>
      <c r="AN1284" s="11"/>
      <c r="AO1284" s="12"/>
    </row>
    <row r="1285" spans="1:41">
      <c r="A1285" s="13"/>
      <c r="B1285" s="14"/>
      <c r="C1285" s="15"/>
      <c r="D1285" s="15"/>
      <c r="E1285" s="15"/>
      <c r="F1285" s="61"/>
      <c r="G1285" s="15"/>
      <c r="H1285" s="15"/>
      <c r="I1285" s="15"/>
      <c r="J1285" s="15"/>
      <c r="K1285" s="15"/>
      <c r="L1285" s="15"/>
      <c r="M1285" s="15"/>
      <c r="N1285" s="15"/>
      <c r="O1285" s="15"/>
      <c r="P1285" s="15"/>
      <c r="Q1285" s="15"/>
      <c r="U1285" s="15"/>
      <c r="V1285" s="15"/>
      <c r="W1285" s="15"/>
      <c r="X1285" s="15"/>
      <c r="Y1285" s="16" t="e">
        <f t="shared" si="31"/>
        <v>#DIV/0!</v>
      </c>
      <c r="Z1285" s="15"/>
      <c r="AA1285" s="15"/>
      <c r="AB1285" s="15"/>
      <c r="AC1285" s="15"/>
      <c r="AD1285" s="17"/>
      <c r="AE1285" s="15"/>
      <c r="AF1285" s="15"/>
      <c r="AG1285" s="17"/>
      <c r="AH1285" s="17"/>
      <c r="AI1285" s="17"/>
      <c r="AJ1285" s="17"/>
      <c r="AK1285" s="17"/>
      <c r="AL1285" s="17"/>
      <c r="AM1285" s="15"/>
      <c r="AN1285" s="18"/>
      <c r="AO1285" s="19"/>
    </row>
    <row r="1286" spans="1:41">
      <c r="A1286" s="5"/>
      <c r="B1286" s="6"/>
      <c r="C1286" s="7"/>
      <c r="D1286" s="7"/>
      <c r="E1286" s="7"/>
      <c r="F1286" s="45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U1286" s="7"/>
      <c r="V1286" s="7"/>
      <c r="W1286" s="7"/>
      <c r="X1286" s="7"/>
      <c r="Y1286" s="9" t="e">
        <f t="shared" si="31"/>
        <v>#DIV/0!</v>
      </c>
      <c r="Z1286" s="7"/>
      <c r="AA1286" s="7"/>
      <c r="AB1286" s="7"/>
      <c r="AC1286" s="7"/>
      <c r="AD1286" s="10"/>
      <c r="AE1286" s="7"/>
      <c r="AF1286" s="7"/>
      <c r="AG1286" s="10"/>
      <c r="AH1286" s="10"/>
      <c r="AI1286" s="10"/>
      <c r="AJ1286" s="10"/>
      <c r="AK1286" s="10"/>
      <c r="AL1286" s="10"/>
      <c r="AM1286" s="7"/>
      <c r="AN1286" s="11"/>
      <c r="AO1286" s="12"/>
    </row>
    <row r="1287" spans="1:41">
      <c r="A1287" s="13"/>
      <c r="B1287" s="14"/>
      <c r="C1287" s="15"/>
      <c r="D1287" s="15"/>
      <c r="E1287" s="15"/>
      <c r="F1287" s="61"/>
      <c r="G1287" s="15"/>
      <c r="H1287" s="15"/>
      <c r="I1287" s="15"/>
      <c r="J1287" s="15"/>
      <c r="K1287" s="15"/>
      <c r="L1287" s="15"/>
      <c r="M1287" s="15"/>
      <c r="N1287" s="15"/>
      <c r="O1287" s="15"/>
      <c r="P1287" s="15"/>
      <c r="Q1287" s="15"/>
      <c r="U1287" s="15"/>
      <c r="V1287" s="15"/>
      <c r="W1287" s="15"/>
      <c r="X1287" s="15"/>
      <c r="Y1287" s="16" t="e">
        <f t="shared" si="31"/>
        <v>#DIV/0!</v>
      </c>
      <c r="Z1287" s="15"/>
      <c r="AA1287" s="15"/>
      <c r="AB1287" s="15"/>
      <c r="AC1287" s="15"/>
      <c r="AD1287" s="17"/>
      <c r="AE1287" s="15"/>
      <c r="AF1287" s="15"/>
      <c r="AG1287" s="17"/>
      <c r="AH1287" s="17"/>
      <c r="AI1287" s="17"/>
      <c r="AJ1287" s="17"/>
      <c r="AK1287" s="17"/>
      <c r="AL1287" s="17"/>
      <c r="AM1287" s="15"/>
      <c r="AN1287" s="18"/>
      <c r="AO1287" s="19"/>
    </row>
    <row r="1288" spans="1:41">
      <c r="A1288" s="5"/>
      <c r="B1288" s="6"/>
      <c r="C1288" s="7"/>
      <c r="D1288" s="7"/>
      <c r="E1288" s="7"/>
      <c r="F1288" s="45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U1288" s="7"/>
      <c r="V1288" s="7"/>
      <c r="W1288" s="7"/>
      <c r="X1288" s="7"/>
      <c r="Y1288" s="9" t="e">
        <f t="shared" si="31"/>
        <v>#DIV/0!</v>
      </c>
      <c r="Z1288" s="7"/>
      <c r="AA1288" s="7"/>
      <c r="AB1288" s="7"/>
      <c r="AC1288" s="7"/>
      <c r="AD1288" s="10"/>
      <c r="AE1288" s="7"/>
      <c r="AF1288" s="7"/>
      <c r="AG1288" s="10"/>
      <c r="AH1288" s="10"/>
      <c r="AI1288" s="10"/>
      <c r="AJ1288" s="10"/>
      <c r="AK1288" s="10"/>
      <c r="AL1288" s="10"/>
      <c r="AM1288" s="7"/>
      <c r="AN1288" s="11"/>
      <c r="AO1288" s="12"/>
    </row>
    <row r="1289" spans="1:41">
      <c r="A1289" s="13"/>
      <c r="B1289" s="14"/>
      <c r="C1289" s="15"/>
      <c r="D1289" s="15"/>
      <c r="E1289" s="15"/>
      <c r="F1289" s="61"/>
      <c r="G1289" s="15"/>
      <c r="H1289" s="15"/>
      <c r="I1289" s="15"/>
      <c r="J1289" s="15"/>
      <c r="K1289" s="15"/>
      <c r="L1289" s="15"/>
      <c r="M1289" s="15"/>
      <c r="N1289" s="15"/>
      <c r="O1289" s="15"/>
      <c r="P1289" s="15"/>
      <c r="Q1289" s="15"/>
      <c r="U1289" s="15"/>
      <c r="V1289" s="15"/>
      <c r="W1289" s="15"/>
      <c r="X1289" s="15"/>
      <c r="Y1289" s="16" t="e">
        <f t="shared" si="31"/>
        <v>#DIV/0!</v>
      </c>
      <c r="Z1289" s="15"/>
      <c r="AA1289" s="15"/>
      <c r="AB1289" s="15"/>
      <c r="AC1289" s="15"/>
      <c r="AD1289" s="17"/>
      <c r="AE1289" s="15"/>
      <c r="AF1289" s="15"/>
      <c r="AG1289" s="17"/>
      <c r="AH1289" s="17"/>
      <c r="AI1289" s="17"/>
      <c r="AJ1289" s="17"/>
      <c r="AK1289" s="17"/>
      <c r="AL1289" s="17"/>
      <c r="AM1289" s="15"/>
      <c r="AN1289" s="18"/>
      <c r="AO1289" s="19"/>
    </row>
    <row r="1290" spans="1:41">
      <c r="A1290" s="5"/>
      <c r="B1290" s="6"/>
      <c r="C1290" s="7"/>
      <c r="D1290" s="7"/>
      <c r="E1290" s="7"/>
      <c r="F1290" s="45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U1290" s="7"/>
      <c r="V1290" s="7"/>
      <c r="W1290" s="7"/>
      <c r="X1290" s="7"/>
      <c r="Y1290" s="9" t="e">
        <f t="shared" si="31"/>
        <v>#DIV/0!</v>
      </c>
      <c r="Z1290" s="7"/>
      <c r="AA1290" s="7"/>
      <c r="AB1290" s="7"/>
      <c r="AC1290" s="7"/>
      <c r="AD1290" s="10"/>
      <c r="AE1290" s="7"/>
      <c r="AF1290" s="7"/>
      <c r="AG1290" s="10"/>
      <c r="AH1290" s="10"/>
      <c r="AI1290" s="10"/>
      <c r="AJ1290" s="10"/>
      <c r="AK1290" s="10"/>
      <c r="AL1290" s="10"/>
      <c r="AM1290" s="7"/>
      <c r="AN1290" s="11"/>
      <c r="AO1290" s="12"/>
    </row>
    <row r="1291" spans="1:41">
      <c r="A1291" s="13"/>
      <c r="B1291" s="14"/>
      <c r="C1291" s="15"/>
      <c r="D1291" s="15"/>
      <c r="E1291" s="15"/>
      <c r="F1291" s="61"/>
      <c r="G1291" s="15"/>
      <c r="H1291" s="15"/>
      <c r="I1291" s="15"/>
      <c r="J1291" s="15"/>
      <c r="K1291" s="15"/>
      <c r="L1291" s="15"/>
      <c r="M1291" s="15"/>
      <c r="N1291" s="15"/>
      <c r="O1291" s="15"/>
      <c r="P1291" s="15"/>
      <c r="Q1291" s="15"/>
      <c r="U1291" s="15"/>
      <c r="V1291" s="15"/>
      <c r="W1291" s="15"/>
      <c r="X1291" s="15"/>
      <c r="Y1291" s="16" t="e">
        <f t="shared" si="31"/>
        <v>#DIV/0!</v>
      </c>
      <c r="Z1291" s="15"/>
      <c r="AA1291" s="15"/>
      <c r="AB1291" s="15"/>
      <c r="AC1291" s="15"/>
      <c r="AD1291" s="17"/>
      <c r="AE1291" s="15"/>
      <c r="AF1291" s="15"/>
      <c r="AG1291" s="17"/>
      <c r="AH1291" s="17"/>
      <c r="AI1291" s="17"/>
      <c r="AJ1291" s="17"/>
      <c r="AK1291" s="17"/>
      <c r="AL1291" s="17"/>
      <c r="AM1291" s="15"/>
      <c r="AN1291" s="18"/>
      <c r="AO1291" s="19"/>
    </row>
    <row r="1292" spans="1:41">
      <c r="A1292" s="5"/>
      <c r="B1292" s="6"/>
      <c r="C1292" s="7"/>
      <c r="D1292" s="7"/>
      <c r="E1292" s="7"/>
      <c r="F1292" s="45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U1292" s="7"/>
      <c r="V1292" s="7"/>
      <c r="W1292" s="7"/>
      <c r="X1292" s="7"/>
      <c r="Y1292" s="9" t="e">
        <f t="shared" si="31"/>
        <v>#DIV/0!</v>
      </c>
      <c r="Z1292" s="7"/>
      <c r="AA1292" s="7"/>
      <c r="AB1292" s="7"/>
      <c r="AC1292" s="7"/>
      <c r="AD1292" s="10"/>
      <c r="AE1292" s="7"/>
      <c r="AF1292" s="7"/>
      <c r="AG1292" s="10"/>
      <c r="AH1292" s="10"/>
      <c r="AI1292" s="10"/>
      <c r="AJ1292" s="10"/>
      <c r="AK1292" s="10"/>
      <c r="AL1292" s="10"/>
      <c r="AM1292" s="7"/>
      <c r="AN1292" s="11"/>
      <c r="AO1292" s="12"/>
    </row>
    <row r="1293" spans="1:41">
      <c r="A1293" s="13"/>
      <c r="B1293" s="14"/>
      <c r="C1293" s="15"/>
      <c r="D1293" s="15"/>
      <c r="E1293" s="15"/>
      <c r="F1293" s="61"/>
      <c r="G1293" s="15"/>
      <c r="H1293" s="15"/>
      <c r="I1293" s="15"/>
      <c r="J1293" s="15"/>
      <c r="K1293" s="15"/>
      <c r="L1293" s="15"/>
      <c r="M1293" s="15"/>
      <c r="N1293" s="15"/>
      <c r="O1293" s="15"/>
      <c r="P1293" s="15"/>
      <c r="Q1293" s="15"/>
      <c r="U1293" s="15"/>
      <c r="V1293" s="15"/>
      <c r="W1293" s="15"/>
      <c r="X1293" s="15"/>
      <c r="Y1293" s="16" t="e">
        <f t="shared" si="31"/>
        <v>#DIV/0!</v>
      </c>
      <c r="Z1293" s="15"/>
      <c r="AA1293" s="15"/>
      <c r="AB1293" s="15"/>
      <c r="AC1293" s="15"/>
      <c r="AD1293" s="17"/>
      <c r="AE1293" s="15"/>
      <c r="AF1293" s="15"/>
      <c r="AG1293" s="17"/>
      <c r="AH1293" s="17"/>
      <c r="AI1293" s="17"/>
      <c r="AJ1293" s="17"/>
      <c r="AK1293" s="17"/>
      <c r="AL1293" s="17"/>
      <c r="AM1293" s="15"/>
      <c r="AN1293" s="18"/>
      <c r="AO1293" s="19"/>
    </row>
    <row r="1294" spans="1:41">
      <c r="A1294" s="5"/>
      <c r="B1294" s="6"/>
      <c r="C1294" s="7"/>
      <c r="D1294" s="7"/>
      <c r="E1294" s="7"/>
      <c r="F1294" s="45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U1294" s="7"/>
      <c r="V1294" s="7"/>
      <c r="W1294" s="7"/>
      <c r="X1294" s="7"/>
      <c r="Y1294" s="9" t="e">
        <f t="shared" si="31"/>
        <v>#DIV/0!</v>
      </c>
      <c r="Z1294" s="7"/>
      <c r="AA1294" s="7"/>
      <c r="AB1294" s="7"/>
      <c r="AC1294" s="7"/>
      <c r="AD1294" s="10"/>
      <c r="AE1294" s="7"/>
      <c r="AF1294" s="7"/>
      <c r="AG1294" s="10"/>
      <c r="AH1294" s="10"/>
      <c r="AI1294" s="10"/>
      <c r="AJ1294" s="10"/>
      <c r="AK1294" s="10"/>
      <c r="AL1294" s="10"/>
      <c r="AM1294" s="7"/>
      <c r="AN1294" s="11"/>
      <c r="AO1294" s="12"/>
    </row>
    <row r="1295" spans="1:41">
      <c r="A1295" s="13"/>
      <c r="B1295" s="14"/>
      <c r="C1295" s="15"/>
      <c r="D1295" s="15"/>
      <c r="E1295" s="15"/>
      <c r="F1295" s="61"/>
      <c r="G1295" s="15"/>
      <c r="H1295" s="15"/>
      <c r="I1295" s="15"/>
      <c r="J1295" s="15"/>
      <c r="K1295" s="15"/>
      <c r="L1295" s="15"/>
      <c r="M1295" s="15"/>
      <c r="N1295" s="15"/>
      <c r="O1295" s="15"/>
      <c r="P1295" s="15"/>
      <c r="Q1295" s="15"/>
      <c r="U1295" s="15"/>
      <c r="V1295" s="15"/>
      <c r="W1295" s="15"/>
      <c r="X1295" s="15"/>
      <c r="Y1295" s="16" t="e">
        <f t="shared" si="31"/>
        <v>#DIV/0!</v>
      </c>
      <c r="Z1295" s="15"/>
      <c r="AA1295" s="15"/>
      <c r="AB1295" s="15"/>
      <c r="AC1295" s="15"/>
      <c r="AD1295" s="17"/>
      <c r="AE1295" s="15"/>
      <c r="AF1295" s="15"/>
      <c r="AG1295" s="17"/>
      <c r="AH1295" s="17"/>
      <c r="AI1295" s="17"/>
      <c r="AJ1295" s="17"/>
      <c r="AK1295" s="17"/>
      <c r="AL1295" s="17"/>
      <c r="AM1295" s="15"/>
      <c r="AN1295" s="18"/>
      <c r="AO1295" s="19"/>
    </row>
    <row r="1296" spans="1:41">
      <c r="A1296" s="5"/>
      <c r="B1296" s="6"/>
      <c r="C1296" s="7"/>
      <c r="D1296" s="7"/>
      <c r="E1296" s="7"/>
      <c r="F1296" s="45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U1296" s="7"/>
      <c r="V1296" s="7"/>
      <c r="W1296" s="7"/>
      <c r="X1296" s="7"/>
      <c r="Y1296" s="9" t="e">
        <f t="shared" si="31"/>
        <v>#DIV/0!</v>
      </c>
      <c r="Z1296" s="7"/>
      <c r="AA1296" s="7"/>
      <c r="AB1296" s="7"/>
      <c r="AC1296" s="7"/>
      <c r="AD1296" s="10"/>
      <c r="AE1296" s="7"/>
      <c r="AF1296" s="7"/>
      <c r="AG1296" s="10"/>
      <c r="AH1296" s="10"/>
      <c r="AI1296" s="10"/>
      <c r="AJ1296" s="10"/>
      <c r="AK1296" s="10"/>
      <c r="AL1296" s="10"/>
      <c r="AM1296" s="7"/>
      <c r="AN1296" s="11"/>
      <c r="AO1296" s="12"/>
    </row>
    <row r="1297" spans="1:41">
      <c r="A1297" s="13"/>
      <c r="B1297" s="14"/>
      <c r="C1297" s="15"/>
      <c r="D1297" s="15"/>
      <c r="E1297" s="15"/>
      <c r="F1297" s="61"/>
      <c r="G1297" s="15"/>
      <c r="H1297" s="15"/>
      <c r="I1297" s="15"/>
      <c r="J1297" s="15"/>
      <c r="K1297" s="15"/>
      <c r="L1297" s="15"/>
      <c r="M1297" s="15"/>
      <c r="N1297" s="15"/>
      <c r="O1297" s="15"/>
      <c r="P1297" s="15"/>
      <c r="Q1297" s="15"/>
      <c r="U1297" s="15"/>
      <c r="V1297" s="15"/>
      <c r="W1297" s="15"/>
      <c r="X1297" s="15"/>
      <c r="Y1297" s="16" t="e">
        <f t="shared" si="31"/>
        <v>#DIV/0!</v>
      </c>
      <c r="Z1297" s="15"/>
      <c r="AA1297" s="15"/>
      <c r="AB1297" s="15"/>
      <c r="AC1297" s="15"/>
      <c r="AD1297" s="17"/>
      <c r="AE1297" s="15"/>
      <c r="AF1297" s="15"/>
      <c r="AG1297" s="17"/>
      <c r="AH1297" s="17"/>
      <c r="AI1297" s="17"/>
      <c r="AJ1297" s="17"/>
      <c r="AK1297" s="17"/>
      <c r="AL1297" s="17"/>
      <c r="AM1297" s="15"/>
      <c r="AN1297" s="18"/>
      <c r="AO1297" s="19"/>
    </row>
    <row r="1298" spans="1:41">
      <c r="A1298" s="5"/>
      <c r="B1298" s="6"/>
      <c r="C1298" s="7"/>
      <c r="D1298" s="7"/>
      <c r="E1298" s="7"/>
      <c r="F1298" s="45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U1298" s="7"/>
      <c r="V1298" s="7"/>
      <c r="W1298" s="7"/>
      <c r="X1298" s="7"/>
      <c r="Y1298" s="9" t="e">
        <f t="shared" si="31"/>
        <v>#DIV/0!</v>
      </c>
      <c r="Z1298" s="7"/>
      <c r="AA1298" s="7"/>
      <c r="AB1298" s="7"/>
      <c r="AC1298" s="7"/>
      <c r="AD1298" s="10"/>
      <c r="AE1298" s="7"/>
      <c r="AF1298" s="7"/>
      <c r="AG1298" s="10"/>
      <c r="AH1298" s="10"/>
      <c r="AI1298" s="10"/>
      <c r="AJ1298" s="10"/>
      <c r="AK1298" s="10"/>
      <c r="AL1298" s="10"/>
      <c r="AM1298" s="7"/>
      <c r="AN1298" s="11"/>
      <c r="AO1298" s="12"/>
    </row>
    <row r="1299" spans="1:41">
      <c r="A1299" s="13"/>
      <c r="B1299" s="14"/>
      <c r="C1299" s="15"/>
      <c r="D1299" s="15"/>
      <c r="E1299" s="15"/>
      <c r="F1299" s="61"/>
      <c r="G1299" s="15"/>
      <c r="H1299" s="15"/>
      <c r="I1299" s="15"/>
      <c r="J1299" s="15"/>
      <c r="K1299" s="15"/>
      <c r="L1299" s="15"/>
      <c r="M1299" s="15"/>
      <c r="N1299" s="15"/>
      <c r="O1299" s="15"/>
      <c r="P1299" s="15"/>
      <c r="Q1299" s="15"/>
      <c r="U1299" s="15"/>
      <c r="V1299" s="15"/>
      <c r="W1299" s="15"/>
      <c r="X1299" s="15"/>
      <c r="Y1299" s="16" t="e">
        <f t="shared" si="31"/>
        <v>#DIV/0!</v>
      </c>
      <c r="Z1299" s="15"/>
      <c r="AA1299" s="15"/>
      <c r="AB1299" s="15"/>
      <c r="AC1299" s="15"/>
      <c r="AD1299" s="17"/>
      <c r="AE1299" s="15"/>
      <c r="AF1299" s="15"/>
      <c r="AG1299" s="17"/>
      <c r="AH1299" s="17"/>
      <c r="AI1299" s="17"/>
      <c r="AJ1299" s="17"/>
      <c r="AK1299" s="17"/>
      <c r="AL1299" s="17"/>
      <c r="AM1299" s="15"/>
      <c r="AN1299" s="18"/>
      <c r="AO1299" s="19"/>
    </row>
    <row r="1300" spans="1:41">
      <c r="A1300" s="5"/>
      <c r="B1300" s="6"/>
      <c r="C1300" s="7"/>
      <c r="D1300" s="7"/>
      <c r="E1300" s="7"/>
      <c r="F1300" s="45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U1300" s="7"/>
      <c r="V1300" s="7"/>
      <c r="W1300" s="7"/>
      <c r="X1300" s="7"/>
      <c r="Y1300" s="9" t="e">
        <f t="shared" si="31"/>
        <v>#DIV/0!</v>
      </c>
      <c r="Z1300" s="7"/>
      <c r="AA1300" s="7"/>
      <c r="AB1300" s="7"/>
      <c r="AC1300" s="7"/>
      <c r="AD1300" s="10"/>
      <c r="AE1300" s="7"/>
      <c r="AF1300" s="7"/>
      <c r="AG1300" s="10"/>
      <c r="AH1300" s="10"/>
      <c r="AI1300" s="10"/>
      <c r="AJ1300" s="10"/>
      <c r="AK1300" s="10"/>
      <c r="AL1300" s="10"/>
      <c r="AM1300" s="7"/>
      <c r="AN1300" s="11"/>
      <c r="AO1300" s="12"/>
    </row>
    <row r="1301" spans="1:41">
      <c r="A1301" s="13"/>
      <c r="B1301" s="14"/>
      <c r="C1301" s="15"/>
      <c r="D1301" s="15"/>
      <c r="E1301" s="15"/>
      <c r="F1301" s="61"/>
      <c r="G1301" s="15"/>
      <c r="H1301" s="15"/>
      <c r="I1301" s="15"/>
      <c r="J1301" s="15"/>
      <c r="K1301" s="15"/>
      <c r="L1301" s="15"/>
      <c r="M1301" s="15"/>
      <c r="N1301" s="15"/>
      <c r="O1301" s="15"/>
      <c r="P1301" s="15"/>
      <c r="Q1301" s="15"/>
      <c r="U1301" s="15"/>
      <c r="V1301" s="15"/>
      <c r="W1301" s="15"/>
      <c r="X1301" s="15"/>
      <c r="Y1301" s="16" t="e">
        <f t="shared" si="31"/>
        <v>#DIV/0!</v>
      </c>
      <c r="Z1301" s="15"/>
      <c r="AA1301" s="15"/>
      <c r="AB1301" s="15"/>
      <c r="AC1301" s="15"/>
      <c r="AD1301" s="17"/>
      <c r="AE1301" s="15"/>
      <c r="AF1301" s="15"/>
      <c r="AG1301" s="17"/>
      <c r="AH1301" s="17"/>
      <c r="AI1301" s="17"/>
      <c r="AJ1301" s="17"/>
      <c r="AK1301" s="17"/>
      <c r="AL1301" s="17"/>
      <c r="AM1301" s="15"/>
      <c r="AN1301" s="18"/>
      <c r="AO1301" s="19"/>
    </row>
    <row r="1302" spans="1:41">
      <c r="A1302" s="5"/>
      <c r="B1302" s="6"/>
      <c r="C1302" s="7"/>
      <c r="D1302" s="7"/>
      <c r="E1302" s="7"/>
      <c r="F1302" s="45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U1302" s="7"/>
      <c r="V1302" s="7"/>
      <c r="W1302" s="7"/>
      <c r="X1302" s="7"/>
      <c r="Y1302" s="9" t="e">
        <f t="shared" si="31"/>
        <v>#DIV/0!</v>
      </c>
      <c r="Z1302" s="7"/>
      <c r="AA1302" s="7"/>
      <c r="AB1302" s="7"/>
      <c r="AC1302" s="7"/>
      <c r="AD1302" s="10"/>
      <c r="AE1302" s="7"/>
      <c r="AF1302" s="7"/>
      <c r="AG1302" s="10"/>
      <c r="AH1302" s="10"/>
      <c r="AI1302" s="10"/>
      <c r="AJ1302" s="10"/>
      <c r="AK1302" s="10"/>
      <c r="AL1302" s="10"/>
      <c r="AM1302" s="7"/>
      <c r="AN1302" s="11"/>
      <c r="AO1302" s="12"/>
    </row>
    <row r="1303" spans="1:41">
      <c r="A1303" s="13"/>
      <c r="B1303" s="14"/>
      <c r="C1303" s="15"/>
      <c r="D1303" s="15"/>
      <c r="E1303" s="15"/>
      <c r="F1303" s="61"/>
      <c r="G1303" s="15"/>
      <c r="H1303" s="15"/>
      <c r="I1303" s="15"/>
      <c r="J1303" s="15"/>
      <c r="K1303" s="15"/>
      <c r="L1303" s="15"/>
      <c r="M1303" s="15"/>
      <c r="N1303" s="15"/>
      <c r="O1303" s="15"/>
      <c r="P1303" s="15"/>
      <c r="Q1303" s="15"/>
      <c r="U1303" s="15"/>
      <c r="V1303" s="15"/>
      <c r="W1303" s="15"/>
      <c r="X1303" s="15"/>
      <c r="Y1303" s="16" t="e">
        <f t="shared" si="31"/>
        <v>#DIV/0!</v>
      </c>
      <c r="Z1303" s="15"/>
      <c r="AA1303" s="15"/>
      <c r="AB1303" s="15"/>
      <c r="AC1303" s="15"/>
      <c r="AD1303" s="17"/>
      <c r="AE1303" s="15"/>
      <c r="AF1303" s="15"/>
      <c r="AG1303" s="17"/>
      <c r="AH1303" s="17"/>
      <c r="AI1303" s="17"/>
      <c r="AJ1303" s="17"/>
      <c r="AK1303" s="17"/>
      <c r="AL1303" s="17"/>
      <c r="AM1303" s="15"/>
      <c r="AN1303" s="18"/>
      <c r="AO1303" s="19"/>
    </row>
    <row r="1304" spans="1:41">
      <c r="A1304" s="5"/>
      <c r="B1304" s="6"/>
      <c r="C1304" s="7"/>
      <c r="D1304" s="7"/>
      <c r="E1304" s="7"/>
      <c r="F1304" s="45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U1304" s="7"/>
      <c r="V1304" s="7"/>
      <c r="W1304" s="7"/>
      <c r="X1304" s="7"/>
      <c r="Y1304" s="9" t="e">
        <f t="shared" si="31"/>
        <v>#DIV/0!</v>
      </c>
      <c r="Z1304" s="7"/>
      <c r="AA1304" s="7"/>
      <c r="AB1304" s="7"/>
      <c r="AC1304" s="7"/>
      <c r="AD1304" s="10"/>
      <c r="AE1304" s="7"/>
      <c r="AF1304" s="7"/>
      <c r="AG1304" s="10"/>
      <c r="AH1304" s="10"/>
      <c r="AI1304" s="10"/>
      <c r="AJ1304" s="10"/>
      <c r="AK1304" s="10"/>
      <c r="AL1304" s="10"/>
      <c r="AM1304" s="7"/>
      <c r="AN1304" s="11"/>
      <c r="AO1304" s="12"/>
    </row>
    <row r="1305" spans="1:41">
      <c r="A1305" s="13"/>
      <c r="B1305" s="14"/>
      <c r="C1305" s="15"/>
      <c r="D1305" s="15"/>
      <c r="E1305" s="15"/>
      <c r="F1305" s="61"/>
      <c r="G1305" s="15"/>
      <c r="H1305" s="15"/>
      <c r="I1305" s="15"/>
      <c r="J1305" s="15"/>
      <c r="K1305" s="15"/>
      <c r="L1305" s="15"/>
      <c r="M1305" s="15"/>
      <c r="N1305" s="15"/>
      <c r="O1305" s="15"/>
      <c r="P1305" s="15"/>
      <c r="Q1305" s="15"/>
      <c r="U1305" s="15"/>
      <c r="V1305" s="15"/>
      <c r="W1305" s="15"/>
      <c r="X1305" s="15"/>
      <c r="Y1305" s="16" t="e">
        <f t="shared" si="31"/>
        <v>#DIV/0!</v>
      </c>
      <c r="Z1305" s="15"/>
      <c r="AA1305" s="15"/>
      <c r="AB1305" s="15"/>
      <c r="AC1305" s="15"/>
      <c r="AD1305" s="17"/>
      <c r="AE1305" s="15"/>
      <c r="AF1305" s="15"/>
      <c r="AG1305" s="17"/>
      <c r="AH1305" s="17"/>
      <c r="AI1305" s="17"/>
      <c r="AJ1305" s="17"/>
      <c r="AK1305" s="17"/>
      <c r="AL1305" s="17"/>
      <c r="AM1305" s="15"/>
      <c r="AN1305" s="18"/>
      <c r="AO1305" s="19"/>
    </row>
    <row r="1306" spans="1:41">
      <c r="A1306" s="5"/>
      <c r="B1306" s="6"/>
      <c r="C1306" s="7"/>
      <c r="D1306" s="7"/>
      <c r="E1306" s="7"/>
      <c r="F1306" s="45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U1306" s="7"/>
      <c r="V1306" s="7"/>
      <c r="W1306" s="7"/>
      <c r="X1306" s="7"/>
      <c r="Y1306" s="9" t="e">
        <f t="shared" si="31"/>
        <v>#DIV/0!</v>
      </c>
      <c r="Z1306" s="7"/>
      <c r="AA1306" s="7"/>
      <c r="AB1306" s="7"/>
      <c r="AC1306" s="7"/>
      <c r="AD1306" s="10"/>
      <c r="AE1306" s="7"/>
      <c r="AF1306" s="7"/>
      <c r="AG1306" s="10"/>
      <c r="AH1306" s="10"/>
      <c r="AI1306" s="10"/>
      <c r="AJ1306" s="10"/>
      <c r="AK1306" s="10"/>
      <c r="AL1306" s="10"/>
      <c r="AM1306" s="7"/>
      <c r="AN1306" s="11"/>
      <c r="AO1306" s="12"/>
    </row>
    <row r="1307" spans="1:41">
      <c r="A1307" s="13"/>
      <c r="B1307" s="14"/>
      <c r="C1307" s="15"/>
      <c r="D1307" s="15"/>
      <c r="E1307" s="15"/>
      <c r="F1307" s="61"/>
      <c r="G1307" s="15"/>
      <c r="H1307" s="15"/>
      <c r="I1307" s="15"/>
      <c r="J1307" s="15"/>
      <c r="K1307" s="15"/>
      <c r="L1307" s="15"/>
      <c r="M1307" s="15"/>
      <c r="N1307" s="15"/>
      <c r="O1307" s="15"/>
      <c r="P1307" s="15"/>
      <c r="Q1307" s="15"/>
      <c r="U1307" s="15"/>
      <c r="V1307" s="15"/>
      <c r="W1307" s="15"/>
      <c r="X1307" s="15"/>
      <c r="Y1307" s="16" t="e">
        <f t="shared" si="31"/>
        <v>#DIV/0!</v>
      </c>
      <c r="Z1307" s="15"/>
      <c r="AA1307" s="15"/>
      <c r="AB1307" s="15"/>
      <c r="AC1307" s="15"/>
      <c r="AD1307" s="17"/>
      <c r="AE1307" s="15"/>
      <c r="AF1307" s="15"/>
      <c r="AG1307" s="17"/>
      <c r="AH1307" s="17"/>
      <c r="AI1307" s="17"/>
      <c r="AJ1307" s="17"/>
      <c r="AK1307" s="17"/>
      <c r="AL1307" s="17"/>
      <c r="AM1307" s="15"/>
      <c r="AN1307" s="18"/>
      <c r="AO1307" s="19"/>
    </row>
    <row r="1308" spans="1:41">
      <c r="A1308" s="5"/>
      <c r="B1308" s="6"/>
      <c r="C1308" s="7"/>
      <c r="D1308" s="7"/>
      <c r="E1308" s="7"/>
      <c r="F1308" s="45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U1308" s="7"/>
      <c r="V1308" s="7"/>
      <c r="W1308" s="7"/>
      <c r="X1308" s="7"/>
      <c r="Y1308" s="9" t="e">
        <f t="shared" si="31"/>
        <v>#DIV/0!</v>
      </c>
      <c r="Z1308" s="7"/>
      <c r="AA1308" s="7"/>
      <c r="AB1308" s="7"/>
      <c r="AC1308" s="7"/>
      <c r="AD1308" s="10"/>
      <c r="AE1308" s="7"/>
      <c r="AF1308" s="7"/>
      <c r="AG1308" s="10"/>
      <c r="AH1308" s="10"/>
      <c r="AI1308" s="10"/>
      <c r="AJ1308" s="10"/>
      <c r="AK1308" s="10"/>
      <c r="AL1308" s="10"/>
      <c r="AM1308" s="7"/>
      <c r="AN1308" s="11"/>
      <c r="AO1308" s="12"/>
    </row>
    <row r="1309" spans="1:41">
      <c r="A1309" s="13"/>
      <c r="B1309" s="14"/>
      <c r="C1309" s="15"/>
      <c r="D1309" s="15"/>
      <c r="E1309" s="15"/>
      <c r="F1309" s="61"/>
      <c r="G1309" s="15"/>
      <c r="H1309" s="15"/>
      <c r="I1309" s="15"/>
      <c r="J1309" s="15"/>
      <c r="K1309" s="15"/>
      <c r="L1309" s="15"/>
      <c r="M1309" s="15"/>
      <c r="N1309" s="15"/>
      <c r="O1309" s="15"/>
      <c r="P1309" s="15"/>
      <c r="Q1309" s="15"/>
      <c r="U1309" s="15"/>
      <c r="V1309" s="15"/>
      <c r="W1309" s="15"/>
      <c r="X1309" s="15"/>
      <c r="Y1309" s="16" t="e">
        <f t="shared" si="31"/>
        <v>#DIV/0!</v>
      </c>
      <c r="Z1309" s="15"/>
      <c r="AA1309" s="15"/>
      <c r="AB1309" s="15"/>
      <c r="AC1309" s="15"/>
      <c r="AD1309" s="17"/>
      <c r="AE1309" s="15"/>
      <c r="AF1309" s="15"/>
      <c r="AG1309" s="17"/>
      <c r="AH1309" s="17"/>
      <c r="AI1309" s="17"/>
      <c r="AJ1309" s="17"/>
      <c r="AK1309" s="17"/>
      <c r="AL1309" s="17"/>
      <c r="AM1309" s="15"/>
      <c r="AN1309" s="18"/>
      <c r="AO1309" s="19"/>
    </row>
    <row r="1310" spans="1:41">
      <c r="A1310" s="5"/>
      <c r="B1310" s="6"/>
      <c r="C1310" s="7"/>
      <c r="D1310" s="7"/>
      <c r="E1310" s="7"/>
      <c r="F1310" s="45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U1310" s="7"/>
      <c r="V1310" s="7"/>
      <c r="W1310" s="7"/>
      <c r="X1310" s="7"/>
      <c r="Y1310" s="9" t="e">
        <f t="shared" si="31"/>
        <v>#DIV/0!</v>
      </c>
      <c r="Z1310" s="7"/>
      <c r="AA1310" s="7"/>
      <c r="AB1310" s="7"/>
      <c r="AC1310" s="7"/>
      <c r="AD1310" s="10"/>
      <c r="AE1310" s="7"/>
      <c r="AF1310" s="7"/>
      <c r="AG1310" s="10"/>
      <c r="AH1310" s="10"/>
      <c r="AI1310" s="10"/>
      <c r="AJ1310" s="10"/>
      <c r="AK1310" s="10"/>
      <c r="AL1310" s="10"/>
      <c r="AM1310" s="7"/>
      <c r="AN1310" s="11"/>
      <c r="AO1310" s="12"/>
    </row>
    <row r="1311" spans="1:41">
      <c r="A1311" s="13"/>
      <c r="B1311" s="14"/>
      <c r="C1311" s="15"/>
      <c r="D1311" s="15"/>
      <c r="E1311" s="15"/>
      <c r="F1311" s="61"/>
      <c r="G1311" s="15"/>
      <c r="H1311" s="15"/>
      <c r="I1311" s="15"/>
      <c r="J1311" s="15"/>
      <c r="K1311" s="15"/>
      <c r="L1311" s="15"/>
      <c r="M1311" s="15"/>
      <c r="N1311" s="15"/>
      <c r="O1311" s="15"/>
      <c r="P1311" s="15"/>
      <c r="Q1311" s="15"/>
      <c r="U1311" s="15"/>
      <c r="V1311" s="15"/>
      <c r="W1311" s="15"/>
      <c r="X1311" s="15"/>
      <c r="Y1311" s="16" t="e">
        <f t="shared" ref="Y1311:Y1565" si="32">((X1311)/((S1311/60)*(R1311/(R1311+S1311))))/1000</f>
        <v>#DIV/0!</v>
      </c>
      <c r="Z1311" s="15"/>
      <c r="AA1311" s="15"/>
      <c r="AB1311" s="15"/>
      <c r="AC1311" s="15"/>
      <c r="AD1311" s="17"/>
      <c r="AE1311" s="15"/>
      <c r="AF1311" s="15"/>
      <c r="AG1311" s="17"/>
      <c r="AH1311" s="17"/>
      <c r="AI1311" s="17"/>
      <c r="AJ1311" s="17"/>
      <c r="AK1311" s="17"/>
      <c r="AL1311" s="17"/>
      <c r="AM1311" s="15"/>
      <c r="AN1311" s="18"/>
      <c r="AO1311" s="19"/>
    </row>
    <row r="1312" spans="1:41">
      <c r="A1312" s="5"/>
      <c r="B1312" s="6"/>
      <c r="C1312" s="7"/>
      <c r="D1312" s="7"/>
      <c r="E1312" s="7"/>
      <c r="F1312" s="45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U1312" s="7"/>
      <c r="V1312" s="7"/>
      <c r="W1312" s="7"/>
      <c r="X1312" s="7"/>
      <c r="Y1312" s="9" t="e">
        <f t="shared" si="32"/>
        <v>#DIV/0!</v>
      </c>
      <c r="Z1312" s="7"/>
      <c r="AA1312" s="7"/>
      <c r="AB1312" s="7"/>
      <c r="AC1312" s="7"/>
      <c r="AD1312" s="10"/>
      <c r="AE1312" s="7"/>
      <c r="AF1312" s="7"/>
      <c r="AG1312" s="10"/>
      <c r="AH1312" s="10"/>
      <c r="AI1312" s="10"/>
      <c r="AJ1312" s="10"/>
      <c r="AK1312" s="10"/>
      <c r="AL1312" s="10"/>
      <c r="AM1312" s="7"/>
      <c r="AN1312" s="11"/>
      <c r="AO1312" s="12"/>
    </row>
    <row r="1313" spans="1:41">
      <c r="A1313" s="13"/>
      <c r="B1313" s="14"/>
      <c r="C1313" s="15"/>
      <c r="D1313" s="15"/>
      <c r="E1313" s="15"/>
      <c r="F1313" s="61"/>
      <c r="G1313" s="15"/>
      <c r="H1313" s="15"/>
      <c r="I1313" s="15"/>
      <c r="J1313" s="15"/>
      <c r="K1313" s="15"/>
      <c r="L1313" s="15"/>
      <c r="M1313" s="15"/>
      <c r="N1313" s="15"/>
      <c r="O1313" s="15"/>
      <c r="P1313" s="15"/>
      <c r="Q1313" s="15"/>
      <c r="U1313" s="15"/>
      <c r="V1313" s="15"/>
      <c r="W1313" s="15"/>
      <c r="X1313" s="15"/>
      <c r="Y1313" s="16" t="e">
        <f t="shared" si="32"/>
        <v>#DIV/0!</v>
      </c>
      <c r="Z1313" s="15"/>
      <c r="AA1313" s="15"/>
      <c r="AB1313" s="15"/>
      <c r="AC1313" s="15"/>
      <c r="AD1313" s="17"/>
      <c r="AE1313" s="15"/>
      <c r="AF1313" s="15"/>
      <c r="AG1313" s="17"/>
      <c r="AH1313" s="17"/>
      <c r="AI1313" s="17"/>
      <c r="AJ1313" s="17"/>
      <c r="AK1313" s="17"/>
      <c r="AL1313" s="17"/>
      <c r="AM1313" s="15"/>
      <c r="AN1313" s="18"/>
      <c r="AO1313" s="19"/>
    </row>
    <row r="1314" spans="1:41">
      <c r="A1314" s="5"/>
      <c r="B1314" s="6"/>
      <c r="C1314" s="7"/>
      <c r="D1314" s="7"/>
      <c r="E1314" s="7"/>
      <c r="F1314" s="45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U1314" s="7"/>
      <c r="V1314" s="7"/>
      <c r="W1314" s="7"/>
      <c r="X1314" s="7"/>
      <c r="Y1314" s="9" t="e">
        <f t="shared" si="32"/>
        <v>#DIV/0!</v>
      </c>
      <c r="Z1314" s="7"/>
      <c r="AA1314" s="7"/>
      <c r="AB1314" s="7"/>
      <c r="AC1314" s="7"/>
      <c r="AD1314" s="10"/>
      <c r="AE1314" s="7"/>
      <c r="AF1314" s="7"/>
      <c r="AG1314" s="10"/>
      <c r="AH1314" s="10"/>
      <c r="AI1314" s="10"/>
      <c r="AJ1314" s="10"/>
      <c r="AK1314" s="10"/>
      <c r="AL1314" s="10"/>
      <c r="AM1314" s="7"/>
      <c r="AN1314" s="11"/>
      <c r="AO1314" s="12"/>
    </row>
    <row r="1315" spans="1:41">
      <c r="A1315" s="13"/>
      <c r="B1315" s="14"/>
      <c r="C1315" s="15"/>
      <c r="D1315" s="15"/>
      <c r="E1315" s="15"/>
      <c r="F1315" s="61"/>
      <c r="G1315" s="15"/>
      <c r="H1315" s="15"/>
      <c r="I1315" s="15"/>
      <c r="J1315" s="15"/>
      <c r="K1315" s="15"/>
      <c r="L1315" s="15"/>
      <c r="M1315" s="15"/>
      <c r="N1315" s="15"/>
      <c r="O1315" s="15"/>
      <c r="P1315" s="15"/>
      <c r="Q1315" s="15"/>
      <c r="U1315" s="15"/>
      <c r="V1315" s="15"/>
      <c r="W1315" s="15"/>
      <c r="X1315" s="15"/>
      <c r="Y1315" s="16" t="e">
        <f t="shared" si="32"/>
        <v>#DIV/0!</v>
      </c>
      <c r="Z1315" s="15"/>
      <c r="AA1315" s="15"/>
      <c r="AB1315" s="15"/>
      <c r="AC1315" s="15"/>
      <c r="AD1315" s="17"/>
      <c r="AE1315" s="15"/>
      <c r="AF1315" s="15"/>
      <c r="AG1315" s="17"/>
      <c r="AH1315" s="17"/>
      <c r="AI1315" s="17"/>
      <c r="AJ1315" s="17"/>
      <c r="AK1315" s="17"/>
      <c r="AL1315" s="17"/>
      <c r="AM1315" s="15"/>
      <c r="AN1315" s="18"/>
      <c r="AO1315" s="19"/>
    </row>
    <row r="1316" spans="1:41">
      <c r="A1316" s="5"/>
      <c r="B1316" s="6"/>
      <c r="C1316" s="7"/>
      <c r="D1316" s="7"/>
      <c r="E1316" s="7"/>
      <c r="F1316" s="45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U1316" s="7"/>
      <c r="V1316" s="7"/>
      <c r="W1316" s="7"/>
      <c r="X1316" s="7"/>
      <c r="Y1316" s="9" t="e">
        <f t="shared" si="32"/>
        <v>#DIV/0!</v>
      </c>
      <c r="Z1316" s="7"/>
      <c r="AA1316" s="7"/>
      <c r="AB1316" s="7"/>
      <c r="AC1316" s="7"/>
      <c r="AD1316" s="10"/>
      <c r="AE1316" s="7"/>
      <c r="AF1316" s="7"/>
      <c r="AG1316" s="10"/>
      <c r="AH1316" s="10"/>
      <c r="AI1316" s="10"/>
      <c r="AJ1316" s="10"/>
      <c r="AK1316" s="10"/>
      <c r="AL1316" s="10"/>
      <c r="AM1316" s="7"/>
      <c r="AN1316" s="11"/>
      <c r="AO1316" s="12"/>
    </row>
    <row r="1317" spans="1:41">
      <c r="A1317" s="13"/>
      <c r="B1317" s="14"/>
      <c r="C1317" s="15"/>
      <c r="D1317" s="15"/>
      <c r="E1317" s="15"/>
      <c r="F1317" s="61"/>
      <c r="G1317" s="15"/>
      <c r="H1317" s="15"/>
      <c r="I1317" s="15"/>
      <c r="J1317" s="15"/>
      <c r="K1317" s="15"/>
      <c r="L1317" s="15"/>
      <c r="M1317" s="15"/>
      <c r="N1317" s="15"/>
      <c r="O1317" s="15"/>
      <c r="P1317" s="15"/>
      <c r="Q1317" s="15"/>
      <c r="U1317" s="15"/>
      <c r="V1317" s="15"/>
      <c r="W1317" s="15"/>
      <c r="X1317" s="15"/>
      <c r="Y1317" s="16" t="e">
        <f t="shared" si="32"/>
        <v>#DIV/0!</v>
      </c>
      <c r="Z1317" s="15"/>
      <c r="AA1317" s="15"/>
      <c r="AB1317" s="15"/>
      <c r="AC1317" s="15"/>
      <c r="AD1317" s="17"/>
      <c r="AE1317" s="15"/>
      <c r="AF1317" s="15"/>
      <c r="AG1317" s="17"/>
      <c r="AH1317" s="17"/>
      <c r="AI1317" s="17"/>
      <c r="AJ1317" s="17"/>
      <c r="AK1317" s="17"/>
      <c r="AL1317" s="17"/>
      <c r="AM1317" s="15"/>
      <c r="AN1317" s="18"/>
      <c r="AO1317" s="19"/>
    </row>
    <row r="1318" spans="1:41">
      <c r="A1318" s="5"/>
      <c r="B1318" s="6"/>
      <c r="C1318" s="7"/>
      <c r="D1318" s="7"/>
      <c r="E1318" s="7"/>
      <c r="F1318" s="45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U1318" s="7"/>
      <c r="V1318" s="7"/>
      <c r="W1318" s="7"/>
      <c r="X1318" s="7"/>
      <c r="Y1318" s="9" t="e">
        <f t="shared" si="32"/>
        <v>#DIV/0!</v>
      </c>
      <c r="Z1318" s="7"/>
      <c r="AA1318" s="7"/>
      <c r="AB1318" s="7"/>
      <c r="AC1318" s="7"/>
      <c r="AD1318" s="10"/>
      <c r="AE1318" s="7"/>
      <c r="AF1318" s="7"/>
      <c r="AG1318" s="10"/>
      <c r="AH1318" s="10"/>
      <c r="AI1318" s="10"/>
      <c r="AJ1318" s="10"/>
      <c r="AK1318" s="10"/>
      <c r="AL1318" s="10"/>
      <c r="AM1318" s="7"/>
      <c r="AN1318" s="11"/>
      <c r="AO1318" s="12"/>
    </row>
    <row r="1319" spans="1:41">
      <c r="A1319" s="13"/>
      <c r="B1319" s="14"/>
      <c r="C1319" s="15"/>
      <c r="D1319" s="15"/>
      <c r="E1319" s="15"/>
      <c r="F1319" s="61"/>
      <c r="G1319" s="15"/>
      <c r="H1319" s="15"/>
      <c r="I1319" s="15"/>
      <c r="J1319" s="15"/>
      <c r="K1319" s="15"/>
      <c r="L1319" s="15"/>
      <c r="M1319" s="15"/>
      <c r="N1319" s="15"/>
      <c r="O1319" s="15"/>
      <c r="P1319" s="15"/>
      <c r="Q1319" s="15"/>
      <c r="U1319" s="15"/>
      <c r="V1319" s="15"/>
      <c r="W1319" s="15"/>
      <c r="X1319" s="15"/>
      <c r="Y1319" s="16" t="e">
        <f t="shared" si="32"/>
        <v>#DIV/0!</v>
      </c>
      <c r="Z1319" s="15"/>
      <c r="AA1319" s="15"/>
      <c r="AB1319" s="15"/>
      <c r="AC1319" s="15"/>
      <c r="AD1319" s="17"/>
      <c r="AE1319" s="15"/>
      <c r="AF1319" s="15"/>
      <c r="AG1319" s="17"/>
      <c r="AH1319" s="17"/>
      <c r="AI1319" s="17"/>
      <c r="AJ1319" s="17"/>
      <c r="AK1319" s="17"/>
      <c r="AL1319" s="17"/>
      <c r="AM1319" s="15"/>
      <c r="AN1319" s="18"/>
      <c r="AO1319" s="19"/>
    </row>
    <row r="1320" spans="1:41">
      <c r="A1320" s="5"/>
      <c r="B1320" s="6"/>
      <c r="C1320" s="7"/>
      <c r="D1320" s="7"/>
      <c r="E1320" s="7"/>
      <c r="F1320" s="45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U1320" s="7"/>
      <c r="V1320" s="7"/>
      <c r="W1320" s="7"/>
      <c r="X1320" s="7"/>
      <c r="Y1320" s="9" t="e">
        <f t="shared" si="32"/>
        <v>#DIV/0!</v>
      </c>
      <c r="Z1320" s="7"/>
      <c r="AA1320" s="7"/>
      <c r="AB1320" s="7"/>
      <c r="AC1320" s="7"/>
      <c r="AD1320" s="10"/>
      <c r="AE1320" s="7"/>
      <c r="AF1320" s="7"/>
      <c r="AG1320" s="10"/>
      <c r="AH1320" s="10"/>
      <c r="AI1320" s="10"/>
      <c r="AJ1320" s="10"/>
      <c r="AK1320" s="10"/>
      <c r="AL1320" s="10"/>
      <c r="AM1320" s="7"/>
      <c r="AN1320" s="11"/>
      <c r="AO1320" s="12"/>
    </row>
    <row r="1321" spans="1:41">
      <c r="A1321" s="13"/>
      <c r="B1321" s="14"/>
      <c r="C1321" s="15"/>
      <c r="D1321" s="15"/>
      <c r="E1321" s="15"/>
      <c r="F1321" s="61"/>
      <c r="G1321" s="15"/>
      <c r="H1321" s="15"/>
      <c r="I1321" s="15"/>
      <c r="J1321" s="15"/>
      <c r="K1321" s="15"/>
      <c r="L1321" s="15"/>
      <c r="M1321" s="15"/>
      <c r="N1321" s="15"/>
      <c r="O1321" s="15"/>
      <c r="P1321" s="15"/>
      <c r="Q1321" s="15"/>
      <c r="U1321" s="15"/>
      <c r="V1321" s="15"/>
      <c r="W1321" s="15"/>
      <c r="X1321" s="15"/>
      <c r="Y1321" s="16" t="e">
        <f t="shared" si="32"/>
        <v>#DIV/0!</v>
      </c>
      <c r="Z1321" s="15"/>
      <c r="AA1321" s="15"/>
      <c r="AB1321" s="15"/>
      <c r="AC1321" s="15"/>
      <c r="AD1321" s="17"/>
      <c r="AE1321" s="15"/>
      <c r="AF1321" s="15"/>
      <c r="AG1321" s="17"/>
      <c r="AH1321" s="17"/>
      <c r="AI1321" s="17"/>
      <c r="AJ1321" s="17"/>
      <c r="AK1321" s="17"/>
      <c r="AL1321" s="17"/>
      <c r="AM1321" s="15"/>
      <c r="AN1321" s="18"/>
      <c r="AO1321" s="19"/>
    </row>
    <row r="1322" spans="1:41">
      <c r="A1322" s="5"/>
      <c r="B1322" s="6"/>
      <c r="C1322" s="7"/>
      <c r="D1322" s="7"/>
      <c r="E1322" s="7"/>
      <c r="F1322" s="45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U1322" s="7"/>
      <c r="V1322" s="7"/>
      <c r="W1322" s="7"/>
      <c r="X1322" s="7"/>
      <c r="Y1322" s="9" t="e">
        <f t="shared" si="32"/>
        <v>#DIV/0!</v>
      </c>
      <c r="Z1322" s="7"/>
      <c r="AA1322" s="7"/>
      <c r="AB1322" s="7"/>
      <c r="AC1322" s="7"/>
      <c r="AD1322" s="10"/>
      <c r="AE1322" s="7"/>
      <c r="AF1322" s="7"/>
      <c r="AG1322" s="10"/>
      <c r="AH1322" s="10"/>
      <c r="AI1322" s="10"/>
      <c r="AJ1322" s="10"/>
      <c r="AK1322" s="10"/>
      <c r="AL1322" s="10"/>
      <c r="AM1322" s="7"/>
      <c r="AN1322" s="11"/>
      <c r="AO1322" s="12"/>
    </row>
    <row r="1323" spans="1:41">
      <c r="A1323" s="13"/>
      <c r="B1323" s="14"/>
      <c r="C1323" s="15"/>
      <c r="D1323" s="15"/>
      <c r="E1323" s="15"/>
      <c r="F1323" s="61"/>
      <c r="G1323" s="15"/>
      <c r="H1323" s="15"/>
      <c r="I1323" s="15"/>
      <c r="J1323" s="15"/>
      <c r="K1323" s="15"/>
      <c r="L1323" s="15"/>
      <c r="M1323" s="15"/>
      <c r="N1323" s="15"/>
      <c r="O1323" s="15"/>
      <c r="P1323" s="15"/>
      <c r="Q1323" s="15"/>
      <c r="U1323" s="15"/>
      <c r="V1323" s="15"/>
      <c r="W1323" s="15"/>
      <c r="X1323" s="15"/>
      <c r="Y1323" s="16" t="e">
        <f t="shared" si="32"/>
        <v>#DIV/0!</v>
      </c>
      <c r="Z1323" s="15"/>
      <c r="AA1323" s="15"/>
      <c r="AB1323" s="15"/>
      <c r="AC1323" s="15"/>
      <c r="AD1323" s="17"/>
      <c r="AE1323" s="15"/>
      <c r="AF1323" s="15"/>
      <c r="AG1323" s="17"/>
      <c r="AH1323" s="17"/>
      <c r="AI1323" s="17"/>
      <c r="AJ1323" s="17"/>
      <c r="AK1323" s="17"/>
      <c r="AL1323" s="17"/>
      <c r="AM1323" s="15"/>
      <c r="AN1323" s="18"/>
      <c r="AO1323" s="19"/>
    </row>
    <row r="1324" spans="1:41">
      <c r="A1324" s="5"/>
      <c r="B1324" s="6"/>
      <c r="C1324" s="7"/>
      <c r="D1324" s="7"/>
      <c r="E1324" s="7"/>
      <c r="F1324" s="45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U1324" s="7"/>
      <c r="V1324" s="7"/>
      <c r="W1324" s="7"/>
      <c r="X1324" s="7"/>
      <c r="Y1324" s="9" t="e">
        <f t="shared" si="32"/>
        <v>#DIV/0!</v>
      </c>
      <c r="Z1324" s="7"/>
      <c r="AA1324" s="7"/>
      <c r="AB1324" s="7"/>
      <c r="AC1324" s="7"/>
      <c r="AD1324" s="10"/>
      <c r="AE1324" s="7"/>
      <c r="AF1324" s="7"/>
      <c r="AG1324" s="10"/>
      <c r="AH1324" s="10"/>
      <c r="AI1324" s="10"/>
      <c r="AJ1324" s="10"/>
      <c r="AK1324" s="10"/>
      <c r="AL1324" s="10"/>
      <c r="AM1324" s="7"/>
      <c r="AN1324" s="11"/>
      <c r="AO1324" s="12"/>
    </row>
    <row r="1325" spans="1:41">
      <c r="A1325" s="13"/>
      <c r="B1325" s="14"/>
      <c r="C1325" s="15"/>
      <c r="D1325" s="15"/>
      <c r="E1325" s="15"/>
      <c r="F1325" s="61"/>
      <c r="G1325" s="15"/>
      <c r="H1325" s="15"/>
      <c r="I1325" s="15"/>
      <c r="J1325" s="15"/>
      <c r="K1325" s="15"/>
      <c r="L1325" s="15"/>
      <c r="M1325" s="15"/>
      <c r="N1325" s="15"/>
      <c r="O1325" s="15"/>
      <c r="P1325" s="15"/>
      <c r="Q1325" s="15"/>
      <c r="U1325" s="15"/>
      <c r="V1325" s="15"/>
      <c r="W1325" s="15"/>
      <c r="X1325" s="15"/>
      <c r="Y1325" s="16" t="e">
        <f t="shared" si="32"/>
        <v>#DIV/0!</v>
      </c>
      <c r="Z1325" s="15"/>
      <c r="AA1325" s="15"/>
      <c r="AB1325" s="15"/>
      <c r="AC1325" s="15"/>
      <c r="AD1325" s="17"/>
      <c r="AE1325" s="15"/>
      <c r="AF1325" s="15"/>
      <c r="AG1325" s="17"/>
      <c r="AH1325" s="17"/>
      <c r="AI1325" s="17"/>
      <c r="AJ1325" s="17"/>
      <c r="AK1325" s="17"/>
      <c r="AL1325" s="17"/>
      <c r="AM1325" s="15"/>
      <c r="AN1325" s="18"/>
      <c r="AO1325" s="19"/>
    </row>
    <row r="1326" spans="1:41">
      <c r="A1326" s="5"/>
      <c r="B1326" s="6"/>
      <c r="C1326" s="7"/>
      <c r="D1326" s="7"/>
      <c r="E1326" s="7"/>
      <c r="F1326" s="45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U1326" s="7"/>
      <c r="V1326" s="7"/>
      <c r="W1326" s="7"/>
      <c r="X1326" s="7"/>
      <c r="Y1326" s="9" t="e">
        <f t="shared" si="32"/>
        <v>#DIV/0!</v>
      </c>
      <c r="Z1326" s="7"/>
      <c r="AA1326" s="7"/>
      <c r="AB1326" s="7"/>
      <c r="AC1326" s="7"/>
      <c r="AD1326" s="10"/>
      <c r="AE1326" s="7"/>
      <c r="AF1326" s="7"/>
      <c r="AG1326" s="10"/>
      <c r="AH1326" s="10"/>
      <c r="AI1326" s="10"/>
      <c r="AJ1326" s="10"/>
      <c r="AK1326" s="10"/>
      <c r="AL1326" s="10"/>
      <c r="AM1326" s="7"/>
      <c r="AN1326" s="11"/>
      <c r="AO1326" s="12"/>
    </row>
    <row r="1327" spans="1:41">
      <c r="A1327" s="13"/>
      <c r="B1327" s="14"/>
      <c r="C1327" s="15"/>
      <c r="D1327" s="15"/>
      <c r="E1327" s="15"/>
      <c r="F1327" s="61"/>
      <c r="G1327" s="15"/>
      <c r="H1327" s="15"/>
      <c r="I1327" s="15"/>
      <c r="J1327" s="15"/>
      <c r="K1327" s="15"/>
      <c r="L1327" s="15"/>
      <c r="M1327" s="15"/>
      <c r="N1327" s="15"/>
      <c r="O1327" s="15"/>
      <c r="P1327" s="15"/>
      <c r="Q1327" s="15"/>
      <c r="U1327" s="15"/>
      <c r="V1327" s="15"/>
      <c r="W1327" s="15"/>
      <c r="X1327" s="15"/>
      <c r="Y1327" s="16" t="e">
        <f t="shared" si="32"/>
        <v>#DIV/0!</v>
      </c>
      <c r="Z1327" s="15"/>
      <c r="AA1327" s="15"/>
      <c r="AB1327" s="15"/>
      <c r="AC1327" s="15"/>
      <c r="AD1327" s="17"/>
      <c r="AE1327" s="15"/>
      <c r="AF1327" s="15"/>
      <c r="AG1327" s="17"/>
      <c r="AH1327" s="17"/>
      <c r="AI1327" s="17"/>
      <c r="AJ1327" s="17"/>
      <c r="AK1327" s="17"/>
      <c r="AL1327" s="17"/>
      <c r="AM1327" s="15"/>
      <c r="AN1327" s="18"/>
      <c r="AO1327" s="19"/>
    </row>
    <row r="1328" spans="1:41">
      <c r="A1328" s="5"/>
      <c r="B1328" s="6"/>
      <c r="C1328" s="7"/>
      <c r="D1328" s="7"/>
      <c r="E1328" s="7"/>
      <c r="F1328" s="45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U1328" s="7"/>
      <c r="V1328" s="7"/>
      <c r="W1328" s="7"/>
      <c r="X1328" s="7"/>
      <c r="Y1328" s="9" t="e">
        <f t="shared" si="32"/>
        <v>#DIV/0!</v>
      </c>
      <c r="Z1328" s="7"/>
      <c r="AA1328" s="7"/>
      <c r="AB1328" s="7"/>
      <c r="AC1328" s="7"/>
      <c r="AD1328" s="10"/>
      <c r="AE1328" s="7"/>
      <c r="AF1328" s="7"/>
      <c r="AG1328" s="10"/>
      <c r="AH1328" s="10"/>
      <c r="AI1328" s="10"/>
      <c r="AJ1328" s="10"/>
      <c r="AK1328" s="10"/>
      <c r="AL1328" s="10"/>
      <c r="AM1328" s="7"/>
      <c r="AN1328" s="11"/>
      <c r="AO1328" s="12"/>
    </row>
    <row r="1329" spans="1:41">
      <c r="A1329" s="13"/>
      <c r="B1329" s="14"/>
      <c r="C1329" s="15"/>
      <c r="D1329" s="15"/>
      <c r="E1329" s="15"/>
      <c r="F1329" s="61"/>
      <c r="G1329" s="15"/>
      <c r="H1329" s="15"/>
      <c r="I1329" s="15"/>
      <c r="J1329" s="15"/>
      <c r="K1329" s="15"/>
      <c r="L1329" s="15"/>
      <c r="M1329" s="15"/>
      <c r="N1329" s="15"/>
      <c r="O1329" s="15"/>
      <c r="P1329" s="15"/>
      <c r="Q1329" s="15"/>
      <c r="U1329" s="15"/>
      <c r="V1329" s="15"/>
      <c r="W1329" s="15"/>
      <c r="X1329" s="15"/>
      <c r="Y1329" s="16" t="e">
        <f t="shared" si="32"/>
        <v>#DIV/0!</v>
      </c>
      <c r="Z1329" s="15"/>
      <c r="AA1329" s="15"/>
      <c r="AB1329" s="15"/>
      <c r="AC1329" s="15"/>
      <c r="AD1329" s="17"/>
      <c r="AE1329" s="15"/>
      <c r="AF1329" s="15"/>
      <c r="AG1329" s="17"/>
      <c r="AH1329" s="17"/>
      <c r="AI1329" s="17"/>
      <c r="AJ1329" s="17"/>
      <c r="AK1329" s="17"/>
      <c r="AL1329" s="17"/>
      <c r="AM1329" s="15"/>
      <c r="AN1329" s="18"/>
      <c r="AO1329" s="19"/>
    </row>
    <row r="1330" spans="1:41">
      <c r="A1330" s="5"/>
      <c r="B1330" s="6"/>
      <c r="C1330" s="7"/>
      <c r="D1330" s="7"/>
      <c r="E1330" s="7"/>
      <c r="F1330" s="45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U1330" s="7"/>
      <c r="V1330" s="7"/>
      <c r="W1330" s="7"/>
      <c r="X1330" s="7"/>
      <c r="Y1330" s="9" t="e">
        <f t="shared" si="32"/>
        <v>#DIV/0!</v>
      </c>
      <c r="Z1330" s="7"/>
      <c r="AA1330" s="7"/>
      <c r="AB1330" s="7"/>
      <c r="AC1330" s="7"/>
      <c r="AD1330" s="10"/>
      <c r="AE1330" s="7"/>
      <c r="AF1330" s="7"/>
      <c r="AG1330" s="10"/>
      <c r="AH1330" s="10"/>
      <c r="AI1330" s="10"/>
      <c r="AJ1330" s="10"/>
      <c r="AK1330" s="10"/>
      <c r="AL1330" s="10"/>
      <c r="AM1330" s="7"/>
      <c r="AN1330" s="11"/>
      <c r="AO1330" s="12"/>
    </row>
    <row r="1331" spans="1:41">
      <c r="A1331" s="13"/>
      <c r="B1331" s="14"/>
      <c r="C1331" s="15"/>
      <c r="D1331" s="15"/>
      <c r="E1331" s="15"/>
      <c r="F1331" s="61"/>
      <c r="G1331" s="15"/>
      <c r="H1331" s="15"/>
      <c r="I1331" s="15"/>
      <c r="J1331" s="15"/>
      <c r="K1331" s="15"/>
      <c r="L1331" s="15"/>
      <c r="M1331" s="15"/>
      <c r="N1331" s="15"/>
      <c r="O1331" s="15"/>
      <c r="P1331" s="15"/>
      <c r="Q1331" s="15"/>
      <c r="U1331" s="15"/>
      <c r="V1331" s="15"/>
      <c r="W1331" s="15"/>
      <c r="X1331" s="15"/>
      <c r="Y1331" s="16" t="e">
        <f t="shared" si="32"/>
        <v>#DIV/0!</v>
      </c>
      <c r="Z1331" s="15"/>
      <c r="AA1331" s="15"/>
      <c r="AB1331" s="15"/>
      <c r="AC1331" s="15"/>
      <c r="AD1331" s="17"/>
      <c r="AE1331" s="15"/>
      <c r="AF1331" s="15"/>
      <c r="AG1331" s="17"/>
      <c r="AH1331" s="17"/>
      <c r="AI1331" s="17"/>
      <c r="AJ1331" s="17"/>
      <c r="AK1331" s="17"/>
      <c r="AL1331" s="17"/>
      <c r="AM1331" s="15"/>
      <c r="AN1331" s="18"/>
      <c r="AO1331" s="19"/>
    </row>
    <row r="1332" spans="1:41">
      <c r="A1332" s="5"/>
      <c r="B1332" s="6"/>
      <c r="C1332" s="7"/>
      <c r="D1332" s="7"/>
      <c r="E1332" s="7"/>
      <c r="F1332" s="45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U1332" s="7"/>
      <c r="V1332" s="7"/>
      <c r="W1332" s="7"/>
      <c r="X1332" s="7"/>
      <c r="Y1332" s="9" t="e">
        <f t="shared" si="32"/>
        <v>#DIV/0!</v>
      </c>
      <c r="Z1332" s="7"/>
      <c r="AA1332" s="7"/>
      <c r="AB1332" s="7"/>
      <c r="AC1332" s="7"/>
      <c r="AD1332" s="10"/>
      <c r="AE1332" s="7"/>
      <c r="AF1332" s="7"/>
      <c r="AG1332" s="10"/>
      <c r="AH1332" s="10"/>
      <c r="AI1332" s="10"/>
      <c r="AJ1332" s="10"/>
      <c r="AK1332" s="10"/>
      <c r="AL1332" s="10"/>
      <c r="AM1332" s="7"/>
      <c r="AN1332" s="11"/>
      <c r="AO1332" s="12"/>
    </row>
    <row r="1333" spans="1:41">
      <c r="A1333" s="13"/>
      <c r="B1333" s="14"/>
      <c r="C1333" s="15"/>
      <c r="D1333" s="15"/>
      <c r="E1333" s="15"/>
      <c r="F1333" s="61"/>
      <c r="G1333" s="15"/>
      <c r="H1333" s="15"/>
      <c r="I1333" s="15"/>
      <c r="J1333" s="15"/>
      <c r="K1333" s="15"/>
      <c r="L1333" s="15"/>
      <c r="M1333" s="15"/>
      <c r="N1333" s="15"/>
      <c r="O1333" s="15"/>
      <c r="P1333" s="15"/>
      <c r="Q1333" s="15"/>
      <c r="U1333" s="15"/>
      <c r="V1333" s="15"/>
      <c r="W1333" s="15"/>
      <c r="X1333" s="15"/>
      <c r="Y1333" s="16" t="e">
        <f t="shared" si="32"/>
        <v>#DIV/0!</v>
      </c>
      <c r="Z1333" s="15"/>
      <c r="AA1333" s="15"/>
      <c r="AB1333" s="15"/>
      <c r="AC1333" s="15"/>
      <c r="AD1333" s="17"/>
      <c r="AE1333" s="15"/>
      <c r="AF1333" s="15"/>
      <c r="AG1333" s="17"/>
      <c r="AH1333" s="17"/>
      <c r="AI1333" s="17"/>
      <c r="AJ1333" s="17"/>
      <c r="AK1333" s="17"/>
      <c r="AL1333" s="17"/>
      <c r="AM1333" s="15"/>
      <c r="AN1333" s="18"/>
      <c r="AO1333" s="19"/>
    </row>
    <row r="1334" spans="1:41">
      <c r="A1334" s="5"/>
      <c r="B1334" s="6"/>
      <c r="C1334" s="7"/>
      <c r="D1334" s="7"/>
      <c r="E1334" s="7"/>
      <c r="F1334" s="45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U1334" s="7"/>
      <c r="V1334" s="7"/>
      <c r="W1334" s="7"/>
      <c r="X1334" s="7"/>
      <c r="Y1334" s="9" t="e">
        <f t="shared" si="32"/>
        <v>#DIV/0!</v>
      </c>
      <c r="Z1334" s="7"/>
      <c r="AA1334" s="7"/>
      <c r="AB1334" s="7"/>
      <c r="AC1334" s="7"/>
      <c r="AD1334" s="10"/>
      <c r="AE1334" s="7"/>
      <c r="AF1334" s="7"/>
      <c r="AG1334" s="10"/>
      <c r="AH1334" s="10"/>
      <c r="AI1334" s="10"/>
      <c r="AJ1334" s="10"/>
      <c r="AK1334" s="10"/>
      <c r="AL1334" s="10"/>
      <c r="AM1334" s="7"/>
      <c r="AN1334" s="11"/>
      <c r="AO1334" s="12"/>
    </row>
    <row r="1335" spans="1:41">
      <c r="A1335" s="13"/>
      <c r="B1335" s="14"/>
      <c r="C1335" s="15"/>
      <c r="D1335" s="15"/>
      <c r="E1335" s="15"/>
      <c r="F1335" s="61"/>
      <c r="G1335" s="15"/>
      <c r="H1335" s="15"/>
      <c r="I1335" s="15"/>
      <c r="J1335" s="15"/>
      <c r="K1335" s="15"/>
      <c r="L1335" s="15"/>
      <c r="M1335" s="15"/>
      <c r="N1335" s="15"/>
      <c r="O1335" s="15"/>
      <c r="P1335" s="15"/>
      <c r="Q1335" s="15"/>
      <c r="U1335" s="15"/>
      <c r="V1335" s="15"/>
      <c r="W1335" s="15"/>
      <c r="X1335" s="15"/>
      <c r="Y1335" s="16" t="e">
        <f t="shared" si="32"/>
        <v>#DIV/0!</v>
      </c>
      <c r="Z1335" s="15"/>
      <c r="AA1335" s="15"/>
      <c r="AB1335" s="15"/>
      <c r="AC1335" s="15"/>
      <c r="AD1335" s="17"/>
      <c r="AE1335" s="15"/>
      <c r="AF1335" s="15"/>
      <c r="AG1335" s="17"/>
      <c r="AH1335" s="17"/>
      <c r="AI1335" s="17"/>
      <c r="AJ1335" s="17"/>
      <c r="AK1335" s="17"/>
      <c r="AL1335" s="17"/>
      <c r="AM1335" s="15"/>
      <c r="AN1335" s="18"/>
      <c r="AO1335" s="19"/>
    </row>
    <row r="1336" spans="1:41">
      <c r="A1336" s="5"/>
      <c r="B1336" s="6"/>
      <c r="C1336" s="7"/>
      <c r="D1336" s="7"/>
      <c r="E1336" s="7"/>
      <c r="F1336" s="45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U1336" s="7"/>
      <c r="V1336" s="7"/>
      <c r="W1336" s="7"/>
      <c r="X1336" s="7"/>
      <c r="Y1336" s="9" t="e">
        <f t="shared" si="32"/>
        <v>#DIV/0!</v>
      </c>
      <c r="Z1336" s="7"/>
      <c r="AA1336" s="7"/>
      <c r="AB1336" s="7"/>
      <c r="AC1336" s="7"/>
      <c r="AD1336" s="10"/>
      <c r="AE1336" s="7"/>
      <c r="AF1336" s="7"/>
      <c r="AG1336" s="10"/>
      <c r="AH1336" s="10"/>
      <c r="AI1336" s="10"/>
      <c r="AJ1336" s="10"/>
      <c r="AK1336" s="10"/>
      <c r="AL1336" s="10"/>
      <c r="AM1336" s="7"/>
      <c r="AN1336" s="11"/>
      <c r="AO1336" s="12"/>
    </row>
    <row r="1337" spans="1:41">
      <c r="A1337" s="13"/>
      <c r="B1337" s="14"/>
      <c r="C1337" s="15"/>
      <c r="D1337" s="15"/>
      <c r="E1337" s="15"/>
      <c r="F1337" s="61"/>
      <c r="G1337" s="15"/>
      <c r="H1337" s="15"/>
      <c r="I1337" s="15"/>
      <c r="J1337" s="15"/>
      <c r="K1337" s="15"/>
      <c r="L1337" s="15"/>
      <c r="M1337" s="15"/>
      <c r="N1337" s="15"/>
      <c r="O1337" s="15"/>
      <c r="P1337" s="15"/>
      <c r="Q1337" s="15"/>
      <c r="U1337" s="15"/>
      <c r="V1337" s="15"/>
      <c r="W1337" s="15"/>
      <c r="X1337" s="15"/>
      <c r="Y1337" s="16" t="e">
        <f t="shared" si="32"/>
        <v>#DIV/0!</v>
      </c>
      <c r="Z1337" s="15"/>
      <c r="AA1337" s="15"/>
      <c r="AB1337" s="15"/>
      <c r="AC1337" s="15"/>
      <c r="AD1337" s="17"/>
      <c r="AE1337" s="15"/>
      <c r="AF1337" s="15"/>
      <c r="AG1337" s="17"/>
      <c r="AH1337" s="17"/>
      <c r="AI1337" s="17"/>
      <c r="AJ1337" s="17"/>
      <c r="AK1337" s="17"/>
      <c r="AL1337" s="17"/>
      <c r="AM1337" s="15"/>
      <c r="AN1337" s="18"/>
      <c r="AO1337" s="19"/>
    </row>
    <row r="1338" spans="1:41">
      <c r="A1338" s="5"/>
      <c r="B1338" s="6"/>
      <c r="C1338" s="7"/>
      <c r="D1338" s="7"/>
      <c r="E1338" s="7"/>
      <c r="F1338" s="45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U1338" s="7"/>
      <c r="V1338" s="7"/>
      <c r="W1338" s="7"/>
      <c r="X1338" s="7"/>
      <c r="Y1338" s="9" t="e">
        <f t="shared" si="32"/>
        <v>#DIV/0!</v>
      </c>
      <c r="Z1338" s="7"/>
      <c r="AA1338" s="7"/>
      <c r="AB1338" s="7"/>
      <c r="AC1338" s="7"/>
      <c r="AD1338" s="10"/>
      <c r="AE1338" s="7"/>
      <c r="AF1338" s="7"/>
      <c r="AG1338" s="10"/>
      <c r="AH1338" s="10"/>
      <c r="AI1338" s="10"/>
      <c r="AJ1338" s="10"/>
      <c r="AK1338" s="10"/>
      <c r="AL1338" s="10"/>
      <c r="AM1338" s="7"/>
      <c r="AN1338" s="11"/>
      <c r="AO1338" s="12"/>
    </row>
    <row r="1339" spans="1:41">
      <c r="A1339" s="13"/>
      <c r="B1339" s="14"/>
      <c r="C1339" s="15"/>
      <c r="D1339" s="15"/>
      <c r="E1339" s="15"/>
      <c r="F1339" s="61"/>
      <c r="G1339" s="15"/>
      <c r="H1339" s="15"/>
      <c r="I1339" s="15"/>
      <c r="J1339" s="15"/>
      <c r="K1339" s="15"/>
      <c r="L1339" s="15"/>
      <c r="M1339" s="15"/>
      <c r="N1339" s="15"/>
      <c r="O1339" s="15"/>
      <c r="P1339" s="15"/>
      <c r="Q1339" s="15"/>
      <c r="U1339" s="15"/>
      <c r="V1339" s="15"/>
      <c r="W1339" s="15"/>
      <c r="X1339" s="15"/>
      <c r="Y1339" s="16" t="e">
        <f t="shared" si="32"/>
        <v>#DIV/0!</v>
      </c>
      <c r="Z1339" s="15"/>
      <c r="AA1339" s="15"/>
      <c r="AB1339" s="15"/>
      <c r="AC1339" s="15"/>
      <c r="AD1339" s="17"/>
      <c r="AE1339" s="15"/>
      <c r="AF1339" s="15"/>
      <c r="AG1339" s="17"/>
      <c r="AH1339" s="17"/>
      <c r="AI1339" s="17"/>
      <c r="AJ1339" s="17"/>
      <c r="AK1339" s="17"/>
      <c r="AL1339" s="17"/>
      <c r="AM1339" s="15"/>
      <c r="AN1339" s="18"/>
      <c r="AO1339" s="19"/>
    </row>
    <row r="1340" spans="1:41">
      <c r="A1340" s="5"/>
      <c r="B1340" s="6"/>
      <c r="C1340" s="7"/>
      <c r="D1340" s="7"/>
      <c r="E1340" s="7"/>
      <c r="F1340" s="45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U1340" s="7"/>
      <c r="V1340" s="7"/>
      <c r="W1340" s="7"/>
      <c r="X1340" s="7"/>
      <c r="Y1340" s="9" t="e">
        <f t="shared" si="32"/>
        <v>#DIV/0!</v>
      </c>
      <c r="Z1340" s="7"/>
      <c r="AA1340" s="7"/>
      <c r="AB1340" s="7"/>
      <c r="AC1340" s="7"/>
      <c r="AD1340" s="10"/>
      <c r="AE1340" s="7"/>
      <c r="AF1340" s="7"/>
      <c r="AG1340" s="10"/>
      <c r="AH1340" s="10"/>
      <c r="AI1340" s="10"/>
      <c r="AJ1340" s="10"/>
      <c r="AK1340" s="10"/>
      <c r="AL1340" s="10"/>
      <c r="AM1340" s="7"/>
      <c r="AN1340" s="11"/>
      <c r="AO1340" s="12"/>
    </row>
    <row r="1341" spans="1:41">
      <c r="A1341" s="13"/>
      <c r="B1341" s="14"/>
      <c r="C1341" s="15"/>
      <c r="D1341" s="15"/>
      <c r="E1341" s="15"/>
      <c r="F1341" s="61"/>
      <c r="G1341" s="15"/>
      <c r="H1341" s="15"/>
      <c r="I1341" s="15"/>
      <c r="J1341" s="15"/>
      <c r="K1341" s="15"/>
      <c r="L1341" s="15"/>
      <c r="M1341" s="15"/>
      <c r="N1341" s="15"/>
      <c r="O1341" s="15"/>
      <c r="P1341" s="15"/>
      <c r="Q1341" s="15"/>
      <c r="U1341" s="15"/>
      <c r="V1341" s="15"/>
      <c r="W1341" s="15"/>
      <c r="X1341" s="15"/>
      <c r="Y1341" s="16" t="e">
        <f t="shared" si="32"/>
        <v>#DIV/0!</v>
      </c>
      <c r="Z1341" s="15"/>
      <c r="AA1341" s="15"/>
      <c r="AB1341" s="15"/>
      <c r="AC1341" s="15"/>
      <c r="AD1341" s="17"/>
      <c r="AE1341" s="15"/>
      <c r="AF1341" s="15"/>
      <c r="AG1341" s="17"/>
      <c r="AH1341" s="17"/>
      <c r="AI1341" s="17"/>
      <c r="AJ1341" s="17"/>
      <c r="AK1341" s="17"/>
      <c r="AL1341" s="17"/>
      <c r="AM1341" s="15"/>
      <c r="AN1341" s="18"/>
      <c r="AO1341" s="19"/>
    </row>
    <row r="1342" spans="1:41">
      <c r="A1342" s="5"/>
      <c r="B1342" s="6"/>
      <c r="C1342" s="7"/>
      <c r="D1342" s="7"/>
      <c r="E1342" s="7"/>
      <c r="F1342" s="45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U1342" s="7"/>
      <c r="V1342" s="7"/>
      <c r="W1342" s="7"/>
      <c r="X1342" s="7"/>
      <c r="Y1342" s="9" t="e">
        <f t="shared" si="32"/>
        <v>#DIV/0!</v>
      </c>
      <c r="Z1342" s="7"/>
      <c r="AA1342" s="7"/>
      <c r="AB1342" s="7"/>
      <c r="AC1342" s="7"/>
      <c r="AD1342" s="10"/>
      <c r="AE1342" s="7"/>
      <c r="AF1342" s="7"/>
      <c r="AG1342" s="10"/>
      <c r="AH1342" s="10"/>
      <c r="AI1342" s="10"/>
      <c r="AJ1342" s="10"/>
      <c r="AK1342" s="10"/>
      <c r="AL1342" s="10"/>
      <c r="AM1342" s="7"/>
      <c r="AN1342" s="11"/>
      <c r="AO1342" s="12"/>
    </row>
    <row r="1343" spans="1:41">
      <c r="A1343" s="13"/>
      <c r="B1343" s="14"/>
      <c r="C1343" s="15"/>
      <c r="D1343" s="15"/>
      <c r="E1343" s="15"/>
      <c r="F1343" s="61"/>
      <c r="G1343" s="15"/>
      <c r="H1343" s="15"/>
      <c r="I1343" s="15"/>
      <c r="J1343" s="15"/>
      <c r="K1343" s="15"/>
      <c r="L1343" s="15"/>
      <c r="M1343" s="15"/>
      <c r="N1343" s="15"/>
      <c r="O1343" s="15"/>
      <c r="P1343" s="15"/>
      <c r="Q1343" s="15"/>
      <c r="U1343" s="15"/>
      <c r="V1343" s="15"/>
      <c r="W1343" s="15"/>
      <c r="X1343" s="15"/>
      <c r="Y1343" s="16" t="e">
        <f t="shared" si="32"/>
        <v>#DIV/0!</v>
      </c>
      <c r="Z1343" s="15"/>
      <c r="AA1343" s="15"/>
      <c r="AB1343" s="15"/>
      <c r="AC1343" s="15"/>
      <c r="AD1343" s="17"/>
      <c r="AE1343" s="15"/>
      <c r="AF1343" s="15"/>
      <c r="AG1343" s="17"/>
      <c r="AH1343" s="17"/>
      <c r="AI1343" s="17"/>
      <c r="AJ1343" s="17"/>
      <c r="AK1343" s="17"/>
      <c r="AL1343" s="17"/>
      <c r="AM1343" s="15"/>
      <c r="AN1343" s="18"/>
      <c r="AO1343" s="19"/>
    </row>
    <row r="1344" spans="1:41">
      <c r="A1344" s="5"/>
      <c r="B1344" s="6"/>
      <c r="C1344" s="7"/>
      <c r="D1344" s="7"/>
      <c r="E1344" s="7"/>
      <c r="F1344" s="45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U1344" s="7"/>
      <c r="V1344" s="7"/>
      <c r="W1344" s="7"/>
      <c r="X1344" s="7"/>
      <c r="Y1344" s="9" t="e">
        <f t="shared" si="32"/>
        <v>#DIV/0!</v>
      </c>
      <c r="Z1344" s="7"/>
      <c r="AA1344" s="7"/>
      <c r="AB1344" s="7"/>
      <c r="AC1344" s="7"/>
      <c r="AD1344" s="10"/>
      <c r="AE1344" s="7"/>
      <c r="AF1344" s="7"/>
      <c r="AG1344" s="10"/>
      <c r="AH1344" s="10"/>
      <c r="AI1344" s="10"/>
      <c r="AJ1344" s="10"/>
      <c r="AK1344" s="10"/>
      <c r="AL1344" s="10"/>
      <c r="AM1344" s="7"/>
      <c r="AN1344" s="11"/>
      <c r="AO1344" s="12"/>
    </row>
    <row r="1345" spans="1:41">
      <c r="A1345" s="13"/>
      <c r="B1345" s="14"/>
      <c r="C1345" s="15"/>
      <c r="D1345" s="15"/>
      <c r="E1345" s="15"/>
      <c r="F1345" s="61"/>
      <c r="G1345" s="15"/>
      <c r="H1345" s="15"/>
      <c r="I1345" s="15"/>
      <c r="J1345" s="15"/>
      <c r="K1345" s="15"/>
      <c r="L1345" s="15"/>
      <c r="M1345" s="15"/>
      <c r="N1345" s="15"/>
      <c r="O1345" s="15"/>
      <c r="P1345" s="15"/>
      <c r="Q1345" s="15"/>
      <c r="U1345" s="15"/>
      <c r="V1345" s="15"/>
      <c r="W1345" s="15"/>
      <c r="X1345" s="15"/>
      <c r="Y1345" s="16" t="e">
        <f t="shared" si="32"/>
        <v>#DIV/0!</v>
      </c>
      <c r="Z1345" s="15"/>
      <c r="AA1345" s="15"/>
      <c r="AB1345" s="15"/>
      <c r="AC1345" s="15"/>
      <c r="AD1345" s="17"/>
      <c r="AE1345" s="15"/>
      <c r="AF1345" s="15"/>
      <c r="AG1345" s="17"/>
      <c r="AH1345" s="17"/>
      <c r="AI1345" s="17"/>
      <c r="AJ1345" s="17"/>
      <c r="AK1345" s="17"/>
      <c r="AL1345" s="17"/>
      <c r="AM1345" s="15"/>
      <c r="AN1345" s="18"/>
      <c r="AO1345" s="19"/>
    </row>
    <row r="1346" spans="1:41">
      <c r="A1346" s="5"/>
      <c r="B1346" s="6"/>
      <c r="C1346" s="7"/>
      <c r="D1346" s="7"/>
      <c r="E1346" s="7"/>
      <c r="F1346" s="45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U1346" s="7"/>
      <c r="V1346" s="7"/>
      <c r="W1346" s="7"/>
      <c r="X1346" s="7"/>
      <c r="Y1346" s="9" t="e">
        <f t="shared" si="32"/>
        <v>#DIV/0!</v>
      </c>
      <c r="Z1346" s="7"/>
      <c r="AA1346" s="7"/>
      <c r="AB1346" s="7"/>
      <c r="AC1346" s="7"/>
      <c r="AD1346" s="10"/>
      <c r="AE1346" s="7"/>
      <c r="AF1346" s="7"/>
      <c r="AG1346" s="10"/>
      <c r="AH1346" s="10"/>
      <c r="AI1346" s="10"/>
      <c r="AJ1346" s="10"/>
      <c r="AK1346" s="10"/>
      <c r="AL1346" s="10"/>
      <c r="AM1346" s="7"/>
      <c r="AN1346" s="11"/>
      <c r="AO1346" s="12"/>
    </row>
    <row r="1347" spans="1:41">
      <c r="A1347" s="13"/>
      <c r="B1347" s="14"/>
      <c r="C1347" s="15"/>
      <c r="D1347" s="15"/>
      <c r="E1347" s="15"/>
      <c r="F1347" s="61"/>
      <c r="G1347" s="15"/>
      <c r="H1347" s="15"/>
      <c r="I1347" s="15"/>
      <c r="J1347" s="15"/>
      <c r="K1347" s="15"/>
      <c r="L1347" s="15"/>
      <c r="M1347" s="15"/>
      <c r="N1347" s="15"/>
      <c r="O1347" s="15"/>
      <c r="P1347" s="15"/>
      <c r="Q1347" s="15"/>
      <c r="U1347" s="15"/>
      <c r="V1347" s="15"/>
      <c r="W1347" s="15"/>
      <c r="X1347" s="15"/>
      <c r="Y1347" s="16" t="e">
        <f t="shared" si="32"/>
        <v>#DIV/0!</v>
      </c>
      <c r="Z1347" s="15"/>
      <c r="AA1347" s="15"/>
      <c r="AB1347" s="15"/>
      <c r="AC1347" s="15"/>
      <c r="AD1347" s="17"/>
      <c r="AE1347" s="15"/>
      <c r="AF1347" s="15"/>
      <c r="AG1347" s="17"/>
      <c r="AH1347" s="17"/>
      <c r="AI1347" s="17"/>
      <c r="AJ1347" s="17"/>
      <c r="AK1347" s="17"/>
      <c r="AL1347" s="17"/>
      <c r="AM1347" s="15"/>
      <c r="AN1347" s="18"/>
      <c r="AO1347" s="19"/>
    </row>
    <row r="1348" spans="1:41">
      <c r="A1348" s="5"/>
      <c r="B1348" s="6"/>
      <c r="C1348" s="7"/>
      <c r="D1348" s="7"/>
      <c r="E1348" s="7"/>
      <c r="F1348" s="45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U1348" s="7"/>
      <c r="V1348" s="7"/>
      <c r="W1348" s="7"/>
      <c r="X1348" s="7"/>
      <c r="Y1348" s="9" t="e">
        <f t="shared" si="32"/>
        <v>#DIV/0!</v>
      </c>
      <c r="Z1348" s="7"/>
      <c r="AA1348" s="7"/>
      <c r="AB1348" s="7"/>
      <c r="AC1348" s="7"/>
      <c r="AD1348" s="10"/>
      <c r="AE1348" s="7"/>
      <c r="AF1348" s="7"/>
      <c r="AG1348" s="10"/>
      <c r="AH1348" s="10"/>
      <c r="AI1348" s="10"/>
      <c r="AJ1348" s="10"/>
      <c r="AK1348" s="10"/>
      <c r="AL1348" s="10"/>
      <c r="AM1348" s="7"/>
      <c r="AN1348" s="11"/>
      <c r="AO1348" s="12"/>
    </row>
    <row r="1349" spans="1:41">
      <c r="A1349" s="13"/>
      <c r="B1349" s="14"/>
      <c r="C1349" s="15"/>
      <c r="D1349" s="15"/>
      <c r="E1349" s="15"/>
      <c r="F1349" s="61"/>
      <c r="G1349" s="15"/>
      <c r="H1349" s="15"/>
      <c r="I1349" s="15"/>
      <c r="J1349" s="15"/>
      <c r="K1349" s="15"/>
      <c r="L1349" s="15"/>
      <c r="M1349" s="15"/>
      <c r="N1349" s="15"/>
      <c r="O1349" s="15"/>
      <c r="P1349" s="15"/>
      <c r="Q1349" s="15"/>
      <c r="U1349" s="15"/>
      <c r="V1349" s="15"/>
      <c r="W1349" s="15"/>
      <c r="X1349" s="15"/>
      <c r="Y1349" s="16" t="e">
        <f t="shared" si="32"/>
        <v>#DIV/0!</v>
      </c>
      <c r="Z1349" s="15"/>
      <c r="AA1349" s="15"/>
      <c r="AB1349" s="15"/>
      <c r="AC1349" s="15"/>
      <c r="AD1349" s="17"/>
      <c r="AE1349" s="15"/>
      <c r="AF1349" s="15"/>
      <c r="AG1349" s="17"/>
      <c r="AH1349" s="17"/>
      <c r="AI1349" s="17"/>
      <c r="AJ1349" s="17"/>
      <c r="AK1349" s="17"/>
      <c r="AL1349" s="17"/>
      <c r="AM1349" s="15"/>
      <c r="AN1349" s="18"/>
      <c r="AO1349" s="19"/>
    </row>
    <row r="1350" spans="1:41">
      <c r="A1350" s="5"/>
      <c r="B1350" s="6"/>
      <c r="C1350" s="7"/>
      <c r="D1350" s="7"/>
      <c r="E1350" s="7"/>
      <c r="F1350" s="45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U1350" s="7"/>
      <c r="V1350" s="7"/>
      <c r="W1350" s="7"/>
      <c r="X1350" s="7"/>
      <c r="Y1350" s="9" t="e">
        <f t="shared" si="32"/>
        <v>#DIV/0!</v>
      </c>
      <c r="Z1350" s="7"/>
      <c r="AA1350" s="7"/>
      <c r="AB1350" s="7"/>
      <c r="AC1350" s="7"/>
      <c r="AD1350" s="10"/>
      <c r="AE1350" s="7"/>
      <c r="AF1350" s="7"/>
      <c r="AG1350" s="10"/>
      <c r="AH1350" s="10"/>
      <c r="AI1350" s="10"/>
      <c r="AJ1350" s="10"/>
      <c r="AK1350" s="10"/>
      <c r="AL1350" s="10"/>
      <c r="AM1350" s="7"/>
      <c r="AN1350" s="11"/>
      <c r="AO1350" s="12"/>
    </row>
    <row r="1351" spans="1:41">
      <c r="A1351" s="13"/>
      <c r="B1351" s="14"/>
      <c r="C1351" s="15"/>
      <c r="D1351" s="15"/>
      <c r="E1351" s="15"/>
      <c r="F1351" s="61"/>
      <c r="G1351" s="15"/>
      <c r="H1351" s="15"/>
      <c r="I1351" s="15"/>
      <c r="J1351" s="15"/>
      <c r="K1351" s="15"/>
      <c r="L1351" s="15"/>
      <c r="M1351" s="15"/>
      <c r="N1351" s="15"/>
      <c r="O1351" s="15"/>
      <c r="P1351" s="15"/>
      <c r="Q1351" s="15"/>
      <c r="U1351" s="15"/>
      <c r="V1351" s="15"/>
      <c r="W1351" s="15"/>
      <c r="X1351" s="15"/>
      <c r="Y1351" s="16" t="e">
        <f t="shared" si="32"/>
        <v>#DIV/0!</v>
      </c>
      <c r="Z1351" s="15"/>
      <c r="AA1351" s="15"/>
      <c r="AB1351" s="15"/>
      <c r="AC1351" s="15"/>
      <c r="AD1351" s="17"/>
      <c r="AE1351" s="15"/>
      <c r="AF1351" s="15"/>
      <c r="AG1351" s="17"/>
      <c r="AH1351" s="17"/>
      <c r="AI1351" s="17"/>
      <c r="AJ1351" s="17"/>
      <c r="AK1351" s="17"/>
      <c r="AL1351" s="17"/>
      <c r="AM1351" s="15"/>
      <c r="AN1351" s="18"/>
      <c r="AO1351" s="19"/>
    </row>
    <row r="1352" spans="1:41">
      <c r="A1352" s="5"/>
      <c r="B1352" s="6"/>
      <c r="C1352" s="7"/>
      <c r="D1352" s="7"/>
      <c r="E1352" s="7"/>
      <c r="F1352" s="45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U1352" s="7"/>
      <c r="V1352" s="7"/>
      <c r="W1352" s="7"/>
      <c r="X1352" s="7"/>
      <c r="Y1352" s="9" t="e">
        <f t="shared" si="32"/>
        <v>#DIV/0!</v>
      </c>
      <c r="Z1352" s="7"/>
      <c r="AA1352" s="7"/>
      <c r="AB1352" s="7"/>
      <c r="AC1352" s="7"/>
      <c r="AD1352" s="10"/>
      <c r="AE1352" s="7"/>
      <c r="AF1352" s="7"/>
      <c r="AG1352" s="10"/>
      <c r="AH1352" s="10"/>
      <c r="AI1352" s="10"/>
      <c r="AJ1352" s="10"/>
      <c r="AK1352" s="10"/>
      <c r="AL1352" s="10"/>
      <c r="AM1352" s="7"/>
      <c r="AN1352" s="11"/>
      <c r="AO1352" s="12"/>
    </row>
    <row r="1353" spans="1:41">
      <c r="A1353" s="13"/>
      <c r="B1353" s="14"/>
      <c r="C1353" s="15"/>
      <c r="D1353" s="15"/>
      <c r="E1353" s="15"/>
      <c r="F1353" s="61"/>
      <c r="G1353" s="15"/>
      <c r="H1353" s="15"/>
      <c r="I1353" s="15"/>
      <c r="J1353" s="15"/>
      <c r="K1353" s="15"/>
      <c r="L1353" s="15"/>
      <c r="M1353" s="15"/>
      <c r="N1353" s="15"/>
      <c r="O1353" s="15"/>
      <c r="P1353" s="15"/>
      <c r="Q1353" s="15"/>
      <c r="U1353" s="15"/>
      <c r="V1353" s="15"/>
      <c r="W1353" s="15"/>
      <c r="X1353" s="15"/>
      <c r="Y1353" s="16" t="e">
        <f t="shared" si="32"/>
        <v>#DIV/0!</v>
      </c>
      <c r="Z1353" s="15"/>
      <c r="AA1353" s="15"/>
      <c r="AB1353" s="15"/>
      <c r="AC1353" s="15"/>
      <c r="AD1353" s="17"/>
      <c r="AE1353" s="15"/>
      <c r="AF1353" s="15"/>
      <c r="AG1353" s="17"/>
      <c r="AH1353" s="17"/>
      <c r="AI1353" s="17"/>
      <c r="AJ1353" s="17"/>
      <c r="AK1353" s="17"/>
      <c r="AL1353" s="17"/>
      <c r="AM1353" s="15"/>
      <c r="AN1353" s="18"/>
      <c r="AO1353" s="19"/>
    </row>
    <row r="1354" spans="1:41">
      <c r="A1354" s="5"/>
      <c r="B1354" s="6"/>
      <c r="C1354" s="7"/>
      <c r="D1354" s="7"/>
      <c r="E1354" s="7"/>
      <c r="F1354" s="45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U1354" s="7"/>
      <c r="V1354" s="7"/>
      <c r="W1354" s="7"/>
      <c r="X1354" s="7"/>
      <c r="Y1354" s="9" t="e">
        <f t="shared" si="32"/>
        <v>#DIV/0!</v>
      </c>
      <c r="Z1354" s="7"/>
      <c r="AA1354" s="7"/>
      <c r="AB1354" s="7"/>
      <c r="AC1354" s="7"/>
      <c r="AD1354" s="10"/>
      <c r="AE1354" s="7"/>
      <c r="AF1354" s="7"/>
      <c r="AG1354" s="10"/>
      <c r="AH1354" s="10"/>
      <c r="AI1354" s="10"/>
      <c r="AJ1354" s="10"/>
      <c r="AK1354" s="10"/>
      <c r="AL1354" s="10"/>
      <c r="AM1354" s="7"/>
      <c r="AN1354" s="11"/>
      <c r="AO1354" s="12"/>
    </row>
    <row r="1355" spans="1:41">
      <c r="A1355" s="13"/>
      <c r="B1355" s="14"/>
      <c r="C1355" s="15"/>
      <c r="D1355" s="15"/>
      <c r="E1355" s="15"/>
      <c r="F1355" s="61"/>
      <c r="G1355" s="15"/>
      <c r="H1355" s="15"/>
      <c r="I1355" s="15"/>
      <c r="J1355" s="15"/>
      <c r="K1355" s="15"/>
      <c r="L1355" s="15"/>
      <c r="M1355" s="15"/>
      <c r="N1355" s="15"/>
      <c r="O1355" s="15"/>
      <c r="P1355" s="15"/>
      <c r="Q1355" s="15"/>
      <c r="U1355" s="15"/>
      <c r="V1355" s="15"/>
      <c r="W1355" s="15"/>
      <c r="X1355" s="15"/>
      <c r="Y1355" s="16" t="e">
        <f t="shared" si="32"/>
        <v>#DIV/0!</v>
      </c>
      <c r="Z1355" s="15"/>
      <c r="AA1355" s="15"/>
      <c r="AB1355" s="15"/>
      <c r="AC1355" s="15"/>
      <c r="AD1355" s="17"/>
      <c r="AE1355" s="15"/>
      <c r="AF1355" s="15"/>
      <c r="AG1355" s="17"/>
      <c r="AH1355" s="17"/>
      <c r="AI1355" s="17"/>
      <c r="AJ1355" s="17"/>
      <c r="AK1355" s="17"/>
      <c r="AL1355" s="17"/>
      <c r="AM1355" s="15"/>
      <c r="AN1355" s="18"/>
      <c r="AO1355" s="19"/>
    </row>
    <row r="1356" spans="1:41">
      <c r="A1356" s="5"/>
      <c r="B1356" s="6"/>
      <c r="C1356" s="7"/>
      <c r="D1356" s="7"/>
      <c r="E1356" s="7"/>
      <c r="F1356" s="45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U1356" s="7"/>
      <c r="V1356" s="7"/>
      <c r="W1356" s="7"/>
      <c r="X1356" s="7"/>
      <c r="Y1356" s="9" t="e">
        <f t="shared" si="32"/>
        <v>#DIV/0!</v>
      </c>
      <c r="Z1356" s="7"/>
      <c r="AA1356" s="7"/>
      <c r="AB1356" s="7"/>
      <c r="AC1356" s="7"/>
      <c r="AD1356" s="10"/>
      <c r="AE1356" s="7"/>
      <c r="AF1356" s="7"/>
      <c r="AG1356" s="10"/>
      <c r="AH1356" s="10"/>
      <c r="AI1356" s="10"/>
      <c r="AJ1356" s="10"/>
      <c r="AK1356" s="10"/>
      <c r="AL1356" s="10"/>
      <c r="AM1356" s="7"/>
      <c r="AN1356" s="11"/>
      <c r="AO1356" s="12"/>
    </row>
    <row r="1357" spans="1:41">
      <c r="A1357" s="13"/>
      <c r="B1357" s="14"/>
      <c r="C1357" s="15"/>
      <c r="D1357" s="15"/>
      <c r="E1357" s="15"/>
      <c r="F1357" s="61"/>
      <c r="G1357" s="15"/>
      <c r="H1357" s="15"/>
      <c r="I1357" s="15"/>
      <c r="J1357" s="15"/>
      <c r="K1357" s="15"/>
      <c r="L1357" s="15"/>
      <c r="M1357" s="15"/>
      <c r="N1357" s="15"/>
      <c r="O1357" s="15"/>
      <c r="P1357" s="15"/>
      <c r="Q1357" s="15"/>
      <c r="U1357" s="15"/>
      <c r="V1357" s="15"/>
      <c r="W1357" s="15"/>
      <c r="X1357" s="15"/>
      <c r="Y1357" s="16" t="e">
        <f t="shared" si="32"/>
        <v>#DIV/0!</v>
      </c>
      <c r="Z1357" s="15"/>
      <c r="AA1357" s="15"/>
      <c r="AB1357" s="15"/>
      <c r="AC1357" s="15"/>
      <c r="AD1357" s="17"/>
      <c r="AE1357" s="15"/>
      <c r="AF1357" s="15"/>
      <c r="AG1357" s="17"/>
      <c r="AH1357" s="17"/>
      <c r="AI1357" s="17"/>
      <c r="AJ1357" s="17"/>
      <c r="AK1357" s="17"/>
      <c r="AL1357" s="17"/>
      <c r="AM1357" s="15"/>
      <c r="AN1357" s="18"/>
      <c r="AO1357" s="19"/>
    </row>
    <row r="1358" spans="1:41">
      <c r="A1358" s="5"/>
      <c r="B1358" s="6"/>
      <c r="C1358" s="7"/>
      <c r="D1358" s="7"/>
      <c r="E1358" s="7"/>
      <c r="F1358" s="45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U1358" s="7"/>
      <c r="V1358" s="7"/>
      <c r="W1358" s="7"/>
      <c r="X1358" s="7"/>
      <c r="Y1358" s="9" t="e">
        <f t="shared" si="32"/>
        <v>#DIV/0!</v>
      </c>
      <c r="Z1358" s="7"/>
      <c r="AA1358" s="7"/>
      <c r="AB1358" s="7"/>
      <c r="AC1358" s="7"/>
      <c r="AD1358" s="10"/>
      <c r="AE1358" s="7"/>
      <c r="AF1358" s="7"/>
      <c r="AG1358" s="10"/>
      <c r="AH1358" s="10"/>
      <c r="AI1358" s="10"/>
      <c r="AJ1358" s="10"/>
      <c r="AK1358" s="10"/>
      <c r="AL1358" s="10"/>
      <c r="AM1358" s="7"/>
      <c r="AN1358" s="11"/>
      <c r="AO1358" s="12"/>
    </row>
    <row r="1359" spans="1:41">
      <c r="A1359" s="13"/>
      <c r="B1359" s="14"/>
      <c r="C1359" s="15"/>
      <c r="D1359" s="15"/>
      <c r="E1359" s="15"/>
      <c r="F1359" s="61"/>
      <c r="G1359" s="15"/>
      <c r="H1359" s="15"/>
      <c r="I1359" s="15"/>
      <c r="J1359" s="15"/>
      <c r="K1359" s="15"/>
      <c r="L1359" s="15"/>
      <c r="M1359" s="15"/>
      <c r="N1359" s="15"/>
      <c r="O1359" s="15"/>
      <c r="P1359" s="15"/>
      <c r="Q1359" s="15"/>
      <c r="U1359" s="15"/>
      <c r="V1359" s="15"/>
      <c r="W1359" s="15"/>
      <c r="X1359" s="15"/>
      <c r="Y1359" s="16" t="e">
        <f t="shared" si="32"/>
        <v>#DIV/0!</v>
      </c>
      <c r="Z1359" s="15"/>
      <c r="AA1359" s="15"/>
      <c r="AB1359" s="15"/>
      <c r="AC1359" s="15"/>
      <c r="AD1359" s="17"/>
      <c r="AE1359" s="15"/>
      <c r="AF1359" s="15"/>
      <c r="AG1359" s="17"/>
      <c r="AH1359" s="17"/>
      <c r="AI1359" s="17"/>
      <c r="AJ1359" s="17"/>
      <c r="AK1359" s="17"/>
      <c r="AL1359" s="17"/>
      <c r="AM1359" s="15"/>
      <c r="AN1359" s="18"/>
      <c r="AO1359" s="19"/>
    </row>
    <row r="1360" spans="1:41">
      <c r="A1360" s="5"/>
      <c r="B1360" s="6"/>
      <c r="C1360" s="7"/>
      <c r="D1360" s="7"/>
      <c r="E1360" s="7"/>
      <c r="F1360" s="45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U1360" s="7"/>
      <c r="V1360" s="7"/>
      <c r="W1360" s="7"/>
      <c r="X1360" s="7"/>
      <c r="Y1360" s="9" t="e">
        <f t="shared" si="32"/>
        <v>#DIV/0!</v>
      </c>
      <c r="Z1360" s="7"/>
      <c r="AA1360" s="7"/>
      <c r="AB1360" s="7"/>
      <c r="AC1360" s="7"/>
      <c r="AD1360" s="10"/>
      <c r="AE1360" s="7"/>
      <c r="AF1360" s="7"/>
      <c r="AG1360" s="10"/>
      <c r="AH1360" s="10"/>
      <c r="AI1360" s="10"/>
      <c r="AJ1360" s="10"/>
      <c r="AK1360" s="10"/>
      <c r="AL1360" s="10"/>
      <c r="AM1360" s="7"/>
      <c r="AN1360" s="11"/>
      <c r="AO1360" s="12"/>
    </row>
    <row r="1361" spans="1:41">
      <c r="A1361" s="13"/>
      <c r="B1361" s="14"/>
      <c r="C1361" s="15"/>
      <c r="D1361" s="15"/>
      <c r="E1361" s="15"/>
      <c r="F1361" s="61"/>
      <c r="G1361" s="15"/>
      <c r="H1361" s="15"/>
      <c r="I1361" s="15"/>
      <c r="J1361" s="15"/>
      <c r="K1361" s="15"/>
      <c r="L1361" s="15"/>
      <c r="M1361" s="15"/>
      <c r="N1361" s="15"/>
      <c r="O1361" s="15"/>
      <c r="P1361" s="15"/>
      <c r="Q1361" s="15"/>
      <c r="U1361" s="15"/>
      <c r="V1361" s="15"/>
      <c r="W1361" s="15"/>
      <c r="X1361" s="15"/>
      <c r="Y1361" s="16" t="e">
        <f t="shared" si="32"/>
        <v>#DIV/0!</v>
      </c>
      <c r="Z1361" s="15"/>
      <c r="AA1361" s="15"/>
      <c r="AB1361" s="15"/>
      <c r="AC1361" s="15"/>
      <c r="AD1361" s="17"/>
      <c r="AE1361" s="15"/>
      <c r="AF1361" s="15"/>
      <c r="AG1361" s="17"/>
      <c r="AH1361" s="17"/>
      <c r="AI1361" s="17"/>
      <c r="AJ1361" s="17"/>
      <c r="AK1361" s="17"/>
      <c r="AL1361" s="17"/>
      <c r="AM1361" s="15"/>
      <c r="AN1361" s="18"/>
      <c r="AO1361" s="19"/>
    </row>
    <row r="1362" spans="1:41">
      <c r="A1362" s="5"/>
      <c r="B1362" s="6"/>
      <c r="C1362" s="7"/>
      <c r="D1362" s="7"/>
      <c r="E1362" s="7"/>
      <c r="F1362" s="45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U1362" s="7"/>
      <c r="V1362" s="7"/>
      <c r="W1362" s="7"/>
      <c r="X1362" s="7"/>
      <c r="Y1362" s="9" t="e">
        <f t="shared" si="32"/>
        <v>#DIV/0!</v>
      </c>
      <c r="Z1362" s="7"/>
      <c r="AA1362" s="7"/>
      <c r="AB1362" s="7"/>
      <c r="AC1362" s="7"/>
      <c r="AD1362" s="10"/>
      <c r="AE1362" s="7"/>
      <c r="AF1362" s="7"/>
      <c r="AG1362" s="10"/>
      <c r="AH1362" s="10"/>
      <c r="AI1362" s="10"/>
      <c r="AJ1362" s="10"/>
      <c r="AK1362" s="10"/>
      <c r="AL1362" s="10"/>
      <c r="AM1362" s="7"/>
      <c r="AN1362" s="11"/>
      <c r="AO1362" s="12"/>
    </row>
    <row r="1363" spans="1:41">
      <c r="A1363" s="13"/>
      <c r="B1363" s="14"/>
      <c r="C1363" s="15"/>
      <c r="D1363" s="15"/>
      <c r="E1363" s="15"/>
      <c r="F1363" s="61"/>
      <c r="G1363" s="15"/>
      <c r="H1363" s="15"/>
      <c r="I1363" s="15"/>
      <c r="J1363" s="15"/>
      <c r="K1363" s="15"/>
      <c r="L1363" s="15"/>
      <c r="M1363" s="15"/>
      <c r="N1363" s="15"/>
      <c r="O1363" s="15"/>
      <c r="P1363" s="15"/>
      <c r="Q1363" s="15"/>
      <c r="U1363" s="15"/>
      <c r="V1363" s="15"/>
      <c r="W1363" s="15"/>
      <c r="X1363" s="15"/>
      <c r="Y1363" s="16" t="e">
        <f t="shared" si="32"/>
        <v>#DIV/0!</v>
      </c>
      <c r="Z1363" s="15"/>
      <c r="AA1363" s="15"/>
      <c r="AB1363" s="15"/>
      <c r="AC1363" s="15"/>
      <c r="AD1363" s="17"/>
      <c r="AE1363" s="15"/>
      <c r="AF1363" s="15"/>
      <c r="AG1363" s="17"/>
      <c r="AH1363" s="17"/>
      <c r="AI1363" s="17"/>
      <c r="AJ1363" s="17"/>
      <c r="AK1363" s="17"/>
      <c r="AL1363" s="17"/>
      <c r="AM1363" s="15"/>
      <c r="AN1363" s="18"/>
      <c r="AO1363" s="19"/>
    </row>
    <row r="1364" spans="1:41">
      <c r="A1364" s="5"/>
      <c r="B1364" s="6"/>
      <c r="C1364" s="7"/>
      <c r="D1364" s="7"/>
      <c r="E1364" s="7"/>
      <c r="F1364" s="45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U1364" s="7"/>
      <c r="V1364" s="7"/>
      <c r="W1364" s="7"/>
      <c r="X1364" s="7"/>
      <c r="Y1364" s="9" t="e">
        <f t="shared" si="32"/>
        <v>#DIV/0!</v>
      </c>
      <c r="Z1364" s="7"/>
      <c r="AA1364" s="7"/>
      <c r="AB1364" s="7"/>
      <c r="AC1364" s="7"/>
      <c r="AD1364" s="10"/>
      <c r="AE1364" s="7"/>
      <c r="AF1364" s="7"/>
      <c r="AG1364" s="10"/>
      <c r="AH1364" s="10"/>
      <c r="AI1364" s="10"/>
      <c r="AJ1364" s="10"/>
      <c r="AK1364" s="10"/>
      <c r="AL1364" s="10"/>
      <c r="AM1364" s="7"/>
      <c r="AN1364" s="11"/>
      <c r="AO1364" s="12"/>
    </row>
    <row r="1365" spans="1:41">
      <c r="A1365" s="13"/>
      <c r="B1365" s="14"/>
      <c r="C1365" s="15"/>
      <c r="D1365" s="15"/>
      <c r="E1365" s="15"/>
      <c r="F1365" s="61"/>
      <c r="G1365" s="15"/>
      <c r="H1365" s="15"/>
      <c r="I1365" s="15"/>
      <c r="J1365" s="15"/>
      <c r="K1365" s="15"/>
      <c r="L1365" s="15"/>
      <c r="M1365" s="15"/>
      <c r="N1365" s="15"/>
      <c r="O1365" s="15"/>
      <c r="P1365" s="15"/>
      <c r="Q1365" s="15"/>
      <c r="U1365" s="15"/>
      <c r="V1365" s="15"/>
      <c r="W1365" s="15"/>
      <c r="X1365" s="15"/>
      <c r="Y1365" s="16" t="e">
        <f t="shared" si="32"/>
        <v>#DIV/0!</v>
      </c>
      <c r="Z1365" s="15"/>
      <c r="AA1365" s="15"/>
      <c r="AB1365" s="15"/>
      <c r="AC1365" s="15"/>
      <c r="AD1365" s="17"/>
      <c r="AE1365" s="15"/>
      <c r="AF1365" s="15"/>
      <c r="AG1365" s="17"/>
      <c r="AH1365" s="17"/>
      <c r="AI1365" s="17"/>
      <c r="AJ1365" s="17"/>
      <c r="AK1365" s="17"/>
      <c r="AL1365" s="17"/>
      <c r="AM1365" s="15"/>
      <c r="AN1365" s="18"/>
      <c r="AO1365" s="19"/>
    </row>
    <row r="1366" spans="1:41">
      <c r="A1366" s="5"/>
      <c r="B1366" s="6"/>
      <c r="C1366" s="7"/>
      <c r="D1366" s="7"/>
      <c r="E1366" s="7"/>
      <c r="F1366" s="45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U1366" s="7"/>
      <c r="V1366" s="7"/>
      <c r="W1366" s="7"/>
      <c r="X1366" s="7"/>
      <c r="Y1366" s="9" t="e">
        <f t="shared" si="32"/>
        <v>#DIV/0!</v>
      </c>
      <c r="Z1366" s="7"/>
      <c r="AA1366" s="7"/>
      <c r="AB1366" s="7"/>
      <c r="AC1366" s="7"/>
      <c r="AD1366" s="10"/>
      <c r="AE1366" s="7"/>
      <c r="AF1366" s="7"/>
      <c r="AG1366" s="10"/>
      <c r="AH1366" s="10"/>
      <c r="AI1366" s="10"/>
      <c r="AJ1366" s="10"/>
      <c r="AK1366" s="10"/>
      <c r="AL1366" s="10"/>
      <c r="AM1366" s="7"/>
      <c r="AN1366" s="11"/>
      <c r="AO1366" s="12"/>
    </row>
    <row r="1367" spans="1:41">
      <c r="A1367" s="13"/>
      <c r="B1367" s="14"/>
      <c r="C1367" s="15"/>
      <c r="D1367" s="15"/>
      <c r="E1367" s="15"/>
      <c r="F1367" s="61"/>
      <c r="G1367" s="15"/>
      <c r="H1367" s="15"/>
      <c r="I1367" s="15"/>
      <c r="J1367" s="15"/>
      <c r="K1367" s="15"/>
      <c r="L1367" s="15"/>
      <c r="M1367" s="15"/>
      <c r="N1367" s="15"/>
      <c r="O1367" s="15"/>
      <c r="P1367" s="15"/>
      <c r="Q1367" s="15"/>
      <c r="U1367" s="15"/>
      <c r="V1367" s="15"/>
      <c r="W1367" s="15"/>
      <c r="X1367" s="15"/>
      <c r="Y1367" s="16" t="e">
        <f t="shared" si="32"/>
        <v>#DIV/0!</v>
      </c>
      <c r="Z1367" s="15"/>
      <c r="AA1367" s="15"/>
      <c r="AB1367" s="15"/>
      <c r="AC1367" s="15"/>
      <c r="AD1367" s="17"/>
      <c r="AE1367" s="15"/>
      <c r="AF1367" s="15"/>
      <c r="AG1367" s="17"/>
      <c r="AH1367" s="17"/>
      <c r="AI1367" s="17"/>
      <c r="AJ1367" s="17"/>
      <c r="AK1367" s="17"/>
      <c r="AL1367" s="17"/>
      <c r="AM1367" s="15"/>
      <c r="AN1367" s="18"/>
      <c r="AO1367" s="19"/>
    </row>
    <row r="1368" spans="1:41">
      <c r="A1368" s="5"/>
      <c r="B1368" s="6"/>
      <c r="C1368" s="7"/>
      <c r="D1368" s="7"/>
      <c r="E1368" s="7"/>
      <c r="F1368" s="45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U1368" s="7"/>
      <c r="V1368" s="7"/>
      <c r="W1368" s="7"/>
      <c r="X1368" s="7"/>
      <c r="Y1368" s="9" t="e">
        <f t="shared" si="32"/>
        <v>#DIV/0!</v>
      </c>
      <c r="Z1368" s="7"/>
      <c r="AA1368" s="7"/>
      <c r="AB1368" s="7"/>
      <c r="AC1368" s="7"/>
      <c r="AD1368" s="10"/>
      <c r="AE1368" s="7"/>
      <c r="AF1368" s="7"/>
      <c r="AG1368" s="10"/>
      <c r="AH1368" s="10"/>
      <c r="AI1368" s="10"/>
      <c r="AJ1368" s="10"/>
      <c r="AK1368" s="10"/>
      <c r="AL1368" s="10"/>
      <c r="AM1368" s="7"/>
      <c r="AN1368" s="11"/>
      <c r="AO1368" s="12"/>
    </row>
    <row r="1369" spans="1:41">
      <c r="A1369" s="13"/>
      <c r="B1369" s="14"/>
      <c r="C1369" s="15"/>
      <c r="D1369" s="15"/>
      <c r="E1369" s="15"/>
      <c r="F1369" s="61"/>
      <c r="G1369" s="15"/>
      <c r="H1369" s="15"/>
      <c r="I1369" s="15"/>
      <c r="J1369" s="15"/>
      <c r="K1369" s="15"/>
      <c r="L1369" s="15"/>
      <c r="M1369" s="15"/>
      <c r="N1369" s="15"/>
      <c r="O1369" s="15"/>
      <c r="P1369" s="15"/>
      <c r="Q1369" s="15"/>
      <c r="U1369" s="15"/>
      <c r="V1369" s="15"/>
      <c r="W1369" s="15"/>
      <c r="X1369" s="15"/>
      <c r="Y1369" s="16" t="e">
        <f t="shared" si="32"/>
        <v>#DIV/0!</v>
      </c>
      <c r="Z1369" s="15"/>
      <c r="AA1369" s="15"/>
      <c r="AB1369" s="15"/>
      <c r="AC1369" s="15"/>
      <c r="AD1369" s="17"/>
      <c r="AE1369" s="15"/>
      <c r="AF1369" s="15"/>
      <c r="AG1369" s="17"/>
      <c r="AH1369" s="17"/>
      <c r="AI1369" s="17"/>
      <c r="AJ1369" s="17"/>
      <c r="AK1369" s="17"/>
      <c r="AL1369" s="17"/>
      <c r="AM1369" s="15"/>
      <c r="AN1369" s="18"/>
      <c r="AO1369" s="19"/>
    </row>
    <row r="1370" spans="1:41">
      <c r="A1370" s="5"/>
      <c r="B1370" s="6"/>
      <c r="C1370" s="7"/>
      <c r="D1370" s="7"/>
      <c r="E1370" s="7"/>
      <c r="F1370" s="45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U1370" s="7"/>
      <c r="V1370" s="7"/>
      <c r="W1370" s="7"/>
      <c r="X1370" s="7"/>
      <c r="Y1370" s="9" t="e">
        <f t="shared" si="32"/>
        <v>#DIV/0!</v>
      </c>
      <c r="Z1370" s="7"/>
      <c r="AA1370" s="7"/>
      <c r="AB1370" s="7"/>
      <c r="AC1370" s="7"/>
      <c r="AD1370" s="10"/>
      <c r="AE1370" s="7"/>
      <c r="AF1370" s="7"/>
      <c r="AG1370" s="10"/>
      <c r="AH1370" s="10"/>
      <c r="AI1370" s="10"/>
      <c r="AJ1370" s="10"/>
      <c r="AK1370" s="10"/>
      <c r="AL1370" s="10"/>
      <c r="AM1370" s="7"/>
      <c r="AN1370" s="11"/>
      <c r="AO1370" s="12"/>
    </row>
    <row r="1371" spans="1:41">
      <c r="A1371" s="13"/>
      <c r="B1371" s="14"/>
      <c r="C1371" s="15"/>
      <c r="D1371" s="15"/>
      <c r="E1371" s="15"/>
      <c r="F1371" s="61"/>
      <c r="G1371" s="15"/>
      <c r="H1371" s="15"/>
      <c r="I1371" s="15"/>
      <c r="J1371" s="15"/>
      <c r="K1371" s="15"/>
      <c r="L1371" s="15"/>
      <c r="M1371" s="15"/>
      <c r="N1371" s="15"/>
      <c r="O1371" s="15"/>
      <c r="P1371" s="15"/>
      <c r="Q1371" s="15"/>
      <c r="U1371" s="15"/>
      <c r="V1371" s="15"/>
      <c r="W1371" s="15"/>
      <c r="X1371" s="15"/>
      <c r="Y1371" s="16" t="e">
        <f t="shared" si="32"/>
        <v>#DIV/0!</v>
      </c>
      <c r="Z1371" s="15"/>
      <c r="AA1371" s="15"/>
      <c r="AB1371" s="15"/>
      <c r="AC1371" s="15"/>
      <c r="AD1371" s="17"/>
      <c r="AE1371" s="15"/>
      <c r="AF1371" s="15"/>
      <c r="AG1371" s="17"/>
      <c r="AH1371" s="17"/>
      <c r="AI1371" s="17"/>
      <c r="AJ1371" s="17"/>
      <c r="AK1371" s="17"/>
      <c r="AL1371" s="17"/>
      <c r="AM1371" s="15"/>
      <c r="AN1371" s="18"/>
      <c r="AO1371" s="19"/>
    </row>
    <row r="1372" spans="1:41">
      <c r="A1372" s="5"/>
      <c r="B1372" s="6"/>
      <c r="C1372" s="7"/>
      <c r="D1372" s="7"/>
      <c r="E1372" s="7"/>
      <c r="F1372" s="45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U1372" s="7"/>
      <c r="V1372" s="7"/>
      <c r="W1372" s="7"/>
      <c r="X1372" s="7"/>
      <c r="Y1372" s="9" t="e">
        <f t="shared" si="32"/>
        <v>#DIV/0!</v>
      </c>
      <c r="Z1372" s="7"/>
      <c r="AA1372" s="7"/>
      <c r="AB1372" s="7"/>
      <c r="AC1372" s="7"/>
      <c r="AD1372" s="10"/>
      <c r="AE1372" s="7"/>
      <c r="AF1372" s="7"/>
      <c r="AG1372" s="10"/>
      <c r="AH1372" s="10"/>
      <c r="AI1372" s="10"/>
      <c r="AJ1372" s="10"/>
      <c r="AK1372" s="10"/>
      <c r="AL1372" s="10"/>
      <c r="AM1372" s="7"/>
      <c r="AN1372" s="11"/>
      <c r="AO1372" s="12"/>
    </row>
    <row r="1373" spans="1:41">
      <c r="A1373" s="13"/>
      <c r="B1373" s="14"/>
      <c r="C1373" s="15"/>
      <c r="D1373" s="15"/>
      <c r="E1373" s="15"/>
      <c r="F1373" s="61"/>
      <c r="G1373" s="15"/>
      <c r="H1373" s="15"/>
      <c r="I1373" s="15"/>
      <c r="J1373" s="15"/>
      <c r="K1373" s="15"/>
      <c r="L1373" s="15"/>
      <c r="M1373" s="15"/>
      <c r="N1373" s="15"/>
      <c r="O1373" s="15"/>
      <c r="P1373" s="15"/>
      <c r="Q1373" s="15"/>
      <c r="U1373" s="15"/>
      <c r="V1373" s="15"/>
      <c r="W1373" s="15"/>
      <c r="X1373" s="15"/>
      <c r="Y1373" s="16" t="e">
        <f t="shared" si="32"/>
        <v>#DIV/0!</v>
      </c>
      <c r="Z1373" s="15"/>
      <c r="AA1373" s="15"/>
      <c r="AB1373" s="15"/>
      <c r="AC1373" s="15"/>
      <c r="AD1373" s="17"/>
      <c r="AE1373" s="15"/>
      <c r="AF1373" s="15"/>
      <c r="AG1373" s="17"/>
      <c r="AH1373" s="17"/>
      <c r="AI1373" s="17"/>
      <c r="AJ1373" s="17"/>
      <c r="AK1373" s="17"/>
      <c r="AL1373" s="17"/>
      <c r="AM1373" s="15"/>
      <c r="AN1373" s="18"/>
      <c r="AO1373" s="19"/>
    </row>
    <row r="1374" spans="1:41">
      <c r="A1374" s="5"/>
      <c r="B1374" s="6"/>
      <c r="C1374" s="7"/>
      <c r="D1374" s="7"/>
      <c r="E1374" s="7"/>
      <c r="F1374" s="45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U1374" s="7"/>
      <c r="V1374" s="7"/>
      <c r="W1374" s="7"/>
      <c r="X1374" s="7"/>
      <c r="Y1374" s="9" t="e">
        <f t="shared" si="32"/>
        <v>#DIV/0!</v>
      </c>
      <c r="Z1374" s="7"/>
      <c r="AA1374" s="7"/>
      <c r="AB1374" s="7"/>
      <c r="AC1374" s="7"/>
      <c r="AD1374" s="10"/>
      <c r="AE1374" s="7"/>
      <c r="AF1374" s="7"/>
      <c r="AG1374" s="10"/>
      <c r="AH1374" s="10"/>
      <c r="AI1374" s="10"/>
      <c r="AJ1374" s="10"/>
      <c r="AK1374" s="10"/>
      <c r="AL1374" s="10"/>
      <c r="AM1374" s="7"/>
      <c r="AN1374" s="11"/>
      <c r="AO1374" s="12"/>
    </row>
    <row r="1375" spans="1:41">
      <c r="A1375" s="13"/>
      <c r="B1375" s="14"/>
      <c r="C1375" s="15"/>
      <c r="D1375" s="15"/>
      <c r="E1375" s="15"/>
      <c r="F1375" s="61"/>
      <c r="G1375" s="15"/>
      <c r="H1375" s="15"/>
      <c r="I1375" s="15"/>
      <c r="J1375" s="15"/>
      <c r="K1375" s="15"/>
      <c r="L1375" s="15"/>
      <c r="M1375" s="15"/>
      <c r="N1375" s="15"/>
      <c r="O1375" s="15"/>
      <c r="P1375" s="15"/>
      <c r="Q1375" s="15"/>
      <c r="U1375" s="15"/>
      <c r="V1375" s="15"/>
      <c r="W1375" s="15"/>
      <c r="X1375" s="15"/>
      <c r="Y1375" s="16" t="e">
        <f t="shared" si="32"/>
        <v>#DIV/0!</v>
      </c>
      <c r="Z1375" s="15"/>
      <c r="AA1375" s="15"/>
      <c r="AB1375" s="15"/>
      <c r="AC1375" s="15"/>
      <c r="AD1375" s="17"/>
      <c r="AE1375" s="15"/>
      <c r="AF1375" s="15"/>
      <c r="AG1375" s="17"/>
      <c r="AH1375" s="17"/>
      <c r="AI1375" s="17"/>
      <c r="AJ1375" s="17"/>
      <c r="AK1375" s="17"/>
      <c r="AL1375" s="17"/>
      <c r="AM1375" s="15"/>
      <c r="AN1375" s="18"/>
      <c r="AO1375" s="19"/>
    </row>
    <row r="1376" spans="1:41">
      <c r="A1376" s="5"/>
      <c r="B1376" s="6"/>
      <c r="C1376" s="7"/>
      <c r="D1376" s="7"/>
      <c r="E1376" s="7"/>
      <c r="F1376" s="45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U1376" s="7"/>
      <c r="V1376" s="7"/>
      <c r="W1376" s="7"/>
      <c r="X1376" s="7"/>
      <c r="Y1376" s="9" t="e">
        <f t="shared" si="32"/>
        <v>#DIV/0!</v>
      </c>
      <c r="Z1376" s="7"/>
      <c r="AA1376" s="7"/>
      <c r="AB1376" s="7"/>
      <c r="AC1376" s="7"/>
      <c r="AD1376" s="10"/>
      <c r="AE1376" s="7"/>
      <c r="AF1376" s="7"/>
      <c r="AG1376" s="10"/>
      <c r="AH1376" s="10"/>
      <c r="AI1376" s="10"/>
      <c r="AJ1376" s="10"/>
      <c r="AK1376" s="10"/>
      <c r="AL1376" s="10"/>
      <c r="AM1376" s="7"/>
      <c r="AN1376" s="11"/>
      <c r="AO1376" s="12"/>
    </row>
    <row r="1377" spans="1:41">
      <c r="A1377" s="13"/>
      <c r="B1377" s="14"/>
      <c r="C1377" s="15"/>
      <c r="D1377" s="15"/>
      <c r="E1377" s="15"/>
      <c r="F1377" s="61"/>
      <c r="G1377" s="15"/>
      <c r="H1377" s="15"/>
      <c r="I1377" s="15"/>
      <c r="J1377" s="15"/>
      <c r="K1377" s="15"/>
      <c r="L1377" s="15"/>
      <c r="M1377" s="15"/>
      <c r="N1377" s="15"/>
      <c r="O1377" s="15"/>
      <c r="P1377" s="15"/>
      <c r="Q1377" s="15"/>
      <c r="U1377" s="15"/>
      <c r="V1377" s="15"/>
      <c r="W1377" s="15"/>
      <c r="X1377" s="15"/>
      <c r="Y1377" s="16" t="e">
        <f t="shared" si="32"/>
        <v>#DIV/0!</v>
      </c>
      <c r="Z1377" s="15"/>
      <c r="AA1377" s="15"/>
      <c r="AB1377" s="15"/>
      <c r="AC1377" s="15"/>
      <c r="AD1377" s="17"/>
      <c r="AE1377" s="15"/>
      <c r="AF1377" s="15"/>
      <c r="AG1377" s="17"/>
      <c r="AH1377" s="17"/>
      <c r="AI1377" s="17"/>
      <c r="AJ1377" s="17"/>
      <c r="AK1377" s="17"/>
      <c r="AL1377" s="17"/>
      <c r="AM1377" s="15"/>
      <c r="AN1377" s="18"/>
      <c r="AO1377" s="19"/>
    </row>
    <row r="1378" spans="1:41">
      <c r="A1378" s="5"/>
      <c r="B1378" s="6"/>
      <c r="C1378" s="7"/>
      <c r="D1378" s="7"/>
      <c r="E1378" s="7"/>
      <c r="F1378" s="45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U1378" s="7"/>
      <c r="V1378" s="7"/>
      <c r="W1378" s="7"/>
      <c r="X1378" s="7"/>
      <c r="Y1378" s="9" t="e">
        <f t="shared" si="32"/>
        <v>#DIV/0!</v>
      </c>
      <c r="Z1378" s="7"/>
      <c r="AA1378" s="7"/>
      <c r="AB1378" s="7"/>
      <c r="AC1378" s="7"/>
      <c r="AD1378" s="10"/>
      <c r="AE1378" s="7"/>
      <c r="AF1378" s="7"/>
      <c r="AG1378" s="10"/>
      <c r="AH1378" s="10"/>
      <c r="AI1378" s="10"/>
      <c r="AJ1378" s="10"/>
      <c r="AK1378" s="10"/>
      <c r="AL1378" s="10"/>
      <c r="AM1378" s="7"/>
      <c r="AN1378" s="11"/>
      <c r="AO1378" s="12"/>
    </row>
    <row r="1379" spans="1:41">
      <c r="A1379" s="13"/>
      <c r="B1379" s="14"/>
      <c r="C1379" s="15"/>
      <c r="D1379" s="15"/>
      <c r="E1379" s="15"/>
      <c r="F1379" s="61"/>
      <c r="G1379" s="15"/>
      <c r="H1379" s="15"/>
      <c r="I1379" s="15"/>
      <c r="J1379" s="15"/>
      <c r="K1379" s="15"/>
      <c r="L1379" s="15"/>
      <c r="M1379" s="15"/>
      <c r="N1379" s="15"/>
      <c r="O1379" s="15"/>
      <c r="P1379" s="15"/>
      <c r="Q1379" s="15"/>
      <c r="U1379" s="15"/>
      <c r="V1379" s="15"/>
      <c r="W1379" s="15"/>
      <c r="X1379" s="15"/>
      <c r="Y1379" s="16" t="e">
        <f t="shared" si="32"/>
        <v>#DIV/0!</v>
      </c>
      <c r="Z1379" s="15"/>
      <c r="AA1379" s="15"/>
      <c r="AB1379" s="15"/>
      <c r="AC1379" s="15"/>
      <c r="AD1379" s="17"/>
      <c r="AE1379" s="15"/>
      <c r="AF1379" s="15"/>
      <c r="AG1379" s="17"/>
      <c r="AH1379" s="17"/>
      <c r="AI1379" s="17"/>
      <c r="AJ1379" s="17"/>
      <c r="AK1379" s="17"/>
      <c r="AL1379" s="17"/>
      <c r="AM1379" s="15"/>
      <c r="AN1379" s="18"/>
      <c r="AO1379" s="19"/>
    </row>
    <row r="1380" spans="1:41">
      <c r="A1380" s="5"/>
      <c r="B1380" s="6"/>
      <c r="C1380" s="7"/>
      <c r="D1380" s="7"/>
      <c r="E1380" s="7"/>
      <c r="F1380" s="45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U1380" s="7"/>
      <c r="V1380" s="7"/>
      <c r="W1380" s="7"/>
      <c r="X1380" s="7"/>
      <c r="Y1380" s="9" t="e">
        <f t="shared" si="32"/>
        <v>#DIV/0!</v>
      </c>
      <c r="Z1380" s="7"/>
      <c r="AA1380" s="7"/>
      <c r="AB1380" s="7"/>
      <c r="AC1380" s="7"/>
      <c r="AD1380" s="10"/>
      <c r="AE1380" s="7"/>
      <c r="AF1380" s="7"/>
      <c r="AG1380" s="10"/>
      <c r="AH1380" s="10"/>
      <c r="AI1380" s="10"/>
      <c r="AJ1380" s="10"/>
      <c r="AK1380" s="10"/>
      <c r="AL1380" s="10"/>
      <c r="AM1380" s="7"/>
      <c r="AN1380" s="11"/>
      <c r="AO1380" s="12"/>
    </row>
    <row r="1381" spans="1:41">
      <c r="A1381" s="13"/>
      <c r="B1381" s="14"/>
      <c r="C1381" s="15"/>
      <c r="D1381" s="15"/>
      <c r="E1381" s="15"/>
      <c r="F1381" s="61"/>
      <c r="G1381" s="15"/>
      <c r="H1381" s="15"/>
      <c r="I1381" s="15"/>
      <c r="J1381" s="15"/>
      <c r="K1381" s="15"/>
      <c r="L1381" s="15"/>
      <c r="M1381" s="15"/>
      <c r="N1381" s="15"/>
      <c r="O1381" s="15"/>
      <c r="P1381" s="15"/>
      <c r="Q1381" s="15"/>
      <c r="U1381" s="15"/>
      <c r="V1381" s="15"/>
      <c r="W1381" s="15"/>
      <c r="X1381" s="15"/>
      <c r="Y1381" s="16" t="e">
        <f t="shared" si="32"/>
        <v>#DIV/0!</v>
      </c>
      <c r="Z1381" s="15"/>
      <c r="AA1381" s="15"/>
      <c r="AB1381" s="15"/>
      <c r="AC1381" s="15"/>
      <c r="AD1381" s="17"/>
      <c r="AE1381" s="15"/>
      <c r="AF1381" s="15"/>
      <c r="AG1381" s="17"/>
      <c r="AH1381" s="17"/>
      <c r="AI1381" s="17"/>
      <c r="AJ1381" s="17"/>
      <c r="AK1381" s="17"/>
      <c r="AL1381" s="17"/>
      <c r="AM1381" s="15"/>
      <c r="AN1381" s="18"/>
      <c r="AO1381" s="19"/>
    </row>
    <row r="1382" spans="1:41">
      <c r="A1382" s="5"/>
      <c r="B1382" s="6"/>
      <c r="C1382" s="7"/>
      <c r="D1382" s="7"/>
      <c r="E1382" s="7"/>
      <c r="F1382" s="45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U1382" s="7"/>
      <c r="V1382" s="7"/>
      <c r="W1382" s="7"/>
      <c r="X1382" s="7"/>
      <c r="Y1382" s="9" t="e">
        <f t="shared" si="32"/>
        <v>#DIV/0!</v>
      </c>
      <c r="Z1382" s="7"/>
      <c r="AA1382" s="7"/>
      <c r="AB1382" s="7"/>
      <c r="AC1382" s="7"/>
      <c r="AD1382" s="10"/>
      <c r="AE1382" s="7"/>
      <c r="AF1382" s="7"/>
      <c r="AG1382" s="10"/>
      <c r="AH1382" s="10"/>
      <c r="AI1382" s="10"/>
      <c r="AJ1382" s="10"/>
      <c r="AK1382" s="10"/>
      <c r="AL1382" s="10"/>
      <c r="AM1382" s="7"/>
      <c r="AN1382" s="11"/>
      <c r="AO1382" s="12"/>
    </row>
    <row r="1383" spans="1:41">
      <c r="A1383" s="13"/>
      <c r="B1383" s="14"/>
      <c r="C1383" s="15"/>
      <c r="D1383" s="15"/>
      <c r="E1383" s="15"/>
      <c r="F1383" s="61"/>
      <c r="G1383" s="15"/>
      <c r="H1383" s="15"/>
      <c r="I1383" s="15"/>
      <c r="J1383" s="15"/>
      <c r="K1383" s="15"/>
      <c r="L1383" s="15"/>
      <c r="M1383" s="15"/>
      <c r="N1383" s="15"/>
      <c r="O1383" s="15"/>
      <c r="P1383" s="15"/>
      <c r="Q1383" s="15"/>
      <c r="U1383" s="15"/>
      <c r="V1383" s="15"/>
      <c r="W1383" s="15"/>
      <c r="X1383" s="15"/>
      <c r="Y1383" s="16" t="e">
        <f t="shared" si="32"/>
        <v>#DIV/0!</v>
      </c>
      <c r="Z1383" s="15"/>
      <c r="AA1383" s="15"/>
      <c r="AB1383" s="15"/>
      <c r="AC1383" s="15"/>
      <c r="AD1383" s="17"/>
      <c r="AE1383" s="15"/>
      <c r="AF1383" s="15"/>
      <c r="AG1383" s="17"/>
      <c r="AH1383" s="17"/>
      <c r="AI1383" s="17"/>
      <c r="AJ1383" s="17"/>
      <c r="AK1383" s="17"/>
      <c r="AL1383" s="17"/>
      <c r="AM1383" s="15"/>
      <c r="AN1383" s="18"/>
      <c r="AO1383" s="19"/>
    </row>
    <row r="1384" spans="1:41">
      <c r="A1384" s="5"/>
      <c r="B1384" s="6"/>
      <c r="C1384" s="7"/>
      <c r="D1384" s="7"/>
      <c r="E1384" s="7"/>
      <c r="F1384" s="45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U1384" s="7"/>
      <c r="V1384" s="7"/>
      <c r="W1384" s="7"/>
      <c r="X1384" s="7"/>
      <c r="Y1384" s="9" t="e">
        <f t="shared" si="32"/>
        <v>#DIV/0!</v>
      </c>
      <c r="Z1384" s="7"/>
      <c r="AA1384" s="7"/>
      <c r="AB1384" s="7"/>
      <c r="AC1384" s="7"/>
      <c r="AD1384" s="10"/>
      <c r="AE1384" s="7"/>
      <c r="AF1384" s="7"/>
      <c r="AG1384" s="10"/>
      <c r="AH1384" s="10"/>
      <c r="AI1384" s="10"/>
      <c r="AJ1384" s="10"/>
      <c r="AK1384" s="10"/>
      <c r="AL1384" s="10"/>
      <c r="AM1384" s="7"/>
      <c r="AN1384" s="11"/>
      <c r="AO1384" s="12"/>
    </row>
    <row r="1385" spans="1:41">
      <c r="A1385" s="13"/>
      <c r="B1385" s="14"/>
      <c r="C1385" s="15"/>
      <c r="D1385" s="15"/>
      <c r="E1385" s="15"/>
      <c r="F1385" s="61"/>
      <c r="G1385" s="15"/>
      <c r="H1385" s="15"/>
      <c r="I1385" s="15"/>
      <c r="J1385" s="15"/>
      <c r="K1385" s="15"/>
      <c r="L1385" s="15"/>
      <c r="M1385" s="15"/>
      <c r="N1385" s="15"/>
      <c r="O1385" s="15"/>
      <c r="P1385" s="15"/>
      <c r="Q1385" s="15"/>
      <c r="U1385" s="15"/>
      <c r="V1385" s="15"/>
      <c r="W1385" s="15"/>
      <c r="X1385" s="15"/>
      <c r="Y1385" s="16" t="e">
        <f t="shared" si="32"/>
        <v>#DIV/0!</v>
      </c>
      <c r="Z1385" s="15"/>
      <c r="AA1385" s="15"/>
      <c r="AB1385" s="15"/>
      <c r="AC1385" s="15"/>
      <c r="AD1385" s="17"/>
      <c r="AE1385" s="15"/>
      <c r="AF1385" s="15"/>
      <c r="AG1385" s="17"/>
      <c r="AH1385" s="17"/>
      <c r="AI1385" s="17"/>
      <c r="AJ1385" s="17"/>
      <c r="AK1385" s="17"/>
      <c r="AL1385" s="17"/>
      <c r="AM1385" s="15"/>
      <c r="AN1385" s="18"/>
      <c r="AO1385" s="19"/>
    </row>
    <row r="1386" spans="1:41">
      <c r="A1386" s="5"/>
      <c r="B1386" s="6"/>
      <c r="C1386" s="7"/>
      <c r="D1386" s="7"/>
      <c r="E1386" s="7"/>
      <c r="F1386" s="45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U1386" s="7"/>
      <c r="V1386" s="7"/>
      <c r="W1386" s="7"/>
      <c r="X1386" s="7"/>
      <c r="Y1386" s="9" t="e">
        <f t="shared" si="32"/>
        <v>#DIV/0!</v>
      </c>
      <c r="Z1386" s="7"/>
      <c r="AA1386" s="7"/>
      <c r="AB1386" s="7"/>
      <c r="AC1386" s="7"/>
      <c r="AD1386" s="10"/>
      <c r="AE1386" s="7"/>
      <c r="AF1386" s="7"/>
      <c r="AG1386" s="10"/>
      <c r="AH1386" s="10"/>
      <c r="AI1386" s="10"/>
      <c r="AJ1386" s="10"/>
      <c r="AK1386" s="10"/>
      <c r="AL1386" s="10"/>
      <c r="AM1386" s="7"/>
      <c r="AN1386" s="11"/>
      <c r="AO1386" s="12"/>
    </row>
    <row r="1387" spans="1:41">
      <c r="A1387" s="13"/>
      <c r="B1387" s="14"/>
      <c r="C1387" s="15"/>
      <c r="D1387" s="15"/>
      <c r="E1387" s="15"/>
      <c r="F1387" s="61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U1387" s="15"/>
      <c r="V1387" s="15"/>
      <c r="W1387" s="15"/>
      <c r="X1387" s="15"/>
      <c r="Y1387" s="16" t="e">
        <f t="shared" si="32"/>
        <v>#DIV/0!</v>
      </c>
      <c r="Z1387" s="15"/>
      <c r="AA1387" s="15"/>
      <c r="AB1387" s="15"/>
      <c r="AC1387" s="15"/>
      <c r="AD1387" s="17"/>
      <c r="AE1387" s="15"/>
      <c r="AF1387" s="15"/>
      <c r="AG1387" s="17"/>
      <c r="AH1387" s="17"/>
      <c r="AI1387" s="17"/>
      <c r="AJ1387" s="17"/>
      <c r="AK1387" s="17"/>
      <c r="AL1387" s="17"/>
      <c r="AM1387" s="15"/>
      <c r="AN1387" s="18"/>
      <c r="AO1387" s="19"/>
    </row>
    <row r="1388" spans="1:41">
      <c r="A1388" s="5"/>
      <c r="B1388" s="6"/>
      <c r="C1388" s="7"/>
      <c r="D1388" s="7"/>
      <c r="E1388" s="7"/>
      <c r="F1388" s="45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U1388" s="7"/>
      <c r="V1388" s="7"/>
      <c r="W1388" s="7"/>
      <c r="X1388" s="7"/>
      <c r="Y1388" s="9" t="e">
        <f t="shared" si="32"/>
        <v>#DIV/0!</v>
      </c>
      <c r="Z1388" s="7"/>
      <c r="AA1388" s="7"/>
      <c r="AB1388" s="7"/>
      <c r="AC1388" s="7"/>
      <c r="AD1388" s="10"/>
      <c r="AE1388" s="7"/>
      <c r="AF1388" s="7"/>
      <c r="AG1388" s="10"/>
      <c r="AH1388" s="10"/>
      <c r="AI1388" s="10"/>
      <c r="AJ1388" s="10"/>
      <c r="AK1388" s="10"/>
      <c r="AL1388" s="10"/>
      <c r="AM1388" s="7"/>
      <c r="AN1388" s="11"/>
      <c r="AO1388" s="12"/>
    </row>
    <row r="1389" spans="1:41">
      <c r="A1389" s="13"/>
      <c r="B1389" s="14"/>
      <c r="C1389" s="15"/>
      <c r="D1389" s="15"/>
      <c r="E1389" s="15"/>
      <c r="F1389" s="61"/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U1389" s="15"/>
      <c r="V1389" s="15"/>
      <c r="W1389" s="15"/>
      <c r="X1389" s="15"/>
      <c r="Y1389" s="16" t="e">
        <f t="shared" si="32"/>
        <v>#DIV/0!</v>
      </c>
      <c r="Z1389" s="15"/>
      <c r="AA1389" s="15"/>
      <c r="AB1389" s="15"/>
      <c r="AC1389" s="15"/>
      <c r="AD1389" s="17"/>
      <c r="AE1389" s="15"/>
      <c r="AF1389" s="15"/>
      <c r="AG1389" s="17"/>
      <c r="AH1389" s="17"/>
      <c r="AI1389" s="17"/>
      <c r="AJ1389" s="17"/>
      <c r="AK1389" s="17"/>
      <c r="AL1389" s="17"/>
      <c r="AM1389" s="15"/>
      <c r="AN1389" s="18"/>
      <c r="AO1389" s="19"/>
    </row>
    <row r="1390" spans="1:41">
      <c r="A1390" s="5"/>
      <c r="B1390" s="6"/>
      <c r="C1390" s="7"/>
      <c r="D1390" s="7"/>
      <c r="E1390" s="7"/>
      <c r="F1390" s="45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U1390" s="7"/>
      <c r="V1390" s="7"/>
      <c r="W1390" s="7"/>
      <c r="X1390" s="7"/>
      <c r="Y1390" s="9" t="e">
        <f t="shared" si="32"/>
        <v>#DIV/0!</v>
      </c>
      <c r="Z1390" s="7"/>
      <c r="AA1390" s="7"/>
      <c r="AB1390" s="7"/>
      <c r="AC1390" s="7"/>
      <c r="AD1390" s="10"/>
      <c r="AE1390" s="7"/>
      <c r="AF1390" s="7"/>
      <c r="AG1390" s="10"/>
      <c r="AH1390" s="10"/>
      <c r="AI1390" s="10"/>
      <c r="AJ1390" s="10"/>
      <c r="AK1390" s="10"/>
      <c r="AL1390" s="10"/>
      <c r="AM1390" s="7"/>
      <c r="AN1390" s="11"/>
      <c r="AO1390" s="12"/>
    </row>
    <row r="1391" spans="1:41">
      <c r="A1391" s="13"/>
      <c r="B1391" s="14"/>
      <c r="C1391" s="15"/>
      <c r="D1391" s="15"/>
      <c r="E1391" s="15"/>
      <c r="F1391" s="61"/>
      <c r="G1391" s="15"/>
      <c r="H1391" s="15"/>
      <c r="I1391" s="15"/>
      <c r="J1391" s="15"/>
      <c r="K1391" s="15"/>
      <c r="L1391" s="15"/>
      <c r="M1391" s="15"/>
      <c r="N1391" s="15"/>
      <c r="O1391" s="15"/>
      <c r="P1391" s="15"/>
      <c r="Q1391" s="15"/>
      <c r="U1391" s="15"/>
      <c r="V1391" s="15"/>
      <c r="W1391" s="15"/>
      <c r="X1391" s="15"/>
      <c r="Y1391" s="16" t="e">
        <f t="shared" si="32"/>
        <v>#DIV/0!</v>
      </c>
      <c r="Z1391" s="15"/>
      <c r="AA1391" s="15"/>
      <c r="AB1391" s="15"/>
      <c r="AC1391" s="15"/>
      <c r="AD1391" s="17"/>
      <c r="AE1391" s="15"/>
      <c r="AF1391" s="15"/>
      <c r="AG1391" s="17"/>
      <c r="AH1391" s="17"/>
      <c r="AI1391" s="17"/>
      <c r="AJ1391" s="17"/>
      <c r="AK1391" s="17"/>
      <c r="AL1391" s="17"/>
      <c r="AM1391" s="15"/>
      <c r="AN1391" s="18"/>
      <c r="AO1391" s="19"/>
    </row>
    <row r="1392" spans="1:41">
      <c r="A1392" s="5"/>
      <c r="B1392" s="6"/>
      <c r="C1392" s="7"/>
      <c r="D1392" s="7"/>
      <c r="E1392" s="7"/>
      <c r="F1392" s="45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U1392" s="7"/>
      <c r="V1392" s="7"/>
      <c r="W1392" s="7"/>
      <c r="X1392" s="7"/>
      <c r="Y1392" s="9" t="e">
        <f t="shared" si="32"/>
        <v>#DIV/0!</v>
      </c>
      <c r="Z1392" s="7"/>
      <c r="AA1392" s="7"/>
      <c r="AB1392" s="7"/>
      <c r="AC1392" s="7"/>
      <c r="AD1392" s="10"/>
      <c r="AE1392" s="7"/>
      <c r="AF1392" s="7"/>
      <c r="AG1392" s="10"/>
      <c r="AH1392" s="10"/>
      <c r="AI1392" s="10"/>
      <c r="AJ1392" s="10"/>
      <c r="AK1392" s="10"/>
      <c r="AL1392" s="10"/>
      <c r="AM1392" s="7"/>
      <c r="AN1392" s="11"/>
      <c r="AO1392" s="12"/>
    </row>
    <row r="1393" spans="1:41">
      <c r="A1393" s="13"/>
      <c r="B1393" s="14"/>
      <c r="C1393" s="15"/>
      <c r="D1393" s="15"/>
      <c r="E1393" s="15"/>
      <c r="F1393" s="61"/>
      <c r="G1393" s="15"/>
      <c r="H1393" s="15"/>
      <c r="I1393" s="15"/>
      <c r="J1393" s="15"/>
      <c r="K1393" s="15"/>
      <c r="L1393" s="15"/>
      <c r="M1393" s="15"/>
      <c r="N1393" s="15"/>
      <c r="O1393" s="15"/>
      <c r="P1393" s="15"/>
      <c r="Q1393" s="15"/>
      <c r="U1393" s="15"/>
      <c r="V1393" s="15"/>
      <c r="W1393" s="15"/>
      <c r="X1393" s="15"/>
      <c r="Y1393" s="16" t="e">
        <f t="shared" si="32"/>
        <v>#DIV/0!</v>
      </c>
      <c r="Z1393" s="15"/>
      <c r="AA1393" s="15"/>
      <c r="AB1393" s="15"/>
      <c r="AC1393" s="15"/>
      <c r="AD1393" s="17"/>
      <c r="AE1393" s="15"/>
      <c r="AF1393" s="15"/>
      <c r="AG1393" s="17"/>
      <c r="AH1393" s="17"/>
      <c r="AI1393" s="17"/>
      <c r="AJ1393" s="17"/>
      <c r="AK1393" s="17"/>
      <c r="AL1393" s="17"/>
      <c r="AM1393" s="15"/>
      <c r="AN1393" s="18"/>
      <c r="AO1393" s="19"/>
    </row>
    <row r="1394" spans="1:41">
      <c r="A1394" s="5"/>
      <c r="B1394" s="6"/>
      <c r="C1394" s="7"/>
      <c r="D1394" s="7"/>
      <c r="E1394" s="7"/>
      <c r="F1394" s="45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U1394" s="7"/>
      <c r="V1394" s="7"/>
      <c r="W1394" s="7"/>
      <c r="X1394" s="7"/>
      <c r="Y1394" s="9" t="e">
        <f t="shared" si="32"/>
        <v>#DIV/0!</v>
      </c>
      <c r="Z1394" s="7"/>
      <c r="AA1394" s="7"/>
      <c r="AB1394" s="7"/>
      <c r="AC1394" s="7"/>
      <c r="AD1394" s="10"/>
      <c r="AE1394" s="7"/>
      <c r="AF1394" s="7"/>
      <c r="AG1394" s="10"/>
      <c r="AH1394" s="10"/>
      <c r="AI1394" s="10"/>
      <c r="AJ1394" s="10"/>
      <c r="AK1394" s="10"/>
      <c r="AL1394" s="10"/>
      <c r="AM1394" s="7"/>
      <c r="AN1394" s="11"/>
      <c r="AO1394" s="12"/>
    </row>
    <row r="1395" spans="1:41">
      <c r="A1395" s="13"/>
      <c r="B1395" s="14"/>
      <c r="C1395" s="15"/>
      <c r="D1395" s="15"/>
      <c r="E1395" s="15"/>
      <c r="F1395" s="61"/>
      <c r="G1395" s="15"/>
      <c r="H1395" s="15"/>
      <c r="I1395" s="15"/>
      <c r="J1395" s="15"/>
      <c r="K1395" s="15"/>
      <c r="L1395" s="15"/>
      <c r="M1395" s="15"/>
      <c r="N1395" s="15"/>
      <c r="O1395" s="15"/>
      <c r="P1395" s="15"/>
      <c r="Q1395" s="15"/>
      <c r="U1395" s="15"/>
      <c r="V1395" s="15"/>
      <c r="W1395" s="15"/>
      <c r="X1395" s="15"/>
      <c r="Y1395" s="16" t="e">
        <f t="shared" si="32"/>
        <v>#DIV/0!</v>
      </c>
      <c r="Z1395" s="15"/>
      <c r="AA1395" s="15"/>
      <c r="AB1395" s="15"/>
      <c r="AC1395" s="15"/>
      <c r="AD1395" s="17"/>
      <c r="AE1395" s="15"/>
      <c r="AF1395" s="15"/>
      <c r="AG1395" s="17"/>
      <c r="AH1395" s="17"/>
      <c r="AI1395" s="17"/>
      <c r="AJ1395" s="17"/>
      <c r="AK1395" s="17"/>
      <c r="AL1395" s="17"/>
      <c r="AM1395" s="15"/>
      <c r="AN1395" s="18"/>
      <c r="AO1395" s="19"/>
    </row>
    <row r="1396" spans="1:41">
      <c r="A1396" s="5"/>
      <c r="B1396" s="6"/>
      <c r="C1396" s="7"/>
      <c r="D1396" s="7"/>
      <c r="E1396" s="7"/>
      <c r="F1396" s="45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U1396" s="7"/>
      <c r="V1396" s="7"/>
      <c r="W1396" s="7"/>
      <c r="X1396" s="7"/>
      <c r="Y1396" s="9" t="e">
        <f t="shared" si="32"/>
        <v>#DIV/0!</v>
      </c>
      <c r="Z1396" s="7"/>
      <c r="AA1396" s="7"/>
      <c r="AB1396" s="7"/>
      <c r="AC1396" s="7"/>
      <c r="AD1396" s="10"/>
      <c r="AE1396" s="7"/>
      <c r="AF1396" s="7"/>
      <c r="AG1396" s="10"/>
      <c r="AH1396" s="10"/>
      <c r="AI1396" s="10"/>
      <c r="AJ1396" s="10"/>
      <c r="AK1396" s="10"/>
      <c r="AL1396" s="10"/>
      <c r="AM1396" s="7"/>
      <c r="AN1396" s="11"/>
      <c r="AO1396" s="12"/>
    </row>
    <row r="1397" spans="1:41">
      <c r="A1397" s="13"/>
      <c r="B1397" s="14"/>
      <c r="C1397" s="15"/>
      <c r="D1397" s="15"/>
      <c r="E1397" s="15"/>
      <c r="F1397" s="61"/>
      <c r="G1397" s="15"/>
      <c r="H1397" s="15"/>
      <c r="I1397" s="15"/>
      <c r="J1397" s="15"/>
      <c r="K1397" s="15"/>
      <c r="L1397" s="15"/>
      <c r="M1397" s="15"/>
      <c r="N1397" s="15"/>
      <c r="O1397" s="15"/>
      <c r="P1397" s="15"/>
      <c r="Q1397" s="15"/>
      <c r="U1397" s="15"/>
      <c r="V1397" s="15"/>
      <c r="W1397" s="15"/>
      <c r="X1397" s="15"/>
      <c r="Y1397" s="16" t="e">
        <f t="shared" si="32"/>
        <v>#DIV/0!</v>
      </c>
      <c r="Z1397" s="15"/>
      <c r="AA1397" s="15"/>
      <c r="AB1397" s="15"/>
      <c r="AC1397" s="15"/>
      <c r="AD1397" s="17"/>
      <c r="AE1397" s="15"/>
      <c r="AF1397" s="15"/>
      <c r="AG1397" s="17"/>
      <c r="AH1397" s="17"/>
      <c r="AI1397" s="17"/>
      <c r="AJ1397" s="17"/>
      <c r="AK1397" s="17"/>
      <c r="AL1397" s="17"/>
      <c r="AM1397" s="15"/>
      <c r="AN1397" s="18"/>
      <c r="AO1397" s="19"/>
    </row>
    <row r="1398" spans="1:41">
      <c r="A1398" s="5"/>
      <c r="B1398" s="6"/>
      <c r="C1398" s="7"/>
      <c r="D1398" s="7"/>
      <c r="E1398" s="7"/>
      <c r="F1398" s="45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U1398" s="7"/>
      <c r="V1398" s="7"/>
      <c r="W1398" s="7"/>
      <c r="X1398" s="7"/>
      <c r="Y1398" s="9" t="e">
        <f t="shared" si="32"/>
        <v>#DIV/0!</v>
      </c>
      <c r="Z1398" s="7"/>
      <c r="AA1398" s="7"/>
      <c r="AB1398" s="7"/>
      <c r="AC1398" s="7"/>
      <c r="AD1398" s="10"/>
      <c r="AE1398" s="7"/>
      <c r="AF1398" s="7"/>
      <c r="AG1398" s="10"/>
      <c r="AH1398" s="10"/>
      <c r="AI1398" s="10"/>
      <c r="AJ1398" s="10"/>
      <c r="AK1398" s="10"/>
      <c r="AL1398" s="10"/>
      <c r="AM1398" s="7"/>
      <c r="AN1398" s="11"/>
      <c r="AO1398" s="12"/>
    </row>
    <row r="1399" spans="1:41">
      <c r="A1399" s="13"/>
      <c r="B1399" s="14"/>
      <c r="C1399" s="15"/>
      <c r="D1399" s="15"/>
      <c r="E1399" s="15"/>
      <c r="F1399" s="61"/>
      <c r="G1399" s="15"/>
      <c r="H1399" s="15"/>
      <c r="I1399" s="15"/>
      <c r="J1399" s="15"/>
      <c r="K1399" s="15"/>
      <c r="L1399" s="15"/>
      <c r="M1399" s="15"/>
      <c r="N1399" s="15"/>
      <c r="O1399" s="15"/>
      <c r="P1399" s="15"/>
      <c r="Q1399" s="15"/>
      <c r="U1399" s="15"/>
      <c r="V1399" s="15"/>
      <c r="W1399" s="15"/>
      <c r="X1399" s="15"/>
      <c r="Y1399" s="16" t="e">
        <f t="shared" si="32"/>
        <v>#DIV/0!</v>
      </c>
      <c r="Z1399" s="15"/>
      <c r="AA1399" s="15"/>
      <c r="AB1399" s="15"/>
      <c r="AC1399" s="15"/>
      <c r="AD1399" s="17"/>
      <c r="AE1399" s="15"/>
      <c r="AF1399" s="15"/>
      <c r="AG1399" s="17"/>
      <c r="AH1399" s="17"/>
      <c r="AI1399" s="17"/>
      <c r="AJ1399" s="17"/>
      <c r="AK1399" s="17"/>
      <c r="AL1399" s="17"/>
      <c r="AM1399" s="15"/>
      <c r="AN1399" s="18"/>
      <c r="AO1399" s="19"/>
    </row>
    <row r="1400" spans="1:41">
      <c r="A1400" s="5"/>
      <c r="B1400" s="6"/>
      <c r="C1400" s="7"/>
      <c r="D1400" s="7"/>
      <c r="E1400" s="7"/>
      <c r="F1400" s="45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U1400" s="7"/>
      <c r="V1400" s="7"/>
      <c r="W1400" s="7"/>
      <c r="X1400" s="7"/>
      <c r="Y1400" s="9" t="e">
        <f t="shared" si="32"/>
        <v>#DIV/0!</v>
      </c>
      <c r="Z1400" s="7"/>
      <c r="AA1400" s="7"/>
      <c r="AB1400" s="7"/>
      <c r="AC1400" s="7"/>
      <c r="AD1400" s="10"/>
      <c r="AE1400" s="7"/>
      <c r="AF1400" s="7"/>
      <c r="AG1400" s="10"/>
      <c r="AH1400" s="10"/>
      <c r="AI1400" s="10"/>
      <c r="AJ1400" s="10"/>
      <c r="AK1400" s="10"/>
      <c r="AL1400" s="10"/>
      <c r="AM1400" s="7"/>
      <c r="AN1400" s="11"/>
      <c r="AO1400" s="12"/>
    </row>
    <row r="1401" spans="1:41">
      <c r="A1401" s="13"/>
      <c r="B1401" s="14"/>
      <c r="C1401" s="15"/>
      <c r="D1401" s="15"/>
      <c r="E1401" s="15"/>
      <c r="F1401" s="61"/>
      <c r="G1401" s="15"/>
      <c r="H1401" s="15"/>
      <c r="I1401" s="15"/>
      <c r="J1401" s="15"/>
      <c r="K1401" s="15"/>
      <c r="L1401" s="15"/>
      <c r="M1401" s="15"/>
      <c r="N1401" s="15"/>
      <c r="O1401" s="15"/>
      <c r="P1401" s="15"/>
      <c r="Q1401" s="15"/>
      <c r="U1401" s="15"/>
      <c r="V1401" s="15"/>
      <c r="W1401" s="15"/>
      <c r="X1401" s="15"/>
      <c r="Y1401" s="16" t="e">
        <f t="shared" si="32"/>
        <v>#DIV/0!</v>
      </c>
      <c r="Z1401" s="15"/>
      <c r="AA1401" s="15"/>
      <c r="AB1401" s="15"/>
      <c r="AC1401" s="15"/>
      <c r="AD1401" s="17"/>
      <c r="AE1401" s="15"/>
      <c r="AF1401" s="15"/>
      <c r="AG1401" s="17"/>
      <c r="AH1401" s="17"/>
      <c r="AI1401" s="17"/>
      <c r="AJ1401" s="17"/>
      <c r="AK1401" s="17"/>
      <c r="AL1401" s="17"/>
      <c r="AM1401" s="15"/>
      <c r="AN1401" s="18"/>
      <c r="AO1401" s="19"/>
    </row>
    <row r="1402" spans="1:41">
      <c r="A1402" s="5"/>
      <c r="B1402" s="6"/>
      <c r="C1402" s="7"/>
      <c r="D1402" s="7"/>
      <c r="E1402" s="7"/>
      <c r="F1402" s="45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U1402" s="7"/>
      <c r="V1402" s="7"/>
      <c r="W1402" s="7"/>
      <c r="X1402" s="7"/>
      <c r="Y1402" s="9" t="e">
        <f t="shared" si="32"/>
        <v>#DIV/0!</v>
      </c>
      <c r="Z1402" s="7"/>
      <c r="AA1402" s="7"/>
      <c r="AB1402" s="7"/>
      <c r="AC1402" s="7"/>
      <c r="AD1402" s="10"/>
      <c r="AE1402" s="7"/>
      <c r="AF1402" s="7"/>
      <c r="AG1402" s="10"/>
      <c r="AH1402" s="10"/>
      <c r="AI1402" s="10"/>
      <c r="AJ1402" s="10"/>
      <c r="AK1402" s="10"/>
      <c r="AL1402" s="10"/>
      <c r="AM1402" s="7"/>
      <c r="AN1402" s="11"/>
      <c r="AO1402" s="12"/>
    </row>
    <row r="1403" spans="1:41">
      <c r="A1403" s="13"/>
      <c r="B1403" s="14"/>
      <c r="C1403" s="15"/>
      <c r="D1403" s="15"/>
      <c r="E1403" s="15"/>
      <c r="F1403" s="61"/>
      <c r="G1403" s="15"/>
      <c r="H1403" s="15"/>
      <c r="I1403" s="15"/>
      <c r="J1403" s="15"/>
      <c r="K1403" s="15"/>
      <c r="L1403" s="15"/>
      <c r="M1403" s="15"/>
      <c r="N1403" s="15"/>
      <c r="O1403" s="15"/>
      <c r="P1403" s="15"/>
      <c r="Q1403" s="15"/>
      <c r="U1403" s="15"/>
      <c r="V1403" s="15"/>
      <c r="W1403" s="15"/>
      <c r="X1403" s="15"/>
      <c r="Y1403" s="16" t="e">
        <f t="shared" si="32"/>
        <v>#DIV/0!</v>
      </c>
      <c r="Z1403" s="15"/>
      <c r="AA1403" s="15"/>
      <c r="AB1403" s="15"/>
      <c r="AC1403" s="15"/>
      <c r="AD1403" s="17"/>
      <c r="AE1403" s="15"/>
      <c r="AF1403" s="15"/>
      <c r="AG1403" s="17"/>
      <c r="AH1403" s="17"/>
      <c r="AI1403" s="17"/>
      <c r="AJ1403" s="17"/>
      <c r="AK1403" s="17"/>
      <c r="AL1403" s="17"/>
      <c r="AM1403" s="15"/>
      <c r="AN1403" s="18"/>
      <c r="AO1403" s="19"/>
    </row>
    <row r="1404" spans="1:41">
      <c r="A1404" s="5"/>
      <c r="B1404" s="6"/>
      <c r="C1404" s="7"/>
      <c r="D1404" s="7"/>
      <c r="E1404" s="7"/>
      <c r="F1404" s="45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U1404" s="7"/>
      <c r="V1404" s="7"/>
      <c r="W1404" s="7"/>
      <c r="X1404" s="7"/>
      <c r="Y1404" s="9" t="e">
        <f t="shared" si="32"/>
        <v>#DIV/0!</v>
      </c>
      <c r="Z1404" s="7"/>
      <c r="AA1404" s="7"/>
      <c r="AB1404" s="7"/>
      <c r="AC1404" s="7"/>
      <c r="AD1404" s="10"/>
      <c r="AE1404" s="7"/>
      <c r="AF1404" s="7"/>
      <c r="AG1404" s="10"/>
      <c r="AH1404" s="10"/>
      <c r="AI1404" s="10"/>
      <c r="AJ1404" s="10"/>
      <c r="AK1404" s="10"/>
      <c r="AL1404" s="10"/>
      <c r="AM1404" s="7"/>
      <c r="AN1404" s="11"/>
      <c r="AO1404" s="12"/>
    </row>
    <row r="1405" spans="1:41">
      <c r="A1405" s="13"/>
      <c r="B1405" s="14"/>
      <c r="C1405" s="15"/>
      <c r="D1405" s="15"/>
      <c r="E1405" s="15"/>
      <c r="F1405" s="61"/>
      <c r="G1405" s="15"/>
      <c r="H1405" s="15"/>
      <c r="I1405" s="15"/>
      <c r="J1405" s="15"/>
      <c r="K1405" s="15"/>
      <c r="L1405" s="15"/>
      <c r="M1405" s="15"/>
      <c r="N1405" s="15"/>
      <c r="O1405" s="15"/>
      <c r="P1405" s="15"/>
      <c r="Q1405" s="15"/>
      <c r="U1405" s="15"/>
      <c r="V1405" s="15"/>
      <c r="W1405" s="15"/>
      <c r="X1405" s="15"/>
      <c r="Y1405" s="16" t="e">
        <f t="shared" si="32"/>
        <v>#DIV/0!</v>
      </c>
      <c r="Z1405" s="15"/>
      <c r="AA1405" s="15"/>
      <c r="AB1405" s="15"/>
      <c r="AC1405" s="15"/>
      <c r="AD1405" s="17"/>
      <c r="AE1405" s="15"/>
      <c r="AF1405" s="15"/>
      <c r="AG1405" s="17"/>
      <c r="AH1405" s="17"/>
      <c r="AI1405" s="17"/>
      <c r="AJ1405" s="17"/>
      <c r="AK1405" s="17"/>
      <c r="AL1405" s="17"/>
      <c r="AM1405" s="15"/>
      <c r="AN1405" s="18"/>
      <c r="AO1405" s="19"/>
    </row>
    <row r="1406" spans="1:41">
      <c r="A1406" s="5"/>
      <c r="B1406" s="6"/>
      <c r="C1406" s="7"/>
      <c r="D1406" s="7"/>
      <c r="E1406" s="7"/>
      <c r="F1406" s="45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U1406" s="7"/>
      <c r="V1406" s="7"/>
      <c r="W1406" s="7"/>
      <c r="X1406" s="7"/>
      <c r="Y1406" s="9" t="e">
        <f t="shared" si="32"/>
        <v>#DIV/0!</v>
      </c>
      <c r="Z1406" s="7"/>
      <c r="AA1406" s="7"/>
      <c r="AB1406" s="7"/>
      <c r="AC1406" s="7"/>
      <c r="AD1406" s="10"/>
      <c r="AE1406" s="7"/>
      <c r="AF1406" s="7"/>
      <c r="AG1406" s="10"/>
      <c r="AH1406" s="10"/>
      <c r="AI1406" s="10"/>
      <c r="AJ1406" s="10"/>
      <c r="AK1406" s="10"/>
      <c r="AL1406" s="10"/>
      <c r="AM1406" s="7"/>
      <c r="AN1406" s="11"/>
      <c r="AO1406" s="12"/>
    </row>
    <row r="1407" spans="1:41">
      <c r="A1407" s="13"/>
      <c r="B1407" s="14"/>
      <c r="C1407" s="15"/>
      <c r="D1407" s="15"/>
      <c r="E1407" s="15"/>
      <c r="F1407" s="61"/>
      <c r="G1407" s="15"/>
      <c r="H1407" s="15"/>
      <c r="I1407" s="15"/>
      <c r="J1407" s="15"/>
      <c r="K1407" s="15"/>
      <c r="L1407" s="15"/>
      <c r="M1407" s="15"/>
      <c r="N1407" s="15"/>
      <c r="O1407" s="15"/>
      <c r="P1407" s="15"/>
      <c r="Q1407" s="15"/>
      <c r="U1407" s="15"/>
      <c r="V1407" s="15"/>
      <c r="W1407" s="15"/>
      <c r="X1407" s="15"/>
      <c r="Y1407" s="16" t="e">
        <f t="shared" si="32"/>
        <v>#DIV/0!</v>
      </c>
      <c r="Z1407" s="15"/>
      <c r="AA1407" s="15"/>
      <c r="AB1407" s="15"/>
      <c r="AC1407" s="15"/>
      <c r="AD1407" s="17"/>
      <c r="AE1407" s="15"/>
      <c r="AF1407" s="15"/>
      <c r="AG1407" s="17"/>
      <c r="AH1407" s="17"/>
      <c r="AI1407" s="17"/>
      <c r="AJ1407" s="17"/>
      <c r="AK1407" s="17"/>
      <c r="AL1407" s="17"/>
      <c r="AM1407" s="15"/>
      <c r="AN1407" s="18"/>
      <c r="AO1407" s="19"/>
    </row>
    <row r="1408" spans="1:41">
      <c r="A1408" s="5"/>
      <c r="B1408" s="6"/>
      <c r="C1408" s="7"/>
      <c r="D1408" s="7"/>
      <c r="E1408" s="7"/>
      <c r="F1408" s="45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U1408" s="7"/>
      <c r="V1408" s="7"/>
      <c r="W1408" s="7"/>
      <c r="X1408" s="7"/>
      <c r="Y1408" s="9" t="e">
        <f t="shared" si="32"/>
        <v>#DIV/0!</v>
      </c>
      <c r="Z1408" s="7"/>
      <c r="AA1408" s="7"/>
      <c r="AB1408" s="7"/>
      <c r="AC1408" s="7"/>
      <c r="AD1408" s="10"/>
      <c r="AE1408" s="7"/>
      <c r="AF1408" s="7"/>
      <c r="AG1408" s="10"/>
      <c r="AH1408" s="10"/>
      <c r="AI1408" s="10"/>
      <c r="AJ1408" s="10"/>
      <c r="AK1408" s="10"/>
      <c r="AL1408" s="10"/>
      <c r="AM1408" s="7"/>
      <c r="AN1408" s="11"/>
      <c r="AO1408" s="12"/>
    </row>
    <row r="1409" spans="1:41">
      <c r="A1409" s="13"/>
      <c r="B1409" s="14"/>
      <c r="C1409" s="15"/>
      <c r="D1409" s="15"/>
      <c r="E1409" s="15"/>
      <c r="F1409" s="61"/>
      <c r="G1409" s="15"/>
      <c r="H1409" s="15"/>
      <c r="I1409" s="15"/>
      <c r="J1409" s="15"/>
      <c r="K1409" s="15"/>
      <c r="L1409" s="15"/>
      <c r="M1409" s="15"/>
      <c r="N1409" s="15"/>
      <c r="O1409" s="15"/>
      <c r="P1409" s="15"/>
      <c r="Q1409" s="15"/>
      <c r="U1409" s="15"/>
      <c r="V1409" s="15"/>
      <c r="W1409" s="15"/>
      <c r="X1409" s="15"/>
      <c r="Y1409" s="16" t="e">
        <f t="shared" si="32"/>
        <v>#DIV/0!</v>
      </c>
      <c r="Z1409" s="15"/>
      <c r="AA1409" s="15"/>
      <c r="AB1409" s="15"/>
      <c r="AC1409" s="15"/>
      <c r="AD1409" s="17"/>
      <c r="AE1409" s="15"/>
      <c r="AF1409" s="15"/>
      <c r="AG1409" s="17"/>
      <c r="AH1409" s="17"/>
      <c r="AI1409" s="17"/>
      <c r="AJ1409" s="17"/>
      <c r="AK1409" s="17"/>
      <c r="AL1409" s="17"/>
      <c r="AM1409" s="15"/>
      <c r="AN1409" s="18"/>
      <c r="AO1409" s="19"/>
    </row>
    <row r="1410" spans="1:41">
      <c r="A1410" s="5"/>
      <c r="B1410" s="6"/>
      <c r="C1410" s="7"/>
      <c r="D1410" s="7"/>
      <c r="E1410" s="7"/>
      <c r="F1410" s="45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U1410" s="7"/>
      <c r="V1410" s="7"/>
      <c r="W1410" s="7"/>
      <c r="X1410" s="7"/>
      <c r="Y1410" s="9" t="e">
        <f t="shared" si="32"/>
        <v>#DIV/0!</v>
      </c>
      <c r="Z1410" s="7"/>
      <c r="AA1410" s="7"/>
      <c r="AB1410" s="7"/>
      <c r="AC1410" s="7"/>
      <c r="AD1410" s="10"/>
      <c r="AE1410" s="7"/>
      <c r="AF1410" s="7"/>
      <c r="AG1410" s="10"/>
      <c r="AH1410" s="10"/>
      <c r="AI1410" s="10"/>
      <c r="AJ1410" s="10"/>
      <c r="AK1410" s="10"/>
      <c r="AL1410" s="10"/>
      <c r="AM1410" s="7"/>
      <c r="AN1410" s="11"/>
      <c r="AO1410" s="12"/>
    </row>
    <row r="1411" spans="1:41">
      <c r="A1411" s="13"/>
      <c r="B1411" s="14"/>
      <c r="C1411" s="15"/>
      <c r="D1411" s="15"/>
      <c r="E1411" s="15"/>
      <c r="F1411" s="61"/>
      <c r="G1411" s="15"/>
      <c r="H1411" s="15"/>
      <c r="I1411" s="15"/>
      <c r="J1411" s="15"/>
      <c r="K1411" s="15"/>
      <c r="L1411" s="15"/>
      <c r="M1411" s="15"/>
      <c r="N1411" s="15"/>
      <c r="O1411" s="15"/>
      <c r="P1411" s="15"/>
      <c r="Q1411" s="15"/>
      <c r="U1411" s="15"/>
      <c r="V1411" s="15"/>
      <c r="W1411" s="15"/>
      <c r="X1411" s="15"/>
      <c r="Y1411" s="16" t="e">
        <f t="shared" si="32"/>
        <v>#DIV/0!</v>
      </c>
      <c r="Z1411" s="15"/>
      <c r="AA1411" s="15"/>
      <c r="AB1411" s="15"/>
      <c r="AC1411" s="15"/>
      <c r="AD1411" s="17"/>
      <c r="AE1411" s="15"/>
      <c r="AF1411" s="15"/>
      <c r="AG1411" s="17"/>
      <c r="AH1411" s="17"/>
      <c r="AI1411" s="17"/>
      <c r="AJ1411" s="17"/>
      <c r="AK1411" s="17"/>
      <c r="AL1411" s="17"/>
      <c r="AM1411" s="15"/>
      <c r="AN1411" s="18"/>
      <c r="AO1411" s="19"/>
    </row>
    <row r="1412" spans="1:41">
      <c r="A1412" s="5"/>
      <c r="B1412" s="6"/>
      <c r="C1412" s="7"/>
      <c r="D1412" s="7"/>
      <c r="E1412" s="7"/>
      <c r="F1412" s="45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U1412" s="7"/>
      <c r="V1412" s="7"/>
      <c r="W1412" s="7"/>
      <c r="X1412" s="7"/>
      <c r="Y1412" s="9" t="e">
        <f t="shared" si="32"/>
        <v>#DIV/0!</v>
      </c>
      <c r="Z1412" s="7"/>
      <c r="AA1412" s="7"/>
      <c r="AB1412" s="7"/>
      <c r="AC1412" s="7"/>
      <c r="AD1412" s="10"/>
      <c r="AE1412" s="7"/>
      <c r="AF1412" s="7"/>
      <c r="AG1412" s="10"/>
      <c r="AH1412" s="10"/>
      <c r="AI1412" s="10"/>
      <c r="AJ1412" s="10"/>
      <c r="AK1412" s="10"/>
      <c r="AL1412" s="10"/>
      <c r="AM1412" s="7"/>
      <c r="AN1412" s="11"/>
      <c r="AO1412" s="12"/>
    </row>
    <row r="1413" spans="1:41">
      <c r="A1413" s="13"/>
      <c r="B1413" s="14"/>
      <c r="C1413" s="15"/>
      <c r="D1413" s="15"/>
      <c r="E1413" s="15"/>
      <c r="F1413" s="61"/>
      <c r="G1413" s="15"/>
      <c r="H1413" s="15"/>
      <c r="I1413" s="15"/>
      <c r="J1413" s="15"/>
      <c r="K1413" s="15"/>
      <c r="L1413" s="15"/>
      <c r="M1413" s="15"/>
      <c r="N1413" s="15"/>
      <c r="O1413" s="15"/>
      <c r="P1413" s="15"/>
      <c r="Q1413" s="15"/>
      <c r="U1413" s="15"/>
      <c r="V1413" s="15"/>
      <c r="W1413" s="15"/>
      <c r="X1413" s="15"/>
      <c r="Y1413" s="16" t="e">
        <f t="shared" si="32"/>
        <v>#DIV/0!</v>
      </c>
      <c r="Z1413" s="15"/>
      <c r="AA1413" s="15"/>
      <c r="AB1413" s="15"/>
      <c r="AC1413" s="15"/>
      <c r="AD1413" s="17"/>
      <c r="AE1413" s="15"/>
      <c r="AF1413" s="15"/>
      <c r="AG1413" s="17"/>
      <c r="AH1413" s="17"/>
      <c r="AI1413" s="17"/>
      <c r="AJ1413" s="17"/>
      <c r="AK1413" s="17"/>
      <c r="AL1413" s="17"/>
      <c r="AM1413" s="15"/>
      <c r="AN1413" s="18"/>
      <c r="AO1413" s="19"/>
    </row>
    <row r="1414" spans="1:41">
      <c r="A1414" s="5"/>
      <c r="B1414" s="6"/>
      <c r="C1414" s="7"/>
      <c r="D1414" s="7"/>
      <c r="E1414" s="7"/>
      <c r="F1414" s="45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U1414" s="7"/>
      <c r="V1414" s="7"/>
      <c r="W1414" s="7"/>
      <c r="X1414" s="7"/>
      <c r="Y1414" s="9" t="e">
        <f t="shared" si="32"/>
        <v>#DIV/0!</v>
      </c>
      <c r="Z1414" s="7"/>
      <c r="AA1414" s="7"/>
      <c r="AB1414" s="7"/>
      <c r="AC1414" s="7"/>
      <c r="AD1414" s="10"/>
      <c r="AE1414" s="7"/>
      <c r="AF1414" s="7"/>
      <c r="AG1414" s="10"/>
      <c r="AH1414" s="10"/>
      <c r="AI1414" s="10"/>
      <c r="AJ1414" s="10"/>
      <c r="AK1414" s="10"/>
      <c r="AL1414" s="10"/>
      <c r="AM1414" s="7"/>
      <c r="AN1414" s="11"/>
      <c r="AO1414" s="12"/>
    </row>
    <row r="1415" spans="1:41">
      <c r="A1415" s="13"/>
      <c r="B1415" s="14"/>
      <c r="C1415" s="15"/>
      <c r="D1415" s="15"/>
      <c r="E1415" s="15"/>
      <c r="F1415" s="61"/>
      <c r="G1415" s="15"/>
      <c r="H1415" s="15"/>
      <c r="I1415" s="15"/>
      <c r="J1415" s="15"/>
      <c r="K1415" s="15"/>
      <c r="L1415" s="15"/>
      <c r="M1415" s="15"/>
      <c r="N1415" s="15"/>
      <c r="O1415" s="15"/>
      <c r="P1415" s="15"/>
      <c r="Q1415" s="15"/>
      <c r="U1415" s="15"/>
      <c r="V1415" s="15"/>
      <c r="W1415" s="15"/>
      <c r="X1415" s="15"/>
      <c r="Y1415" s="16" t="e">
        <f t="shared" si="32"/>
        <v>#DIV/0!</v>
      </c>
      <c r="Z1415" s="15"/>
      <c r="AA1415" s="15"/>
      <c r="AB1415" s="15"/>
      <c r="AC1415" s="15"/>
      <c r="AD1415" s="17"/>
      <c r="AE1415" s="15"/>
      <c r="AF1415" s="15"/>
      <c r="AG1415" s="17"/>
      <c r="AH1415" s="17"/>
      <c r="AI1415" s="17"/>
      <c r="AJ1415" s="17"/>
      <c r="AK1415" s="17"/>
      <c r="AL1415" s="17"/>
      <c r="AM1415" s="15"/>
      <c r="AN1415" s="18"/>
      <c r="AO1415" s="19"/>
    </row>
    <row r="1416" spans="1:41">
      <c r="A1416" s="5"/>
      <c r="B1416" s="6"/>
      <c r="C1416" s="7"/>
      <c r="D1416" s="7"/>
      <c r="E1416" s="7"/>
      <c r="F1416" s="45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U1416" s="7"/>
      <c r="V1416" s="7"/>
      <c r="W1416" s="7"/>
      <c r="X1416" s="7"/>
      <c r="Y1416" s="9" t="e">
        <f t="shared" si="32"/>
        <v>#DIV/0!</v>
      </c>
      <c r="Z1416" s="7"/>
      <c r="AA1416" s="7"/>
      <c r="AB1416" s="7"/>
      <c r="AC1416" s="7"/>
      <c r="AD1416" s="10"/>
      <c r="AE1416" s="7"/>
      <c r="AF1416" s="7"/>
      <c r="AG1416" s="10"/>
      <c r="AH1416" s="10"/>
      <c r="AI1416" s="10"/>
      <c r="AJ1416" s="10"/>
      <c r="AK1416" s="10"/>
      <c r="AL1416" s="10"/>
      <c r="AM1416" s="7"/>
      <c r="AN1416" s="11"/>
      <c r="AO1416" s="12"/>
    </row>
    <row r="1417" spans="1:41">
      <c r="A1417" s="13"/>
      <c r="B1417" s="14"/>
      <c r="C1417" s="15"/>
      <c r="D1417" s="15"/>
      <c r="E1417" s="15"/>
      <c r="F1417" s="61"/>
      <c r="G1417" s="15"/>
      <c r="H1417" s="15"/>
      <c r="I1417" s="15"/>
      <c r="J1417" s="15"/>
      <c r="K1417" s="15"/>
      <c r="L1417" s="15"/>
      <c r="M1417" s="15"/>
      <c r="N1417" s="15"/>
      <c r="O1417" s="15"/>
      <c r="P1417" s="15"/>
      <c r="Q1417" s="15"/>
      <c r="U1417" s="15"/>
      <c r="V1417" s="15"/>
      <c r="W1417" s="15"/>
      <c r="X1417" s="15"/>
      <c r="Y1417" s="16" t="e">
        <f t="shared" si="32"/>
        <v>#DIV/0!</v>
      </c>
      <c r="Z1417" s="15"/>
      <c r="AA1417" s="15"/>
      <c r="AB1417" s="15"/>
      <c r="AC1417" s="15"/>
      <c r="AD1417" s="17"/>
      <c r="AE1417" s="15"/>
      <c r="AF1417" s="15"/>
      <c r="AG1417" s="17"/>
      <c r="AH1417" s="17"/>
      <c r="AI1417" s="17"/>
      <c r="AJ1417" s="17"/>
      <c r="AK1417" s="17"/>
      <c r="AL1417" s="17"/>
      <c r="AM1417" s="15"/>
      <c r="AN1417" s="18"/>
      <c r="AO1417" s="19"/>
    </row>
    <row r="1418" spans="1:41">
      <c r="A1418" s="5"/>
      <c r="B1418" s="6"/>
      <c r="C1418" s="7"/>
      <c r="D1418" s="7"/>
      <c r="E1418" s="7"/>
      <c r="F1418" s="45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U1418" s="7"/>
      <c r="V1418" s="7"/>
      <c r="W1418" s="7"/>
      <c r="X1418" s="7"/>
      <c r="Y1418" s="9" t="e">
        <f t="shared" si="32"/>
        <v>#DIV/0!</v>
      </c>
      <c r="Z1418" s="7"/>
      <c r="AA1418" s="7"/>
      <c r="AB1418" s="7"/>
      <c r="AC1418" s="7"/>
      <c r="AD1418" s="10"/>
      <c r="AE1418" s="7"/>
      <c r="AF1418" s="7"/>
      <c r="AG1418" s="10"/>
      <c r="AH1418" s="10"/>
      <c r="AI1418" s="10"/>
      <c r="AJ1418" s="10"/>
      <c r="AK1418" s="10"/>
      <c r="AL1418" s="10"/>
      <c r="AM1418" s="7"/>
      <c r="AN1418" s="11"/>
      <c r="AO1418" s="12"/>
    </row>
    <row r="1419" spans="1:41">
      <c r="A1419" s="13"/>
      <c r="B1419" s="14"/>
      <c r="C1419" s="15"/>
      <c r="D1419" s="15"/>
      <c r="E1419" s="15"/>
      <c r="F1419" s="61"/>
      <c r="G1419" s="15"/>
      <c r="H1419" s="15"/>
      <c r="I1419" s="15"/>
      <c r="J1419" s="15"/>
      <c r="K1419" s="15"/>
      <c r="L1419" s="15"/>
      <c r="M1419" s="15"/>
      <c r="N1419" s="15"/>
      <c r="O1419" s="15"/>
      <c r="P1419" s="15"/>
      <c r="Q1419" s="15"/>
      <c r="U1419" s="15"/>
      <c r="V1419" s="15"/>
      <c r="W1419" s="15"/>
      <c r="X1419" s="15"/>
      <c r="Y1419" s="16" t="e">
        <f t="shared" si="32"/>
        <v>#DIV/0!</v>
      </c>
      <c r="Z1419" s="15"/>
      <c r="AA1419" s="15"/>
      <c r="AB1419" s="15"/>
      <c r="AC1419" s="15"/>
      <c r="AD1419" s="17"/>
      <c r="AE1419" s="15"/>
      <c r="AF1419" s="15"/>
      <c r="AG1419" s="17"/>
      <c r="AH1419" s="17"/>
      <c r="AI1419" s="17"/>
      <c r="AJ1419" s="17"/>
      <c r="AK1419" s="17"/>
      <c r="AL1419" s="17"/>
      <c r="AM1419" s="15"/>
      <c r="AN1419" s="18"/>
      <c r="AO1419" s="19"/>
    </row>
    <row r="1420" spans="1:41">
      <c r="A1420" s="5"/>
      <c r="B1420" s="6"/>
      <c r="C1420" s="7"/>
      <c r="D1420" s="7"/>
      <c r="E1420" s="7"/>
      <c r="F1420" s="45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U1420" s="7"/>
      <c r="V1420" s="7"/>
      <c r="W1420" s="7"/>
      <c r="X1420" s="7"/>
      <c r="Y1420" s="9" t="e">
        <f t="shared" si="32"/>
        <v>#DIV/0!</v>
      </c>
      <c r="Z1420" s="7"/>
      <c r="AA1420" s="7"/>
      <c r="AB1420" s="7"/>
      <c r="AC1420" s="7"/>
      <c r="AD1420" s="10"/>
      <c r="AE1420" s="7"/>
      <c r="AF1420" s="7"/>
      <c r="AG1420" s="10"/>
      <c r="AH1420" s="10"/>
      <c r="AI1420" s="10"/>
      <c r="AJ1420" s="10"/>
      <c r="AK1420" s="10"/>
      <c r="AL1420" s="10"/>
      <c r="AM1420" s="7"/>
      <c r="AN1420" s="11"/>
      <c r="AO1420" s="12"/>
    </row>
    <row r="1421" spans="1:41">
      <c r="A1421" s="13"/>
      <c r="B1421" s="14"/>
      <c r="C1421" s="15"/>
      <c r="D1421" s="15"/>
      <c r="E1421" s="15"/>
      <c r="F1421" s="61"/>
      <c r="G1421" s="15"/>
      <c r="H1421" s="15"/>
      <c r="I1421" s="15"/>
      <c r="J1421" s="15"/>
      <c r="K1421" s="15"/>
      <c r="L1421" s="15"/>
      <c r="M1421" s="15"/>
      <c r="N1421" s="15"/>
      <c r="O1421" s="15"/>
      <c r="P1421" s="15"/>
      <c r="Q1421" s="15"/>
      <c r="U1421" s="15"/>
      <c r="V1421" s="15"/>
      <c r="W1421" s="15"/>
      <c r="X1421" s="15"/>
      <c r="Y1421" s="16" t="e">
        <f t="shared" si="32"/>
        <v>#DIV/0!</v>
      </c>
      <c r="Z1421" s="15"/>
      <c r="AA1421" s="15"/>
      <c r="AB1421" s="15"/>
      <c r="AC1421" s="15"/>
      <c r="AD1421" s="17"/>
      <c r="AE1421" s="15"/>
      <c r="AF1421" s="15"/>
      <c r="AG1421" s="17"/>
      <c r="AH1421" s="17"/>
      <c r="AI1421" s="17"/>
      <c r="AJ1421" s="17"/>
      <c r="AK1421" s="17"/>
      <c r="AL1421" s="17"/>
      <c r="AM1421" s="15"/>
      <c r="AN1421" s="18"/>
      <c r="AO1421" s="19"/>
    </row>
    <row r="1422" spans="1:41">
      <c r="A1422" s="5"/>
      <c r="B1422" s="6"/>
      <c r="C1422" s="7"/>
      <c r="D1422" s="7"/>
      <c r="E1422" s="7"/>
      <c r="F1422" s="45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U1422" s="7"/>
      <c r="V1422" s="7"/>
      <c r="W1422" s="7"/>
      <c r="X1422" s="7"/>
      <c r="Y1422" s="9" t="e">
        <f t="shared" si="32"/>
        <v>#DIV/0!</v>
      </c>
      <c r="Z1422" s="7"/>
      <c r="AA1422" s="7"/>
      <c r="AB1422" s="7"/>
      <c r="AC1422" s="7"/>
      <c r="AD1422" s="10"/>
      <c r="AE1422" s="7"/>
      <c r="AF1422" s="7"/>
      <c r="AG1422" s="10"/>
      <c r="AH1422" s="10"/>
      <c r="AI1422" s="10"/>
      <c r="AJ1422" s="10"/>
      <c r="AK1422" s="10"/>
      <c r="AL1422" s="10"/>
      <c r="AM1422" s="7"/>
      <c r="AN1422" s="11"/>
      <c r="AO1422" s="12"/>
    </row>
    <row r="1423" spans="1:41">
      <c r="A1423" s="13"/>
      <c r="B1423" s="14"/>
      <c r="C1423" s="15"/>
      <c r="D1423" s="15"/>
      <c r="E1423" s="15"/>
      <c r="F1423" s="61"/>
      <c r="G1423" s="15"/>
      <c r="H1423" s="15"/>
      <c r="I1423" s="15"/>
      <c r="J1423" s="15"/>
      <c r="K1423" s="15"/>
      <c r="L1423" s="15"/>
      <c r="M1423" s="15"/>
      <c r="N1423" s="15"/>
      <c r="O1423" s="15"/>
      <c r="P1423" s="15"/>
      <c r="Q1423" s="15"/>
      <c r="U1423" s="15"/>
      <c r="V1423" s="15"/>
      <c r="W1423" s="15"/>
      <c r="X1423" s="15"/>
      <c r="Y1423" s="16" t="e">
        <f t="shared" si="32"/>
        <v>#DIV/0!</v>
      </c>
      <c r="Z1423" s="15"/>
      <c r="AA1423" s="15"/>
      <c r="AB1423" s="15"/>
      <c r="AC1423" s="15"/>
      <c r="AD1423" s="17"/>
      <c r="AE1423" s="15"/>
      <c r="AF1423" s="15"/>
      <c r="AG1423" s="17"/>
      <c r="AH1423" s="17"/>
      <c r="AI1423" s="17"/>
      <c r="AJ1423" s="17"/>
      <c r="AK1423" s="17"/>
      <c r="AL1423" s="17"/>
      <c r="AM1423" s="15"/>
      <c r="AN1423" s="18"/>
      <c r="AO1423" s="19"/>
    </row>
    <row r="1424" spans="1:41">
      <c r="A1424" s="5"/>
      <c r="B1424" s="6"/>
      <c r="C1424" s="7"/>
      <c r="D1424" s="7"/>
      <c r="E1424" s="7"/>
      <c r="F1424" s="45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U1424" s="7"/>
      <c r="V1424" s="7"/>
      <c r="W1424" s="7"/>
      <c r="X1424" s="7"/>
      <c r="Y1424" s="9" t="e">
        <f t="shared" si="32"/>
        <v>#DIV/0!</v>
      </c>
      <c r="Z1424" s="7"/>
      <c r="AA1424" s="7"/>
      <c r="AB1424" s="7"/>
      <c r="AC1424" s="7"/>
      <c r="AD1424" s="10"/>
      <c r="AE1424" s="7"/>
      <c r="AF1424" s="7"/>
      <c r="AG1424" s="10"/>
      <c r="AH1424" s="10"/>
      <c r="AI1424" s="10"/>
      <c r="AJ1424" s="10"/>
      <c r="AK1424" s="10"/>
      <c r="AL1424" s="10"/>
      <c r="AM1424" s="7"/>
      <c r="AN1424" s="11"/>
      <c r="AO1424" s="12"/>
    </row>
    <row r="1425" spans="1:41">
      <c r="A1425" s="13"/>
      <c r="B1425" s="14"/>
      <c r="C1425" s="15"/>
      <c r="D1425" s="15"/>
      <c r="E1425" s="15"/>
      <c r="F1425" s="61"/>
      <c r="G1425" s="15"/>
      <c r="H1425" s="15"/>
      <c r="I1425" s="15"/>
      <c r="J1425" s="15"/>
      <c r="K1425" s="15"/>
      <c r="L1425" s="15"/>
      <c r="M1425" s="15"/>
      <c r="N1425" s="15"/>
      <c r="O1425" s="15"/>
      <c r="P1425" s="15"/>
      <c r="Q1425" s="15"/>
      <c r="U1425" s="15"/>
      <c r="V1425" s="15"/>
      <c r="W1425" s="15"/>
      <c r="X1425" s="15"/>
      <c r="Y1425" s="16" t="e">
        <f t="shared" si="32"/>
        <v>#DIV/0!</v>
      </c>
      <c r="Z1425" s="15"/>
      <c r="AA1425" s="15"/>
      <c r="AB1425" s="15"/>
      <c r="AC1425" s="15"/>
      <c r="AD1425" s="17"/>
      <c r="AE1425" s="15"/>
      <c r="AF1425" s="15"/>
      <c r="AG1425" s="17"/>
      <c r="AH1425" s="17"/>
      <c r="AI1425" s="17"/>
      <c r="AJ1425" s="17"/>
      <c r="AK1425" s="17"/>
      <c r="AL1425" s="17"/>
      <c r="AM1425" s="15"/>
      <c r="AN1425" s="18"/>
      <c r="AO1425" s="19"/>
    </row>
    <row r="1426" spans="1:41">
      <c r="A1426" s="5"/>
      <c r="B1426" s="6"/>
      <c r="C1426" s="7"/>
      <c r="D1426" s="7"/>
      <c r="E1426" s="7"/>
      <c r="F1426" s="45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U1426" s="7"/>
      <c r="V1426" s="7"/>
      <c r="W1426" s="7"/>
      <c r="X1426" s="7"/>
      <c r="Y1426" s="9" t="e">
        <f t="shared" si="32"/>
        <v>#DIV/0!</v>
      </c>
      <c r="Z1426" s="7"/>
      <c r="AA1426" s="7"/>
      <c r="AB1426" s="7"/>
      <c r="AC1426" s="7"/>
      <c r="AD1426" s="10"/>
      <c r="AE1426" s="7"/>
      <c r="AF1426" s="7"/>
      <c r="AG1426" s="10"/>
      <c r="AH1426" s="10"/>
      <c r="AI1426" s="10"/>
      <c r="AJ1426" s="10"/>
      <c r="AK1426" s="10"/>
      <c r="AL1426" s="10"/>
      <c r="AM1426" s="7"/>
      <c r="AN1426" s="11"/>
      <c r="AO1426" s="12"/>
    </row>
    <row r="1427" spans="1:41">
      <c r="A1427" s="13"/>
      <c r="B1427" s="14"/>
      <c r="C1427" s="15"/>
      <c r="D1427" s="15"/>
      <c r="E1427" s="15"/>
      <c r="F1427" s="61"/>
      <c r="G1427" s="15"/>
      <c r="H1427" s="15"/>
      <c r="I1427" s="15"/>
      <c r="J1427" s="15"/>
      <c r="K1427" s="15"/>
      <c r="L1427" s="15"/>
      <c r="M1427" s="15"/>
      <c r="N1427" s="15"/>
      <c r="O1427" s="15"/>
      <c r="P1427" s="15"/>
      <c r="Q1427" s="15"/>
      <c r="U1427" s="15"/>
      <c r="V1427" s="15"/>
      <c r="W1427" s="15"/>
      <c r="X1427" s="15"/>
      <c r="Y1427" s="16" t="e">
        <f t="shared" si="32"/>
        <v>#DIV/0!</v>
      </c>
      <c r="Z1427" s="15"/>
      <c r="AA1427" s="15"/>
      <c r="AB1427" s="15"/>
      <c r="AC1427" s="15"/>
      <c r="AD1427" s="17"/>
      <c r="AE1427" s="15"/>
      <c r="AF1427" s="15"/>
      <c r="AG1427" s="17"/>
      <c r="AH1427" s="17"/>
      <c r="AI1427" s="17"/>
      <c r="AJ1427" s="17"/>
      <c r="AK1427" s="17"/>
      <c r="AL1427" s="17"/>
      <c r="AM1427" s="15"/>
      <c r="AN1427" s="18"/>
      <c r="AO1427" s="19"/>
    </row>
    <row r="1428" spans="1:41">
      <c r="A1428" s="5"/>
      <c r="B1428" s="6"/>
      <c r="C1428" s="7"/>
      <c r="D1428" s="7"/>
      <c r="E1428" s="7"/>
      <c r="F1428" s="45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U1428" s="7"/>
      <c r="V1428" s="7"/>
      <c r="W1428" s="7"/>
      <c r="X1428" s="7"/>
      <c r="Y1428" s="9" t="e">
        <f t="shared" si="32"/>
        <v>#DIV/0!</v>
      </c>
      <c r="Z1428" s="7"/>
      <c r="AA1428" s="7"/>
      <c r="AB1428" s="7"/>
      <c r="AC1428" s="7"/>
      <c r="AD1428" s="10"/>
      <c r="AE1428" s="7"/>
      <c r="AF1428" s="7"/>
      <c r="AG1428" s="10"/>
      <c r="AH1428" s="10"/>
      <c r="AI1428" s="10"/>
      <c r="AJ1428" s="10"/>
      <c r="AK1428" s="10"/>
      <c r="AL1428" s="10"/>
      <c r="AM1428" s="7"/>
      <c r="AN1428" s="11"/>
      <c r="AO1428" s="12"/>
    </row>
    <row r="1429" spans="1:41">
      <c r="A1429" s="13"/>
      <c r="B1429" s="14"/>
      <c r="C1429" s="15"/>
      <c r="D1429" s="15"/>
      <c r="E1429" s="15"/>
      <c r="F1429" s="61"/>
      <c r="G1429" s="15"/>
      <c r="H1429" s="15"/>
      <c r="I1429" s="15"/>
      <c r="J1429" s="15"/>
      <c r="K1429" s="15"/>
      <c r="L1429" s="15"/>
      <c r="M1429" s="15"/>
      <c r="N1429" s="15"/>
      <c r="O1429" s="15"/>
      <c r="P1429" s="15"/>
      <c r="Q1429" s="15"/>
      <c r="U1429" s="15"/>
      <c r="V1429" s="15"/>
      <c r="W1429" s="15"/>
      <c r="X1429" s="15"/>
      <c r="Y1429" s="16" t="e">
        <f t="shared" si="32"/>
        <v>#DIV/0!</v>
      </c>
      <c r="Z1429" s="15"/>
      <c r="AA1429" s="15"/>
      <c r="AB1429" s="15"/>
      <c r="AC1429" s="15"/>
      <c r="AD1429" s="17"/>
      <c r="AE1429" s="15"/>
      <c r="AF1429" s="15"/>
      <c r="AG1429" s="17"/>
      <c r="AH1429" s="17"/>
      <c r="AI1429" s="17"/>
      <c r="AJ1429" s="17"/>
      <c r="AK1429" s="17"/>
      <c r="AL1429" s="17"/>
      <c r="AM1429" s="15"/>
      <c r="AN1429" s="18"/>
      <c r="AO1429" s="19"/>
    </row>
    <row r="1430" spans="1:41">
      <c r="A1430" s="5"/>
      <c r="B1430" s="6"/>
      <c r="C1430" s="7"/>
      <c r="D1430" s="7"/>
      <c r="E1430" s="7"/>
      <c r="F1430" s="45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U1430" s="7"/>
      <c r="V1430" s="7"/>
      <c r="W1430" s="7"/>
      <c r="X1430" s="7"/>
      <c r="Y1430" s="9" t="e">
        <f t="shared" si="32"/>
        <v>#DIV/0!</v>
      </c>
      <c r="Z1430" s="7"/>
      <c r="AA1430" s="7"/>
      <c r="AB1430" s="7"/>
      <c r="AC1430" s="7"/>
      <c r="AD1430" s="10"/>
      <c r="AE1430" s="7"/>
      <c r="AF1430" s="7"/>
      <c r="AG1430" s="10"/>
      <c r="AH1430" s="10"/>
      <c r="AI1430" s="10"/>
      <c r="AJ1430" s="10"/>
      <c r="AK1430" s="10"/>
      <c r="AL1430" s="10"/>
      <c r="AM1430" s="7"/>
      <c r="AN1430" s="11"/>
      <c r="AO1430" s="12"/>
    </row>
    <row r="1431" spans="1:41">
      <c r="A1431" s="13"/>
      <c r="B1431" s="14"/>
      <c r="C1431" s="15"/>
      <c r="D1431" s="15"/>
      <c r="E1431" s="15"/>
      <c r="F1431" s="61"/>
      <c r="G1431" s="15"/>
      <c r="H1431" s="15"/>
      <c r="I1431" s="15"/>
      <c r="J1431" s="15"/>
      <c r="K1431" s="15"/>
      <c r="L1431" s="15"/>
      <c r="M1431" s="15"/>
      <c r="N1431" s="15"/>
      <c r="O1431" s="15"/>
      <c r="P1431" s="15"/>
      <c r="Q1431" s="15"/>
      <c r="U1431" s="15"/>
      <c r="V1431" s="15"/>
      <c r="W1431" s="15"/>
      <c r="X1431" s="15"/>
      <c r="Y1431" s="16" t="e">
        <f t="shared" si="32"/>
        <v>#DIV/0!</v>
      </c>
      <c r="Z1431" s="15"/>
      <c r="AA1431" s="15"/>
      <c r="AB1431" s="15"/>
      <c r="AC1431" s="15"/>
      <c r="AD1431" s="17"/>
      <c r="AE1431" s="15"/>
      <c r="AF1431" s="15"/>
      <c r="AG1431" s="17"/>
      <c r="AH1431" s="17"/>
      <c r="AI1431" s="17"/>
      <c r="AJ1431" s="17"/>
      <c r="AK1431" s="17"/>
      <c r="AL1431" s="17"/>
      <c r="AM1431" s="15"/>
      <c r="AN1431" s="18"/>
      <c r="AO1431" s="19"/>
    </row>
    <row r="1432" spans="1:41">
      <c r="A1432" s="5"/>
      <c r="B1432" s="6"/>
      <c r="C1432" s="7"/>
      <c r="D1432" s="7"/>
      <c r="E1432" s="7"/>
      <c r="F1432" s="45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U1432" s="7"/>
      <c r="V1432" s="7"/>
      <c r="W1432" s="7"/>
      <c r="X1432" s="7"/>
      <c r="Y1432" s="9" t="e">
        <f t="shared" si="32"/>
        <v>#DIV/0!</v>
      </c>
      <c r="Z1432" s="7"/>
      <c r="AA1432" s="7"/>
      <c r="AB1432" s="7"/>
      <c r="AC1432" s="7"/>
      <c r="AD1432" s="10"/>
      <c r="AE1432" s="7"/>
      <c r="AF1432" s="7"/>
      <c r="AG1432" s="10"/>
      <c r="AH1432" s="10"/>
      <c r="AI1432" s="10"/>
      <c r="AJ1432" s="10"/>
      <c r="AK1432" s="10"/>
      <c r="AL1432" s="10"/>
      <c r="AM1432" s="7"/>
      <c r="AN1432" s="11"/>
      <c r="AO1432" s="12"/>
    </row>
    <row r="1433" spans="1:41">
      <c r="A1433" s="13"/>
      <c r="B1433" s="14"/>
      <c r="C1433" s="15"/>
      <c r="D1433" s="15"/>
      <c r="E1433" s="15"/>
      <c r="F1433" s="61"/>
      <c r="G1433" s="15"/>
      <c r="H1433" s="15"/>
      <c r="I1433" s="15"/>
      <c r="J1433" s="15"/>
      <c r="K1433" s="15"/>
      <c r="L1433" s="15"/>
      <c r="M1433" s="15"/>
      <c r="N1433" s="15"/>
      <c r="O1433" s="15"/>
      <c r="P1433" s="15"/>
      <c r="Q1433" s="15"/>
      <c r="U1433" s="15"/>
      <c r="V1433" s="15"/>
      <c r="W1433" s="15"/>
      <c r="X1433" s="15"/>
      <c r="Y1433" s="16" t="e">
        <f t="shared" si="32"/>
        <v>#DIV/0!</v>
      </c>
      <c r="Z1433" s="15"/>
      <c r="AA1433" s="15"/>
      <c r="AB1433" s="15"/>
      <c r="AC1433" s="15"/>
      <c r="AD1433" s="17"/>
      <c r="AE1433" s="15"/>
      <c r="AF1433" s="15"/>
      <c r="AG1433" s="17"/>
      <c r="AH1433" s="17"/>
      <c r="AI1433" s="17"/>
      <c r="AJ1433" s="17"/>
      <c r="AK1433" s="17"/>
      <c r="AL1433" s="17"/>
      <c r="AM1433" s="15"/>
      <c r="AN1433" s="18"/>
      <c r="AO1433" s="19"/>
    </row>
    <row r="1434" spans="1:41">
      <c r="A1434" s="5"/>
      <c r="B1434" s="6"/>
      <c r="C1434" s="7"/>
      <c r="D1434" s="7"/>
      <c r="E1434" s="7"/>
      <c r="F1434" s="45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U1434" s="7"/>
      <c r="V1434" s="7"/>
      <c r="W1434" s="7"/>
      <c r="X1434" s="7"/>
      <c r="Y1434" s="9" t="e">
        <f t="shared" si="32"/>
        <v>#DIV/0!</v>
      </c>
      <c r="Z1434" s="7"/>
      <c r="AA1434" s="7"/>
      <c r="AB1434" s="7"/>
      <c r="AC1434" s="7"/>
      <c r="AD1434" s="10"/>
      <c r="AE1434" s="7"/>
      <c r="AF1434" s="7"/>
      <c r="AG1434" s="10"/>
      <c r="AH1434" s="10"/>
      <c r="AI1434" s="10"/>
      <c r="AJ1434" s="10"/>
      <c r="AK1434" s="10"/>
      <c r="AL1434" s="10"/>
      <c r="AM1434" s="7"/>
      <c r="AN1434" s="11"/>
      <c r="AO1434" s="12"/>
    </row>
    <row r="1435" spans="1:41">
      <c r="A1435" s="13"/>
      <c r="B1435" s="14"/>
      <c r="C1435" s="15"/>
      <c r="D1435" s="15"/>
      <c r="E1435" s="15"/>
      <c r="F1435" s="61"/>
      <c r="G1435" s="15"/>
      <c r="H1435" s="15"/>
      <c r="I1435" s="15"/>
      <c r="J1435" s="15"/>
      <c r="K1435" s="15"/>
      <c r="L1435" s="15"/>
      <c r="M1435" s="15"/>
      <c r="N1435" s="15"/>
      <c r="O1435" s="15"/>
      <c r="P1435" s="15"/>
      <c r="Q1435" s="15"/>
      <c r="U1435" s="15"/>
      <c r="V1435" s="15"/>
      <c r="W1435" s="15"/>
      <c r="X1435" s="15"/>
      <c r="Y1435" s="16" t="e">
        <f t="shared" si="32"/>
        <v>#DIV/0!</v>
      </c>
      <c r="Z1435" s="15"/>
      <c r="AA1435" s="15"/>
      <c r="AB1435" s="15"/>
      <c r="AC1435" s="15"/>
      <c r="AD1435" s="17"/>
      <c r="AE1435" s="15"/>
      <c r="AF1435" s="15"/>
      <c r="AG1435" s="17"/>
      <c r="AH1435" s="17"/>
      <c r="AI1435" s="17"/>
      <c r="AJ1435" s="17"/>
      <c r="AK1435" s="17"/>
      <c r="AL1435" s="17"/>
      <c r="AM1435" s="15"/>
      <c r="AN1435" s="18"/>
      <c r="AO1435" s="19"/>
    </row>
    <row r="1436" spans="1:41">
      <c r="A1436" s="5"/>
      <c r="B1436" s="6"/>
      <c r="C1436" s="7"/>
      <c r="D1436" s="7"/>
      <c r="E1436" s="7"/>
      <c r="F1436" s="45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U1436" s="7"/>
      <c r="V1436" s="7"/>
      <c r="W1436" s="7"/>
      <c r="X1436" s="7"/>
      <c r="Y1436" s="9" t="e">
        <f t="shared" si="32"/>
        <v>#DIV/0!</v>
      </c>
      <c r="Z1436" s="7"/>
      <c r="AA1436" s="7"/>
      <c r="AB1436" s="7"/>
      <c r="AC1436" s="7"/>
      <c r="AD1436" s="10"/>
      <c r="AE1436" s="7"/>
      <c r="AF1436" s="7"/>
      <c r="AG1436" s="10"/>
      <c r="AH1436" s="10"/>
      <c r="AI1436" s="10"/>
      <c r="AJ1436" s="10"/>
      <c r="AK1436" s="10"/>
      <c r="AL1436" s="10"/>
      <c r="AM1436" s="7"/>
      <c r="AN1436" s="11"/>
      <c r="AO1436" s="12"/>
    </row>
    <row r="1437" spans="1:41">
      <c r="A1437" s="13"/>
      <c r="B1437" s="14"/>
      <c r="C1437" s="15"/>
      <c r="D1437" s="15"/>
      <c r="E1437" s="15"/>
      <c r="F1437" s="61"/>
      <c r="G1437" s="15"/>
      <c r="H1437" s="15"/>
      <c r="I1437" s="15"/>
      <c r="J1437" s="15"/>
      <c r="K1437" s="15"/>
      <c r="L1437" s="15"/>
      <c r="M1437" s="15"/>
      <c r="N1437" s="15"/>
      <c r="O1437" s="15"/>
      <c r="P1437" s="15"/>
      <c r="Q1437" s="15"/>
      <c r="U1437" s="15"/>
      <c r="V1437" s="15"/>
      <c r="W1437" s="15"/>
      <c r="X1437" s="15"/>
      <c r="Y1437" s="16" t="e">
        <f t="shared" si="32"/>
        <v>#DIV/0!</v>
      </c>
      <c r="Z1437" s="15"/>
      <c r="AA1437" s="15"/>
      <c r="AB1437" s="15"/>
      <c r="AC1437" s="15"/>
      <c r="AD1437" s="17"/>
      <c r="AE1437" s="15"/>
      <c r="AF1437" s="15"/>
      <c r="AG1437" s="17"/>
      <c r="AH1437" s="17"/>
      <c r="AI1437" s="17"/>
      <c r="AJ1437" s="17"/>
      <c r="AK1437" s="17"/>
      <c r="AL1437" s="17"/>
      <c r="AM1437" s="15"/>
      <c r="AN1437" s="18"/>
      <c r="AO1437" s="19"/>
    </row>
    <row r="1438" spans="1:41">
      <c r="A1438" s="5"/>
      <c r="B1438" s="6"/>
      <c r="C1438" s="7"/>
      <c r="D1438" s="7"/>
      <c r="E1438" s="7"/>
      <c r="F1438" s="45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U1438" s="7"/>
      <c r="V1438" s="7"/>
      <c r="W1438" s="7"/>
      <c r="X1438" s="7"/>
      <c r="Y1438" s="9" t="e">
        <f t="shared" si="32"/>
        <v>#DIV/0!</v>
      </c>
      <c r="Z1438" s="7"/>
      <c r="AA1438" s="7"/>
      <c r="AB1438" s="7"/>
      <c r="AC1438" s="7"/>
      <c r="AD1438" s="10"/>
      <c r="AE1438" s="7"/>
      <c r="AF1438" s="7"/>
      <c r="AG1438" s="10"/>
      <c r="AH1438" s="10"/>
      <c r="AI1438" s="10"/>
      <c r="AJ1438" s="10"/>
      <c r="AK1438" s="10"/>
      <c r="AL1438" s="10"/>
      <c r="AM1438" s="7"/>
      <c r="AN1438" s="11"/>
      <c r="AO1438" s="12"/>
    </row>
    <row r="1439" spans="1:41">
      <c r="A1439" s="13"/>
      <c r="B1439" s="14"/>
      <c r="C1439" s="15"/>
      <c r="D1439" s="15"/>
      <c r="E1439" s="15"/>
      <c r="F1439" s="61"/>
      <c r="G1439" s="15"/>
      <c r="H1439" s="15"/>
      <c r="I1439" s="15"/>
      <c r="J1439" s="15"/>
      <c r="K1439" s="15"/>
      <c r="L1439" s="15"/>
      <c r="M1439" s="15"/>
      <c r="N1439" s="15"/>
      <c r="O1439" s="15"/>
      <c r="P1439" s="15"/>
      <c r="Q1439" s="15"/>
      <c r="U1439" s="15"/>
      <c r="V1439" s="15"/>
      <c r="W1439" s="15"/>
      <c r="X1439" s="15"/>
      <c r="Y1439" s="16" t="e">
        <f t="shared" si="32"/>
        <v>#DIV/0!</v>
      </c>
      <c r="Z1439" s="15"/>
      <c r="AA1439" s="15"/>
      <c r="AB1439" s="15"/>
      <c r="AC1439" s="15"/>
      <c r="AD1439" s="17"/>
      <c r="AE1439" s="15"/>
      <c r="AF1439" s="15"/>
      <c r="AG1439" s="17"/>
      <c r="AH1439" s="17"/>
      <c r="AI1439" s="17"/>
      <c r="AJ1439" s="17"/>
      <c r="AK1439" s="17"/>
      <c r="AL1439" s="17"/>
      <c r="AM1439" s="15"/>
      <c r="AN1439" s="18"/>
      <c r="AO1439" s="19"/>
    </row>
    <row r="1440" spans="1:41">
      <c r="A1440" s="5"/>
      <c r="B1440" s="6"/>
      <c r="C1440" s="7"/>
      <c r="D1440" s="7"/>
      <c r="E1440" s="7"/>
      <c r="F1440" s="45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U1440" s="7"/>
      <c r="V1440" s="7"/>
      <c r="W1440" s="7"/>
      <c r="X1440" s="7"/>
      <c r="Y1440" s="9" t="e">
        <f t="shared" si="32"/>
        <v>#DIV/0!</v>
      </c>
      <c r="Z1440" s="7"/>
      <c r="AA1440" s="7"/>
      <c r="AB1440" s="7"/>
      <c r="AC1440" s="7"/>
      <c r="AD1440" s="10"/>
      <c r="AE1440" s="7"/>
      <c r="AF1440" s="7"/>
      <c r="AG1440" s="10"/>
      <c r="AH1440" s="10"/>
      <c r="AI1440" s="10"/>
      <c r="AJ1440" s="10"/>
      <c r="AK1440" s="10"/>
      <c r="AL1440" s="10"/>
      <c r="AM1440" s="7"/>
      <c r="AN1440" s="11"/>
      <c r="AO1440" s="12"/>
    </row>
    <row r="1441" spans="1:41">
      <c r="A1441" s="13"/>
      <c r="B1441" s="14"/>
      <c r="C1441" s="15"/>
      <c r="D1441" s="15"/>
      <c r="E1441" s="15"/>
      <c r="F1441" s="61"/>
      <c r="G1441" s="15"/>
      <c r="H1441" s="15"/>
      <c r="I1441" s="15"/>
      <c r="J1441" s="15"/>
      <c r="K1441" s="15"/>
      <c r="L1441" s="15"/>
      <c r="M1441" s="15"/>
      <c r="N1441" s="15"/>
      <c r="O1441" s="15"/>
      <c r="P1441" s="15"/>
      <c r="Q1441" s="15"/>
      <c r="U1441" s="15"/>
      <c r="V1441" s="15"/>
      <c r="W1441" s="15"/>
      <c r="X1441" s="15"/>
      <c r="Y1441" s="16" t="e">
        <f t="shared" si="32"/>
        <v>#DIV/0!</v>
      </c>
      <c r="Z1441" s="15"/>
      <c r="AA1441" s="15"/>
      <c r="AB1441" s="15"/>
      <c r="AC1441" s="15"/>
      <c r="AD1441" s="17"/>
      <c r="AE1441" s="15"/>
      <c r="AF1441" s="15"/>
      <c r="AG1441" s="17"/>
      <c r="AH1441" s="17"/>
      <c r="AI1441" s="17"/>
      <c r="AJ1441" s="17"/>
      <c r="AK1441" s="17"/>
      <c r="AL1441" s="17"/>
      <c r="AM1441" s="15"/>
      <c r="AN1441" s="18"/>
      <c r="AO1441" s="19"/>
    </row>
    <row r="1442" spans="1:41">
      <c r="A1442" s="5"/>
      <c r="B1442" s="6"/>
      <c r="C1442" s="7"/>
      <c r="D1442" s="7"/>
      <c r="E1442" s="7"/>
      <c r="F1442" s="45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U1442" s="7"/>
      <c r="V1442" s="7"/>
      <c r="W1442" s="7"/>
      <c r="X1442" s="7"/>
      <c r="Y1442" s="9" t="e">
        <f t="shared" si="32"/>
        <v>#DIV/0!</v>
      </c>
      <c r="Z1442" s="7"/>
      <c r="AA1442" s="7"/>
      <c r="AB1442" s="7"/>
      <c r="AC1442" s="7"/>
      <c r="AD1442" s="10"/>
      <c r="AE1442" s="7"/>
      <c r="AF1442" s="7"/>
      <c r="AG1442" s="10"/>
      <c r="AH1442" s="10"/>
      <c r="AI1442" s="10"/>
      <c r="AJ1442" s="10"/>
      <c r="AK1442" s="10"/>
      <c r="AL1442" s="10"/>
      <c r="AM1442" s="7"/>
      <c r="AN1442" s="11"/>
      <c r="AO1442" s="12"/>
    </row>
    <row r="1443" spans="1:41">
      <c r="A1443" s="13"/>
      <c r="B1443" s="14"/>
      <c r="C1443" s="15"/>
      <c r="D1443" s="15"/>
      <c r="E1443" s="15"/>
      <c r="F1443" s="61"/>
      <c r="G1443" s="15"/>
      <c r="H1443" s="15"/>
      <c r="I1443" s="15"/>
      <c r="J1443" s="15"/>
      <c r="K1443" s="15"/>
      <c r="L1443" s="15"/>
      <c r="M1443" s="15"/>
      <c r="N1443" s="15"/>
      <c r="O1443" s="15"/>
      <c r="P1443" s="15"/>
      <c r="Q1443" s="15"/>
      <c r="U1443" s="15"/>
      <c r="V1443" s="15"/>
      <c r="W1443" s="15"/>
      <c r="X1443" s="15"/>
      <c r="Y1443" s="16" t="e">
        <f t="shared" si="32"/>
        <v>#DIV/0!</v>
      </c>
      <c r="Z1443" s="15"/>
      <c r="AA1443" s="15"/>
      <c r="AB1443" s="15"/>
      <c r="AC1443" s="15"/>
      <c r="AD1443" s="17"/>
      <c r="AE1443" s="15"/>
      <c r="AF1443" s="15"/>
      <c r="AG1443" s="17"/>
      <c r="AH1443" s="17"/>
      <c r="AI1443" s="17"/>
      <c r="AJ1443" s="17"/>
      <c r="AK1443" s="17"/>
      <c r="AL1443" s="17"/>
      <c r="AM1443" s="15"/>
      <c r="AN1443" s="18"/>
      <c r="AO1443" s="19"/>
    </row>
    <row r="1444" spans="1:41">
      <c r="A1444" s="5"/>
      <c r="B1444" s="6"/>
      <c r="C1444" s="7"/>
      <c r="D1444" s="7"/>
      <c r="E1444" s="7"/>
      <c r="F1444" s="45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U1444" s="7"/>
      <c r="V1444" s="7"/>
      <c r="W1444" s="7"/>
      <c r="X1444" s="7"/>
      <c r="Y1444" s="9" t="e">
        <f t="shared" si="32"/>
        <v>#DIV/0!</v>
      </c>
      <c r="Z1444" s="7"/>
      <c r="AA1444" s="7"/>
      <c r="AB1444" s="7"/>
      <c r="AC1444" s="7"/>
      <c r="AD1444" s="10"/>
      <c r="AE1444" s="7"/>
      <c r="AF1444" s="7"/>
      <c r="AG1444" s="10"/>
      <c r="AH1444" s="10"/>
      <c r="AI1444" s="10"/>
      <c r="AJ1444" s="10"/>
      <c r="AK1444" s="10"/>
      <c r="AL1444" s="10"/>
      <c r="AM1444" s="7"/>
      <c r="AN1444" s="11"/>
      <c r="AO1444" s="12"/>
    </row>
    <row r="1445" spans="1:41">
      <c r="A1445" s="13"/>
      <c r="B1445" s="14"/>
      <c r="C1445" s="15"/>
      <c r="D1445" s="15"/>
      <c r="E1445" s="15"/>
      <c r="F1445" s="61"/>
      <c r="G1445" s="15"/>
      <c r="H1445" s="15"/>
      <c r="I1445" s="15"/>
      <c r="J1445" s="15"/>
      <c r="K1445" s="15"/>
      <c r="L1445" s="15"/>
      <c r="M1445" s="15"/>
      <c r="N1445" s="15"/>
      <c r="O1445" s="15"/>
      <c r="P1445" s="15"/>
      <c r="Q1445" s="15"/>
      <c r="U1445" s="15"/>
      <c r="V1445" s="15"/>
      <c r="W1445" s="15"/>
      <c r="X1445" s="15"/>
      <c r="Y1445" s="16" t="e">
        <f t="shared" si="32"/>
        <v>#DIV/0!</v>
      </c>
      <c r="Z1445" s="15"/>
      <c r="AA1445" s="15"/>
      <c r="AB1445" s="15"/>
      <c r="AC1445" s="15"/>
      <c r="AD1445" s="17"/>
      <c r="AE1445" s="15"/>
      <c r="AF1445" s="15"/>
      <c r="AG1445" s="17"/>
      <c r="AH1445" s="17"/>
      <c r="AI1445" s="17"/>
      <c r="AJ1445" s="17"/>
      <c r="AK1445" s="17"/>
      <c r="AL1445" s="17"/>
      <c r="AM1445" s="15"/>
      <c r="AN1445" s="18"/>
      <c r="AO1445" s="19"/>
    </row>
    <row r="1446" spans="1:41">
      <c r="A1446" s="5"/>
      <c r="B1446" s="6"/>
      <c r="C1446" s="7"/>
      <c r="D1446" s="7"/>
      <c r="E1446" s="7"/>
      <c r="F1446" s="45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U1446" s="7"/>
      <c r="V1446" s="7"/>
      <c r="W1446" s="7"/>
      <c r="X1446" s="7"/>
      <c r="Y1446" s="9" t="e">
        <f t="shared" si="32"/>
        <v>#DIV/0!</v>
      </c>
      <c r="Z1446" s="7"/>
      <c r="AA1446" s="7"/>
      <c r="AB1446" s="7"/>
      <c r="AC1446" s="7"/>
      <c r="AD1446" s="10"/>
      <c r="AE1446" s="7"/>
      <c r="AF1446" s="7"/>
      <c r="AG1446" s="10"/>
      <c r="AH1446" s="10"/>
      <c r="AI1446" s="10"/>
      <c r="AJ1446" s="10"/>
      <c r="AK1446" s="10"/>
      <c r="AL1446" s="10"/>
      <c r="AM1446" s="7"/>
      <c r="AN1446" s="11"/>
      <c r="AO1446" s="12"/>
    </row>
    <row r="1447" spans="1:41">
      <c r="A1447" s="13"/>
      <c r="B1447" s="14"/>
      <c r="C1447" s="15"/>
      <c r="D1447" s="15"/>
      <c r="E1447" s="15"/>
      <c r="F1447" s="61"/>
      <c r="G1447" s="15"/>
      <c r="H1447" s="15"/>
      <c r="I1447" s="15"/>
      <c r="J1447" s="15"/>
      <c r="K1447" s="15"/>
      <c r="L1447" s="15"/>
      <c r="M1447" s="15"/>
      <c r="N1447" s="15"/>
      <c r="O1447" s="15"/>
      <c r="P1447" s="15"/>
      <c r="Q1447" s="15"/>
      <c r="U1447" s="15"/>
      <c r="V1447" s="15"/>
      <c r="W1447" s="15"/>
      <c r="X1447" s="15"/>
      <c r="Y1447" s="16" t="e">
        <f t="shared" si="32"/>
        <v>#DIV/0!</v>
      </c>
      <c r="Z1447" s="15"/>
      <c r="AA1447" s="15"/>
      <c r="AB1447" s="15"/>
      <c r="AC1447" s="15"/>
      <c r="AD1447" s="17"/>
      <c r="AE1447" s="15"/>
      <c r="AF1447" s="15"/>
      <c r="AG1447" s="17"/>
      <c r="AH1447" s="17"/>
      <c r="AI1447" s="17"/>
      <c r="AJ1447" s="17"/>
      <c r="AK1447" s="17"/>
      <c r="AL1447" s="17"/>
      <c r="AM1447" s="15"/>
      <c r="AN1447" s="18"/>
      <c r="AO1447" s="19"/>
    </row>
    <row r="1448" spans="1:41">
      <c r="A1448" s="5"/>
      <c r="B1448" s="6"/>
      <c r="C1448" s="7"/>
      <c r="D1448" s="7"/>
      <c r="E1448" s="7"/>
      <c r="F1448" s="45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U1448" s="7"/>
      <c r="V1448" s="7"/>
      <c r="W1448" s="7"/>
      <c r="X1448" s="7"/>
      <c r="Y1448" s="9" t="e">
        <f t="shared" si="32"/>
        <v>#DIV/0!</v>
      </c>
      <c r="Z1448" s="7"/>
      <c r="AA1448" s="7"/>
      <c r="AB1448" s="7"/>
      <c r="AC1448" s="7"/>
      <c r="AD1448" s="10"/>
      <c r="AE1448" s="7"/>
      <c r="AF1448" s="7"/>
      <c r="AG1448" s="10"/>
      <c r="AH1448" s="10"/>
      <c r="AI1448" s="10"/>
      <c r="AJ1448" s="10"/>
      <c r="AK1448" s="10"/>
      <c r="AL1448" s="10"/>
      <c r="AM1448" s="7"/>
      <c r="AN1448" s="11"/>
      <c r="AO1448" s="12"/>
    </row>
    <row r="1449" spans="1:41">
      <c r="A1449" s="13"/>
      <c r="B1449" s="14"/>
      <c r="C1449" s="15"/>
      <c r="D1449" s="15"/>
      <c r="E1449" s="15"/>
      <c r="F1449" s="61"/>
      <c r="G1449" s="15"/>
      <c r="H1449" s="15"/>
      <c r="I1449" s="15"/>
      <c r="J1449" s="15"/>
      <c r="K1449" s="15"/>
      <c r="L1449" s="15"/>
      <c r="M1449" s="15"/>
      <c r="N1449" s="15"/>
      <c r="O1449" s="15"/>
      <c r="P1449" s="15"/>
      <c r="Q1449" s="15"/>
      <c r="U1449" s="15"/>
      <c r="V1449" s="15"/>
      <c r="W1449" s="15"/>
      <c r="X1449" s="15"/>
      <c r="Y1449" s="16" t="e">
        <f t="shared" si="32"/>
        <v>#DIV/0!</v>
      </c>
      <c r="Z1449" s="15"/>
      <c r="AA1449" s="15"/>
      <c r="AB1449" s="15"/>
      <c r="AC1449" s="15"/>
      <c r="AD1449" s="17"/>
      <c r="AE1449" s="15"/>
      <c r="AF1449" s="15"/>
      <c r="AG1449" s="17"/>
      <c r="AH1449" s="17"/>
      <c r="AI1449" s="17"/>
      <c r="AJ1449" s="17"/>
      <c r="AK1449" s="17"/>
      <c r="AL1449" s="17"/>
      <c r="AM1449" s="15"/>
      <c r="AN1449" s="18"/>
      <c r="AO1449" s="19"/>
    </row>
    <row r="1450" spans="1:41">
      <c r="A1450" s="5"/>
      <c r="B1450" s="6"/>
      <c r="C1450" s="7"/>
      <c r="D1450" s="7"/>
      <c r="E1450" s="7"/>
      <c r="F1450" s="45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U1450" s="7"/>
      <c r="V1450" s="7"/>
      <c r="W1450" s="7"/>
      <c r="X1450" s="7"/>
      <c r="Y1450" s="9" t="e">
        <f t="shared" si="32"/>
        <v>#DIV/0!</v>
      </c>
      <c r="Z1450" s="7"/>
      <c r="AA1450" s="7"/>
      <c r="AB1450" s="7"/>
      <c r="AC1450" s="7"/>
      <c r="AD1450" s="10"/>
      <c r="AE1450" s="7"/>
      <c r="AF1450" s="7"/>
      <c r="AG1450" s="10"/>
      <c r="AH1450" s="10"/>
      <c r="AI1450" s="10"/>
      <c r="AJ1450" s="10"/>
      <c r="AK1450" s="10"/>
      <c r="AL1450" s="10"/>
      <c r="AM1450" s="7"/>
      <c r="AN1450" s="11"/>
      <c r="AO1450" s="12"/>
    </row>
    <row r="1451" spans="1:41">
      <c r="A1451" s="13"/>
      <c r="B1451" s="14"/>
      <c r="C1451" s="15"/>
      <c r="D1451" s="15"/>
      <c r="E1451" s="15"/>
      <c r="F1451" s="61"/>
      <c r="G1451" s="15"/>
      <c r="H1451" s="15"/>
      <c r="I1451" s="15"/>
      <c r="J1451" s="15"/>
      <c r="K1451" s="15"/>
      <c r="L1451" s="15"/>
      <c r="M1451" s="15"/>
      <c r="N1451" s="15"/>
      <c r="O1451" s="15"/>
      <c r="P1451" s="15"/>
      <c r="Q1451" s="15"/>
      <c r="U1451" s="15"/>
      <c r="V1451" s="15"/>
      <c r="W1451" s="15"/>
      <c r="X1451" s="15"/>
      <c r="Y1451" s="16" t="e">
        <f t="shared" si="32"/>
        <v>#DIV/0!</v>
      </c>
      <c r="Z1451" s="15"/>
      <c r="AA1451" s="15"/>
      <c r="AB1451" s="15"/>
      <c r="AC1451" s="15"/>
      <c r="AD1451" s="17"/>
      <c r="AE1451" s="15"/>
      <c r="AF1451" s="15"/>
      <c r="AG1451" s="17"/>
      <c r="AH1451" s="17"/>
      <c r="AI1451" s="17"/>
      <c r="AJ1451" s="17"/>
      <c r="AK1451" s="17"/>
      <c r="AL1451" s="17"/>
      <c r="AM1451" s="15"/>
      <c r="AN1451" s="18"/>
      <c r="AO1451" s="19"/>
    </row>
    <row r="1452" spans="1:41">
      <c r="A1452" s="5"/>
      <c r="B1452" s="6"/>
      <c r="C1452" s="7"/>
      <c r="D1452" s="7"/>
      <c r="E1452" s="7"/>
      <c r="F1452" s="45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U1452" s="7"/>
      <c r="V1452" s="7"/>
      <c r="W1452" s="7"/>
      <c r="X1452" s="7"/>
      <c r="Y1452" s="9" t="e">
        <f t="shared" si="32"/>
        <v>#DIV/0!</v>
      </c>
      <c r="Z1452" s="7"/>
      <c r="AA1452" s="7"/>
      <c r="AB1452" s="7"/>
      <c r="AC1452" s="7"/>
      <c r="AD1452" s="10"/>
      <c r="AE1452" s="7"/>
      <c r="AF1452" s="7"/>
      <c r="AG1452" s="10"/>
      <c r="AH1452" s="10"/>
      <c r="AI1452" s="10"/>
      <c r="AJ1452" s="10"/>
      <c r="AK1452" s="10"/>
      <c r="AL1452" s="10"/>
      <c r="AM1452" s="7"/>
      <c r="AN1452" s="11"/>
      <c r="AO1452" s="12"/>
    </row>
    <row r="1453" spans="1:41">
      <c r="A1453" s="13"/>
      <c r="B1453" s="14"/>
      <c r="C1453" s="15"/>
      <c r="D1453" s="15"/>
      <c r="E1453" s="15"/>
      <c r="F1453" s="61"/>
      <c r="G1453" s="15"/>
      <c r="H1453" s="15"/>
      <c r="I1453" s="15"/>
      <c r="J1453" s="15"/>
      <c r="K1453" s="15"/>
      <c r="L1453" s="15"/>
      <c r="M1453" s="15"/>
      <c r="N1453" s="15"/>
      <c r="O1453" s="15"/>
      <c r="P1453" s="15"/>
      <c r="Q1453" s="15"/>
      <c r="U1453" s="15"/>
      <c r="V1453" s="15"/>
      <c r="W1453" s="15"/>
      <c r="X1453" s="15"/>
      <c r="Y1453" s="16" t="e">
        <f t="shared" si="32"/>
        <v>#DIV/0!</v>
      </c>
      <c r="Z1453" s="15"/>
      <c r="AA1453" s="15"/>
      <c r="AB1453" s="15"/>
      <c r="AC1453" s="15"/>
      <c r="AD1453" s="17"/>
      <c r="AE1453" s="15"/>
      <c r="AF1453" s="15"/>
      <c r="AG1453" s="17"/>
      <c r="AH1453" s="17"/>
      <c r="AI1453" s="17"/>
      <c r="AJ1453" s="17"/>
      <c r="AK1453" s="17"/>
      <c r="AL1453" s="17"/>
      <c r="AM1453" s="15"/>
      <c r="AN1453" s="18"/>
      <c r="AO1453" s="19"/>
    </row>
    <row r="1454" spans="1:41">
      <c r="A1454" s="5"/>
      <c r="B1454" s="6"/>
      <c r="C1454" s="7"/>
      <c r="D1454" s="7"/>
      <c r="E1454" s="7"/>
      <c r="F1454" s="45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U1454" s="7"/>
      <c r="V1454" s="7"/>
      <c r="W1454" s="7"/>
      <c r="X1454" s="7"/>
      <c r="Y1454" s="9" t="e">
        <f t="shared" si="32"/>
        <v>#DIV/0!</v>
      </c>
      <c r="Z1454" s="7"/>
      <c r="AA1454" s="7"/>
      <c r="AB1454" s="7"/>
      <c r="AC1454" s="7"/>
      <c r="AD1454" s="10"/>
      <c r="AE1454" s="7"/>
      <c r="AF1454" s="7"/>
      <c r="AG1454" s="10"/>
      <c r="AH1454" s="10"/>
      <c r="AI1454" s="10"/>
      <c r="AJ1454" s="10"/>
      <c r="AK1454" s="10"/>
      <c r="AL1454" s="10"/>
      <c r="AM1454" s="7"/>
      <c r="AN1454" s="11"/>
      <c r="AO1454" s="12"/>
    </row>
    <row r="1455" spans="1:41">
      <c r="A1455" s="13"/>
      <c r="B1455" s="14"/>
      <c r="C1455" s="15"/>
      <c r="D1455" s="15"/>
      <c r="E1455" s="15"/>
      <c r="F1455" s="61"/>
      <c r="G1455" s="15"/>
      <c r="H1455" s="15"/>
      <c r="I1455" s="15"/>
      <c r="J1455" s="15"/>
      <c r="K1455" s="15"/>
      <c r="L1455" s="15"/>
      <c r="M1455" s="15"/>
      <c r="N1455" s="15"/>
      <c r="O1455" s="15"/>
      <c r="P1455" s="15"/>
      <c r="Q1455" s="15"/>
      <c r="U1455" s="15"/>
      <c r="V1455" s="15"/>
      <c r="W1455" s="15"/>
      <c r="X1455" s="15"/>
      <c r="Y1455" s="16" t="e">
        <f t="shared" si="32"/>
        <v>#DIV/0!</v>
      </c>
      <c r="Z1455" s="15"/>
      <c r="AA1455" s="15"/>
      <c r="AB1455" s="15"/>
      <c r="AC1455" s="15"/>
      <c r="AD1455" s="17"/>
      <c r="AE1455" s="15"/>
      <c r="AF1455" s="15"/>
      <c r="AG1455" s="17"/>
      <c r="AH1455" s="17"/>
      <c r="AI1455" s="17"/>
      <c r="AJ1455" s="17"/>
      <c r="AK1455" s="17"/>
      <c r="AL1455" s="17"/>
      <c r="AM1455" s="15"/>
      <c r="AN1455" s="18"/>
      <c r="AO1455" s="19"/>
    </row>
    <row r="1456" spans="1:41">
      <c r="A1456" s="5"/>
      <c r="B1456" s="6"/>
      <c r="C1456" s="7"/>
      <c r="D1456" s="7"/>
      <c r="E1456" s="7"/>
      <c r="F1456" s="45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U1456" s="7"/>
      <c r="V1456" s="7"/>
      <c r="W1456" s="7"/>
      <c r="X1456" s="7"/>
      <c r="Y1456" s="9" t="e">
        <f t="shared" si="32"/>
        <v>#DIV/0!</v>
      </c>
      <c r="Z1456" s="7"/>
      <c r="AA1456" s="7"/>
      <c r="AB1456" s="7"/>
      <c r="AC1456" s="7"/>
      <c r="AD1456" s="10"/>
      <c r="AE1456" s="7"/>
      <c r="AF1456" s="7"/>
      <c r="AG1456" s="10"/>
      <c r="AH1456" s="10"/>
      <c r="AI1456" s="10"/>
      <c r="AJ1456" s="10"/>
      <c r="AK1456" s="10"/>
      <c r="AL1456" s="10"/>
      <c r="AM1456" s="7"/>
      <c r="AN1456" s="11"/>
      <c r="AO1456" s="12"/>
    </row>
    <row r="1457" spans="1:41">
      <c r="A1457" s="13"/>
      <c r="B1457" s="14"/>
      <c r="C1457" s="15"/>
      <c r="D1457" s="15"/>
      <c r="E1457" s="15"/>
      <c r="F1457" s="61"/>
      <c r="G1457" s="15"/>
      <c r="H1457" s="15"/>
      <c r="I1457" s="15"/>
      <c r="J1457" s="15"/>
      <c r="K1457" s="15"/>
      <c r="L1457" s="15"/>
      <c r="M1457" s="15"/>
      <c r="N1457" s="15"/>
      <c r="O1457" s="15"/>
      <c r="P1457" s="15"/>
      <c r="Q1457" s="15"/>
      <c r="U1457" s="15"/>
      <c r="V1457" s="15"/>
      <c r="W1457" s="15"/>
      <c r="X1457" s="15"/>
      <c r="Y1457" s="16" t="e">
        <f t="shared" si="32"/>
        <v>#DIV/0!</v>
      </c>
      <c r="Z1457" s="15"/>
      <c r="AA1457" s="15"/>
      <c r="AB1457" s="15"/>
      <c r="AC1457" s="15"/>
      <c r="AD1457" s="17"/>
      <c r="AE1457" s="15"/>
      <c r="AF1457" s="15"/>
      <c r="AG1457" s="17"/>
      <c r="AH1457" s="17"/>
      <c r="AI1457" s="17"/>
      <c r="AJ1457" s="17"/>
      <c r="AK1457" s="17"/>
      <c r="AL1457" s="17"/>
      <c r="AM1457" s="15"/>
      <c r="AN1457" s="18"/>
      <c r="AO1457" s="19"/>
    </row>
    <row r="1458" spans="1:41">
      <c r="A1458" s="5"/>
      <c r="B1458" s="6"/>
      <c r="C1458" s="7"/>
      <c r="D1458" s="7"/>
      <c r="E1458" s="7"/>
      <c r="F1458" s="45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U1458" s="7"/>
      <c r="V1458" s="7"/>
      <c r="W1458" s="7"/>
      <c r="X1458" s="7"/>
      <c r="Y1458" s="9" t="e">
        <f t="shared" si="32"/>
        <v>#DIV/0!</v>
      </c>
      <c r="Z1458" s="7"/>
      <c r="AA1458" s="7"/>
      <c r="AB1458" s="7"/>
      <c r="AC1458" s="7"/>
      <c r="AD1458" s="10"/>
      <c r="AE1458" s="7"/>
      <c r="AF1458" s="7"/>
      <c r="AG1458" s="10"/>
      <c r="AH1458" s="10"/>
      <c r="AI1458" s="10"/>
      <c r="AJ1458" s="10"/>
      <c r="AK1458" s="10"/>
      <c r="AL1458" s="10"/>
      <c r="AM1458" s="7"/>
      <c r="AN1458" s="11"/>
      <c r="AO1458" s="12"/>
    </row>
    <row r="1459" spans="1:41">
      <c r="A1459" s="13"/>
      <c r="B1459" s="14"/>
      <c r="C1459" s="15"/>
      <c r="D1459" s="15"/>
      <c r="E1459" s="15"/>
      <c r="F1459" s="61"/>
      <c r="G1459" s="15"/>
      <c r="H1459" s="15"/>
      <c r="I1459" s="15"/>
      <c r="J1459" s="15"/>
      <c r="K1459" s="15"/>
      <c r="L1459" s="15"/>
      <c r="M1459" s="15"/>
      <c r="N1459" s="15"/>
      <c r="O1459" s="15"/>
      <c r="P1459" s="15"/>
      <c r="Q1459" s="15"/>
      <c r="U1459" s="15"/>
      <c r="V1459" s="15"/>
      <c r="W1459" s="15"/>
      <c r="X1459" s="15"/>
      <c r="Y1459" s="16" t="e">
        <f t="shared" si="32"/>
        <v>#DIV/0!</v>
      </c>
      <c r="Z1459" s="15"/>
      <c r="AA1459" s="15"/>
      <c r="AB1459" s="15"/>
      <c r="AC1459" s="15"/>
      <c r="AD1459" s="17"/>
      <c r="AE1459" s="15"/>
      <c r="AF1459" s="15"/>
      <c r="AG1459" s="17"/>
      <c r="AH1459" s="17"/>
      <c r="AI1459" s="17"/>
      <c r="AJ1459" s="17"/>
      <c r="AK1459" s="17"/>
      <c r="AL1459" s="17"/>
      <c r="AM1459" s="15"/>
      <c r="AN1459" s="18"/>
      <c r="AO1459" s="19"/>
    </row>
    <row r="1460" spans="1:41">
      <c r="A1460" s="5"/>
      <c r="B1460" s="6"/>
      <c r="C1460" s="7"/>
      <c r="D1460" s="7"/>
      <c r="E1460" s="7"/>
      <c r="F1460" s="45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U1460" s="7"/>
      <c r="V1460" s="7"/>
      <c r="W1460" s="7"/>
      <c r="X1460" s="7"/>
      <c r="Y1460" s="9" t="e">
        <f t="shared" si="32"/>
        <v>#DIV/0!</v>
      </c>
      <c r="Z1460" s="7"/>
      <c r="AA1460" s="7"/>
      <c r="AB1460" s="7"/>
      <c r="AC1460" s="7"/>
      <c r="AD1460" s="10"/>
      <c r="AE1460" s="7"/>
      <c r="AF1460" s="7"/>
      <c r="AG1460" s="10"/>
      <c r="AH1460" s="10"/>
      <c r="AI1460" s="10"/>
      <c r="AJ1460" s="10"/>
      <c r="AK1460" s="10"/>
      <c r="AL1460" s="10"/>
      <c r="AM1460" s="7"/>
      <c r="AN1460" s="11"/>
      <c r="AO1460" s="12"/>
    </row>
    <row r="1461" spans="1:41">
      <c r="A1461" s="13"/>
      <c r="B1461" s="14"/>
      <c r="C1461" s="15"/>
      <c r="D1461" s="15"/>
      <c r="E1461" s="15"/>
      <c r="F1461" s="61"/>
      <c r="G1461" s="15"/>
      <c r="H1461" s="15"/>
      <c r="I1461" s="15"/>
      <c r="J1461" s="15"/>
      <c r="K1461" s="15"/>
      <c r="L1461" s="15"/>
      <c r="M1461" s="15"/>
      <c r="N1461" s="15"/>
      <c r="O1461" s="15"/>
      <c r="P1461" s="15"/>
      <c r="Q1461" s="15"/>
      <c r="U1461" s="15"/>
      <c r="V1461" s="15"/>
      <c r="W1461" s="15"/>
      <c r="X1461" s="15"/>
      <c r="Y1461" s="16" t="e">
        <f t="shared" si="32"/>
        <v>#DIV/0!</v>
      </c>
      <c r="Z1461" s="15"/>
      <c r="AA1461" s="15"/>
      <c r="AB1461" s="15"/>
      <c r="AC1461" s="15"/>
      <c r="AD1461" s="17"/>
      <c r="AE1461" s="15"/>
      <c r="AF1461" s="15"/>
      <c r="AG1461" s="17"/>
      <c r="AH1461" s="17"/>
      <c r="AI1461" s="17"/>
      <c r="AJ1461" s="17"/>
      <c r="AK1461" s="17"/>
      <c r="AL1461" s="17"/>
      <c r="AM1461" s="15"/>
      <c r="AN1461" s="18"/>
      <c r="AO1461" s="19"/>
    </row>
    <row r="1462" spans="1:41">
      <c r="A1462" s="5"/>
      <c r="B1462" s="6"/>
      <c r="C1462" s="7"/>
      <c r="D1462" s="7"/>
      <c r="E1462" s="7"/>
      <c r="F1462" s="45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U1462" s="7"/>
      <c r="V1462" s="7"/>
      <c r="W1462" s="7"/>
      <c r="X1462" s="7"/>
      <c r="Y1462" s="9" t="e">
        <f t="shared" si="32"/>
        <v>#DIV/0!</v>
      </c>
      <c r="Z1462" s="7"/>
      <c r="AA1462" s="7"/>
      <c r="AB1462" s="7"/>
      <c r="AC1462" s="7"/>
      <c r="AD1462" s="10"/>
      <c r="AE1462" s="7"/>
      <c r="AF1462" s="7"/>
      <c r="AG1462" s="10"/>
      <c r="AH1462" s="10"/>
      <c r="AI1462" s="10"/>
      <c r="AJ1462" s="10"/>
      <c r="AK1462" s="10"/>
      <c r="AL1462" s="10"/>
      <c r="AM1462" s="7"/>
      <c r="AN1462" s="11"/>
      <c r="AO1462" s="12"/>
    </row>
    <row r="1463" spans="1:41">
      <c r="A1463" s="13"/>
      <c r="B1463" s="14"/>
      <c r="C1463" s="15"/>
      <c r="D1463" s="15"/>
      <c r="E1463" s="15"/>
      <c r="F1463" s="61"/>
      <c r="G1463" s="15"/>
      <c r="H1463" s="15"/>
      <c r="I1463" s="15"/>
      <c r="J1463" s="15"/>
      <c r="K1463" s="15"/>
      <c r="L1463" s="15"/>
      <c r="M1463" s="15"/>
      <c r="N1463" s="15"/>
      <c r="O1463" s="15"/>
      <c r="P1463" s="15"/>
      <c r="Q1463" s="15"/>
      <c r="U1463" s="15"/>
      <c r="V1463" s="15"/>
      <c r="W1463" s="15"/>
      <c r="X1463" s="15"/>
      <c r="Y1463" s="16" t="e">
        <f t="shared" si="32"/>
        <v>#DIV/0!</v>
      </c>
      <c r="Z1463" s="15"/>
      <c r="AA1463" s="15"/>
      <c r="AB1463" s="15"/>
      <c r="AC1463" s="15"/>
      <c r="AD1463" s="17"/>
      <c r="AE1463" s="15"/>
      <c r="AF1463" s="15"/>
      <c r="AG1463" s="17"/>
      <c r="AH1463" s="17"/>
      <c r="AI1463" s="17"/>
      <c r="AJ1463" s="17"/>
      <c r="AK1463" s="17"/>
      <c r="AL1463" s="17"/>
      <c r="AM1463" s="15"/>
      <c r="AN1463" s="18"/>
      <c r="AO1463" s="19"/>
    </row>
    <row r="1464" spans="1:41">
      <c r="A1464" s="5"/>
      <c r="B1464" s="6"/>
      <c r="C1464" s="7"/>
      <c r="D1464" s="7"/>
      <c r="E1464" s="7"/>
      <c r="F1464" s="45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U1464" s="7"/>
      <c r="V1464" s="7"/>
      <c r="W1464" s="7"/>
      <c r="X1464" s="7"/>
      <c r="Y1464" s="9" t="e">
        <f t="shared" si="32"/>
        <v>#DIV/0!</v>
      </c>
      <c r="Z1464" s="7"/>
      <c r="AA1464" s="7"/>
      <c r="AB1464" s="7"/>
      <c r="AC1464" s="7"/>
      <c r="AD1464" s="10"/>
      <c r="AE1464" s="7"/>
      <c r="AF1464" s="7"/>
      <c r="AG1464" s="10"/>
      <c r="AH1464" s="10"/>
      <c r="AI1464" s="10"/>
      <c r="AJ1464" s="10"/>
      <c r="AK1464" s="10"/>
      <c r="AL1464" s="10"/>
      <c r="AM1464" s="7"/>
      <c r="AN1464" s="11"/>
      <c r="AO1464" s="12"/>
    </row>
    <row r="1465" spans="1:41">
      <c r="A1465" s="13"/>
      <c r="B1465" s="14"/>
      <c r="C1465" s="15"/>
      <c r="D1465" s="15"/>
      <c r="E1465" s="15"/>
      <c r="F1465" s="61"/>
      <c r="G1465" s="15"/>
      <c r="H1465" s="15"/>
      <c r="I1465" s="15"/>
      <c r="J1465" s="15"/>
      <c r="K1465" s="15"/>
      <c r="L1465" s="15"/>
      <c r="M1465" s="15"/>
      <c r="N1465" s="15"/>
      <c r="O1465" s="15"/>
      <c r="P1465" s="15"/>
      <c r="Q1465" s="15"/>
      <c r="U1465" s="15"/>
      <c r="V1465" s="15"/>
      <c r="W1465" s="15"/>
      <c r="X1465" s="15"/>
      <c r="Y1465" s="16" t="e">
        <f t="shared" si="32"/>
        <v>#DIV/0!</v>
      </c>
      <c r="Z1465" s="15"/>
      <c r="AA1465" s="15"/>
      <c r="AB1465" s="15"/>
      <c r="AC1465" s="15"/>
      <c r="AD1465" s="17"/>
      <c r="AE1465" s="15"/>
      <c r="AF1465" s="15"/>
      <c r="AG1465" s="17"/>
      <c r="AH1465" s="17"/>
      <c r="AI1465" s="17"/>
      <c r="AJ1465" s="17"/>
      <c r="AK1465" s="17"/>
      <c r="AL1465" s="17"/>
      <c r="AM1465" s="15"/>
      <c r="AN1465" s="18"/>
      <c r="AO1465" s="19"/>
    </row>
    <row r="1466" spans="1:41">
      <c r="A1466" s="5"/>
      <c r="B1466" s="6"/>
      <c r="C1466" s="7"/>
      <c r="D1466" s="7"/>
      <c r="E1466" s="7"/>
      <c r="F1466" s="45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U1466" s="7"/>
      <c r="V1466" s="7"/>
      <c r="W1466" s="7"/>
      <c r="X1466" s="7"/>
      <c r="Y1466" s="9" t="e">
        <f t="shared" si="32"/>
        <v>#DIV/0!</v>
      </c>
      <c r="Z1466" s="7"/>
      <c r="AA1466" s="7"/>
      <c r="AB1466" s="7"/>
      <c r="AC1466" s="7"/>
      <c r="AD1466" s="10"/>
      <c r="AE1466" s="7"/>
      <c r="AF1466" s="7"/>
      <c r="AG1466" s="10"/>
      <c r="AH1466" s="10"/>
      <c r="AI1466" s="10"/>
      <c r="AJ1466" s="10"/>
      <c r="AK1466" s="10"/>
      <c r="AL1466" s="10"/>
      <c r="AM1466" s="7"/>
      <c r="AN1466" s="11"/>
      <c r="AO1466" s="12"/>
    </row>
    <row r="1467" spans="1:41">
      <c r="A1467" s="13"/>
      <c r="B1467" s="14"/>
      <c r="C1467" s="15"/>
      <c r="D1467" s="15"/>
      <c r="E1467" s="15"/>
      <c r="F1467" s="61"/>
      <c r="G1467" s="15"/>
      <c r="H1467" s="15"/>
      <c r="I1467" s="15"/>
      <c r="J1467" s="15"/>
      <c r="K1467" s="15"/>
      <c r="L1467" s="15"/>
      <c r="M1467" s="15"/>
      <c r="N1467" s="15"/>
      <c r="O1467" s="15"/>
      <c r="P1467" s="15"/>
      <c r="Q1467" s="15"/>
      <c r="U1467" s="15"/>
      <c r="V1467" s="15"/>
      <c r="W1467" s="15"/>
      <c r="X1467" s="15"/>
      <c r="Y1467" s="16" t="e">
        <f t="shared" si="32"/>
        <v>#DIV/0!</v>
      </c>
      <c r="Z1467" s="15"/>
      <c r="AA1467" s="15"/>
      <c r="AB1467" s="15"/>
      <c r="AC1467" s="15"/>
      <c r="AD1467" s="17"/>
      <c r="AE1467" s="15"/>
      <c r="AF1467" s="15"/>
      <c r="AG1467" s="17"/>
      <c r="AH1467" s="17"/>
      <c r="AI1467" s="17"/>
      <c r="AJ1467" s="17"/>
      <c r="AK1467" s="17"/>
      <c r="AL1467" s="17"/>
      <c r="AM1467" s="15"/>
      <c r="AN1467" s="18"/>
      <c r="AO1467" s="19"/>
    </row>
    <row r="1468" spans="1:41">
      <c r="A1468" s="5"/>
      <c r="B1468" s="6"/>
      <c r="C1468" s="7"/>
      <c r="D1468" s="7"/>
      <c r="E1468" s="7"/>
      <c r="F1468" s="45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U1468" s="7"/>
      <c r="V1468" s="7"/>
      <c r="W1468" s="7"/>
      <c r="X1468" s="7"/>
      <c r="Y1468" s="9" t="e">
        <f t="shared" si="32"/>
        <v>#DIV/0!</v>
      </c>
      <c r="Z1468" s="7"/>
      <c r="AA1468" s="7"/>
      <c r="AB1468" s="7"/>
      <c r="AC1468" s="7"/>
      <c r="AD1468" s="10"/>
      <c r="AE1468" s="7"/>
      <c r="AF1468" s="7"/>
      <c r="AG1468" s="10"/>
      <c r="AH1468" s="10"/>
      <c r="AI1468" s="10"/>
      <c r="AJ1468" s="10"/>
      <c r="AK1468" s="10"/>
      <c r="AL1468" s="10"/>
      <c r="AM1468" s="7"/>
      <c r="AN1468" s="11"/>
      <c r="AO1468" s="12"/>
    </row>
    <row r="1469" spans="1:41">
      <c r="A1469" s="13"/>
      <c r="B1469" s="14"/>
      <c r="C1469" s="15"/>
      <c r="D1469" s="15"/>
      <c r="E1469" s="15"/>
      <c r="F1469" s="61"/>
      <c r="G1469" s="15"/>
      <c r="H1469" s="15"/>
      <c r="I1469" s="15"/>
      <c r="J1469" s="15"/>
      <c r="K1469" s="15"/>
      <c r="L1469" s="15"/>
      <c r="M1469" s="15"/>
      <c r="N1469" s="15"/>
      <c r="O1469" s="15"/>
      <c r="P1469" s="15"/>
      <c r="Q1469" s="15"/>
      <c r="U1469" s="15"/>
      <c r="V1469" s="15"/>
      <c r="W1469" s="15"/>
      <c r="X1469" s="15"/>
      <c r="Y1469" s="16" t="e">
        <f t="shared" si="32"/>
        <v>#DIV/0!</v>
      </c>
      <c r="Z1469" s="15"/>
      <c r="AA1469" s="15"/>
      <c r="AB1469" s="15"/>
      <c r="AC1469" s="15"/>
      <c r="AD1469" s="17"/>
      <c r="AE1469" s="15"/>
      <c r="AF1469" s="15"/>
      <c r="AG1469" s="17"/>
      <c r="AH1469" s="17"/>
      <c r="AI1469" s="17"/>
      <c r="AJ1469" s="17"/>
      <c r="AK1469" s="17"/>
      <c r="AL1469" s="17"/>
      <c r="AM1469" s="15"/>
      <c r="AN1469" s="18"/>
      <c r="AO1469" s="19"/>
    </row>
    <row r="1470" spans="1:41">
      <c r="A1470" s="5"/>
      <c r="B1470" s="6"/>
      <c r="C1470" s="7"/>
      <c r="D1470" s="7"/>
      <c r="E1470" s="7"/>
      <c r="F1470" s="45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U1470" s="7"/>
      <c r="V1470" s="7"/>
      <c r="W1470" s="7"/>
      <c r="X1470" s="7"/>
      <c r="Y1470" s="9" t="e">
        <f t="shared" si="32"/>
        <v>#DIV/0!</v>
      </c>
      <c r="Z1470" s="7"/>
      <c r="AA1470" s="7"/>
      <c r="AB1470" s="7"/>
      <c r="AC1470" s="7"/>
      <c r="AD1470" s="10"/>
      <c r="AE1470" s="7"/>
      <c r="AF1470" s="7"/>
      <c r="AG1470" s="10"/>
      <c r="AH1470" s="10"/>
      <c r="AI1470" s="10"/>
      <c r="AJ1470" s="10"/>
      <c r="AK1470" s="10"/>
      <c r="AL1470" s="10"/>
      <c r="AM1470" s="7"/>
      <c r="AN1470" s="11"/>
      <c r="AO1470" s="12"/>
    </row>
    <row r="1471" spans="1:41">
      <c r="A1471" s="13"/>
      <c r="B1471" s="14"/>
      <c r="C1471" s="15"/>
      <c r="D1471" s="15"/>
      <c r="E1471" s="15"/>
      <c r="F1471" s="61"/>
      <c r="G1471" s="15"/>
      <c r="H1471" s="15"/>
      <c r="I1471" s="15"/>
      <c r="J1471" s="15"/>
      <c r="K1471" s="15"/>
      <c r="L1471" s="15"/>
      <c r="M1471" s="15"/>
      <c r="N1471" s="15"/>
      <c r="O1471" s="15"/>
      <c r="P1471" s="15"/>
      <c r="Q1471" s="15"/>
      <c r="U1471" s="15"/>
      <c r="V1471" s="15"/>
      <c r="W1471" s="15"/>
      <c r="X1471" s="15"/>
      <c r="Y1471" s="16" t="e">
        <f t="shared" si="32"/>
        <v>#DIV/0!</v>
      </c>
      <c r="Z1471" s="15"/>
      <c r="AA1471" s="15"/>
      <c r="AB1471" s="15"/>
      <c r="AC1471" s="15"/>
      <c r="AD1471" s="17"/>
      <c r="AE1471" s="15"/>
      <c r="AF1471" s="15"/>
      <c r="AG1471" s="17"/>
      <c r="AH1471" s="17"/>
      <c r="AI1471" s="17"/>
      <c r="AJ1471" s="17"/>
      <c r="AK1471" s="17"/>
      <c r="AL1471" s="17"/>
      <c r="AM1471" s="15"/>
      <c r="AN1471" s="18"/>
      <c r="AO1471" s="19"/>
    </row>
    <row r="1472" spans="1:41">
      <c r="A1472" s="5"/>
      <c r="B1472" s="6"/>
      <c r="C1472" s="7"/>
      <c r="D1472" s="7"/>
      <c r="E1472" s="7"/>
      <c r="F1472" s="45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U1472" s="7"/>
      <c r="V1472" s="7"/>
      <c r="W1472" s="7"/>
      <c r="X1472" s="7"/>
      <c r="Y1472" s="9" t="e">
        <f t="shared" si="32"/>
        <v>#DIV/0!</v>
      </c>
      <c r="Z1472" s="7"/>
      <c r="AA1472" s="7"/>
      <c r="AB1472" s="7"/>
      <c r="AC1472" s="7"/>
      <c r="AD1472" s="10"/>
      <c r="AE1472" s="7"/>
      <c r="AF1472" s="7"/>
      <c r="AG1472" s="10"/>
      <c r="AH1472" s="10"/>
      <c r="AI1472" s="10"/>
      <c r="AJ1472" s="10"/>
      <c r="AK1472" s="10"/>
      <c r="AL1472" s="10"/>
      <c r="AM1472" s="7"/>
      <c r="AN1472" s="11"/>
      <c r="AO1472" s="12"/>
    </row>
    <row r="1473" spans="1:41">
      <c r="A1473" s="13"/>
      <c r="B1473" s="14"/>
      <c r="C1473" s="15"/>
      <c r="D1473" s="15"/>
      <c r="E1473" s="15"/>
      <c r="F1473" s="61"/>
      <c r="G1473" s="15"/>
      <c r="H1473" s="15"/>
      <c r="I1473" s="15"/>
      <c r="J1473" s="15"/>
      <c r="K1473" s="15"/>
      <c r="L1473" s="15"/>
      <c r="M1473" s="15"/>
      <c r="N1473" s="15"/>
      <c r="O1473" s="15"/>
      <c r="P1473" s="15"/>
      <c r="Q1473" s="15"/>
      <c r="U1473" s="15"/>
      <c r="V1473" s="15"/>
      <c r="W1473" s="15"/>
      <c r="X1473" s="15"/>
      <c r="Y1473" s="16" t="e">
        <f t="shared" si="32"/>
        <v>#DIV/0!</v>
      </c>
      <c r="Z1473" s="15"/>
      <c r="AA1473" s="15"/>
      <c r="AB1473" s="15"/>
      <c r="AC1473" s="15"/>
      <c r="AD1473" s="17"/>
      <c r="AE1473" s="15"/>
      <c r="AF1473" s="15"/>
      <c r="AG1473" s="17"/>
      <c r="AH1473" s="17"/>
      <c r="AI1473" s="17"/>
      <c r="AJ1473" s="17"/>
      <c r="AK1473" s="17"/>
      <c r="AL1473" s="17"/>
      <c r="AM1473" s="15"/>
      <c r="AN1473" s="18"/>
      <c r="AO1473" s="19"/>
    </row>
    <row r="1474" spans="1:41">
      <c r="A1474" s="5"/>
      <c r="B1474" s="6"/>
      <c r="C1474" s="7"/>
      <c r="D1474" s="7"/>
      <c r="E1474" s="7"/>
      <c r="F1474" s="45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U1474" s="7"/>
      <c r="V1474" s="7"/>
      <c r="W1474" s="7"/>
      <c r="X1474" s="7"/>
      <c r="Y1474" s="9" t="e">
        <f t="shared" si="32"/>
        <v>#DIV/0!</v>
      </c>
      <c r="Z1474" s="7"/>
      <c r="AA1474" s="7"/>
      <c r="AB1474" s="7"/>
      <c r="AC1474" s="7"/>
      <c r="AD1474" s="10"/>
      <c r="AE1474" s="7"/>
      <c r="AF1474" s="7"/>
      <c r="AG1474" s="10"/>
      <c r="AH1474" s="10"/>
      <c r="AI1474" s="10"/>
      <c r="AJ1474" s="10"/>
      <c r="AK1474" s="10"/>
      <c r="AL1474" s="10"/>
      <c r="AM1474" s="7"/>
      <c r="AN1474" s="11"/>
      <c r="AO1474" s="12"/>
    </row>
    <row r="1475" spans="1:41">
      <c r="A1475" s="13"/>
      <c r="B1475" s="14"/>
      <c r="C1475" s="15"/>
      <c r="D1475" s="15"/>
      <c r="E1475" s="15"/>
      <c r="F1475" s="61"/>
      <c r="G1475" s="15"/>
      <c r="H1475" s="15"/>
      <c r="I1475" s="15"/>
      <c r="J1475" s="15"/>
      <c r="K1475" s="15"/>
      <c r="L1475" s="15"/>
      <c r="M1475" s="15"/>
      <c r="N1475" s="15"/>
      <c r="O1475" s="15"/>
      <c r="P1475" s="15"/>
      <c r="Q1475" s="15"/>
      <c r="U1475" s="15"/>
      <c r="V1475" s="15"/>
      <c r="W1475" s="15"/>
      <c r="X1475" s="15"/>
      <c r="Y1475" s="16" t="e">
        <f t="shared" si="32"/>
        <v>#DIV/0!</v>
      </c>
      <c r="Z1475" s="15"/>
      <c r="AA1475" s="15"/>
      <c r="AB1475" s="15"/>
      <c r="AC1475" s="15"/>
      <c r="AD1475" s="17"/>
      <c r="AE1475" s="15"/>
      <c r="AF1475" s="15"/>
      <c r="AG1475" s="17"/>
      <c r="AH1475" s="17"/>
      <c r="AI1475" s="17"/>
      <c r="AJ1475" s="17"/>
      <c r="AK1475" s="17"/>
      <c r="AL1475" s="17"/>
      <c r="AM1475" s="15"/>
      <c r="AN1475" s="18"/>
      <c r="AO1475" s="19"/>
    </row>
    <row r="1476" spans="1:41">
      <c r="A1476" s="5"/>
      <c r="B1476" s="6"/>
      <c r="C1476" s="7"/>
      <c r="D1476" s="7"/>
      <c r="E1476" s="7"/>
      <c r="F1476" s="45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U1476" s="7"/>
      <c r="V1476" s="7"/>
      <c r="W1476" s="7"/>
      <c r="X1476" s="7"/>
      <c r="Y1476" s="9" t="e">
        <f t="shared" si="32"/>
        <v>#DIV/0!</v>
      </c>
      <c r="Z1476" s="7"/>
      <c r="AA1476" s="7"/>
      <c r="AB1476" s="7"/>
      <c r="AC1476" s="7"/>
      <c r="AD1476" s="10"/>
      <c r="AE1476" s="7"/>
      <c r="AF1476" s="7"/>
      <c r="AG1476" s="10"/>
      <c r="AH1476" s="10"/>
      <c r="AI1476" s="10"/>
      <c r="AJ1476" s="10"/>
      <c r="AK1476" s="10"/>
      <c r="AL1476" s="10"/>
      <c r="AM1476" s="7"/>
      <c r="AN1476" s="11"/>
      <c r="AO1476" s="12"/>
    </row>
    <row r="1477" spans="1:41">
      <c r="A1477" s="13"/>
      <c r="B1477" s="14"/>
      <c r="C1477" s="15"/>
      <c r="D1477" s="15"/>
      <c r="E1477" s="15"/>
      <c r="F1477" s="61"/>
      <c r="G1477" s="15"/>
      <c r="H1477" s="15"/>
      <c r="I1477" s="15"/>
      <c r="J1477" s="15"/>
      <c r="K1477" s="15"/>
      <c r="L1477" s="15"/>
      <c r="M1477" s="15"/>
      <c r="N1477" s="15"/>
      <c r="O1477" s="15"/>
      <c r="P1477" s="15"/>
      <c r="Q1477" s="15"/>
      <c r="U1477" s="15"/>
      <c r="V1477" s="15"/>
      <c r="W1477" s="15"/>
      <c r="X1477" s="15"/>
      <c r="Y1477" s="16" t="e">
        <f t="shared" si="32"/>
        <v>#DIV/0!</v>
      </c>
      <c r="Z1477" s="15"/>
      <c r="AA1477" s="15"/>
      <c r="AB1477" s="15"/>
      <c r="AC1477" s="15"/>
      <c r="AD1477" s="17"/>
      <c r="AE1477" s="15"/>
      <c r="AF1477" s="15"/>
      <c r="AG1477" s="17"/>
      <c r="AH1477" s="17"/>
      <c r="AI1477" s="17"/>
      <c r="AJ1477" s="17"/>
      <c r="AK1477" s="17"/>
      <c r="AL1477" s="17"/>
      <c r="AM1477" s="15"/>
      <c r="AN1477" s="18"/>
      <c r="AO1477" s="19"/>
    </row>
    <row r="1478" spans="1:41">
      <c r="A1478" s="5"/>
      <c r="B1478" s="6"/>
      <c r="C1478" s="7"/>
      <c r="D1478" s="7"/>
      <c r="E1478" s="7"/>
      <c r="F1478" s="45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U1478" s="7"/>
      <c r="V1478" s="7"/>
      <c r="W1478" s="7"/>
      <c r="X1478" s="7"/>
      <c r="Y1478" s="9" t="e">
        <f t="shared" si="32"/>
        <v>#DIV/0!</v>
      </c>
      <c r="Z1478" s="7"/>
      <c r="AA1478" s="7"/>
      <c r="AB1478" s="7"/>
      <c r="AC1478" s="7"/>
      <c r="AD1478" s="10"/>
      <c r="AE1478" s="7"/>
      <c r="AF1478" s="7"/>
      <c r="AG1478" s="10"/>
      <c r="AH1478" s="10"/>
      <c r="AI1478" s="10"/>
      <c r="AJ1478" s="10"/>
      <c r="AK1478" s="10"/>
      <c r="AL1478" s="10"/>
      <c r="AM1478" s="7"/>
      <c r="AN1478" s="11"/>
      <c r="AO1478" s="12"/>
    </row>
    <row r="1479" spans="1:41">
      <c r="A1479" s="13"/>
      <c r="B1479" s="14"/>
      <c r="C1479" s="15"/>
      <c r="D1479" s="15"/>
      <c r="E1479" s="15"/>
      <c r="F1479" s="61"/>
      <c r="G1479" s="15"/>
      <c r="H1479" s="15"/>
      <c r="I1479" s="15"/>
      <c r="J1479" s="15"/>
      <c r="K1479" s="15"/>
      <c r="L1479" s="15"/>
      <c r="M1479" s="15"/>
      <c r="N1479" s="15"/>
      <c r="O1479" s="15"/>
      <c r="P1479" s="15"/>
      <c r="Q1479" s="15"/>
      <c r="U1479" s="15"/>
      <c r="V1479" s="15"/>
      <c r="W1479" s="15"/>
      <c r="X1479" s="15"/>
      <c r="Y1479" s="16" t="e">
        <f t="shared" si="32"/>
        <v>#DIV/0!</v>
      </c>
      <c r="Z1479" s="15"/>
      <c r="AA1479" s="15"/>
      <c r="AB1479" s="15"/>
      <c r="AC1479" s="15"/>
      <c r="AD1479" s="17"/>
      <c r="AE1479" s="15"/>
      <c r="AF1479" s="15"/>
      <c r="AG1479" s="17"/>
      <c r="AH1479" s="17"/>
      <c r="AI1479" s="17"/>
      <c r="AJ1479" s="17"/>
      <c r="AK1479" s="17"/>
      <c r="AL1479" s="17"/>
      <c r="AM1479" s="15"/>
      <c r="AN1479" s="18"/>
      <c r="AO1479" s="19"/>
    </row>
    <row r="1480" spans="1:41">
      <c r="A1480" s="5"/>
      <c r="B1480" s="6"/>
      <c r="C1480" s="7"/>
      <c r="D1480" s="7"/>
      <c r="E1480" s="7"/>
      <c r="F1480" s="45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U1480" s="7"/>
      <c r="V1480" s="7"/>
      <c r="W1480" s="7"/>
      <c r="X1480" s="7"/>
      <c r="Y1480" s="9" t="e">
        <f t="shared" si="32"/>
        <v>#DIV/0!</v>
      </c>
      <c r="Z1480" s="7"/>
      <c r="AA1480" s="7"/>
      <c r="AB1480" s="7"/>
      <c r="AC1480" s="7"/>
      <c r="AD1480" s="10"/>
      <c r="AE1480" s="7"/>
      <c r="AF1480" s="7"/>
      <c r="AG1480" s="10"/>
      <c r="AH1480" s="10"/>
      <c r="AI1480" s="10"/>
      <c r="AJ1480" s="10"/>
      <c r="AK1480" s="10"/>
      <c r="AL1480" s="10"/>
      <c r="AM1480" s="7"/>
      <c r="AN1480" s="11"/>
      <c r="AO1480" s="12"/>
    </row>
    <row r="1481" spans="1:41">
      <c r="A1481" s="13"/>
      <c r="B1481" s="14"/>
      <c r="C1481" s="15"/>
      <c r="D1481" s="15"/>
      <c r="E1481" s="15"/>
      <c r="F1481" s="61"/>
      <c r="G1481" s="15"/>
      <c r="H1481" s="15"/>
      <c r="I1481" s="15"/>
      <c r="J1481" s="15"/>
      <c r="K1481" s="15"/>
      <c r="L1481" s="15"/>
      <c r="M1481" s="15"/>
      <c r="N1481" s="15"/>
      <c r="O1481" s="15"/>
      <c r="P1481" s="15"/>
      <c r="Q1481" s="15"/>
      <c r="U1481" s="15"/>
      <c r="V1481" s="15"/>
      <c r="W1481" s="15"/>
      <c r="X1481" s="15"/>
      <c r="Y1481" s="16" t="e">
        <f t="shared" si="32"/>
        <v>#DIV/0!</v>
      </c>
      <c r="Z1481" s="15"/>
      <c r="AA1481" s="15"/>
      <c r="AB1481" s="15"/>
      <c r="AC1481" s="15"/>
      <c r="AD1481" s="17"/>
      <c r="AE1481" s="15"/>
      <c r="AF1481" s="15"/>
      <c r="AG1481" s="17"/>
      <c r="AH1481" s="17"/>
      <c r="AI1481" s="17"/>
      <c r="AJ1481" s="17"/>
      <c r="AK1481" s="17"/>
      <c r="AL1481" s="17"/>
      <c r="AM1481" s="15"/>
      <c r="AN1481" s="18"/>
      <c r="AO1481" s="19"/>
    </row>
    <row r="1482" spans="1:41">
      <c r="A1482" s="5"/>
      <c r="B1482" s="6"/>
      <c r="C1482" s="7"/>
      <c r="D1482" s="7"/>
      <c r="E1482" s="7"/>
      <c r="F1482" s="45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U1482" s="7"/>
      <c r="V1482" s="7"/>
      <c r="W1482" s="7"/>
      <c r="X1482" s="7"/>
      <c r="Y1482" s="9" t="e">
        <f t="shared" si="32"/>
        <v>#DIV/0!</v>
      </c>
      <c r="Z1482" s="7"/>
      <c r="AA1482" s="7"/>
      <c r="AB1482" s="7"/>
      <c r="AC1482" s="7"/>
      <c r="AD1482" s="10"/>
      <c r="AE1482" s="7"/>
      <c r="AF1482" s="7"/>
      <c r="AG1482" s="10"/>
      <c r="AH1482" s="10"/>
      <c r="AI1482" s="10"/>
      <c r="AJ1482" s="10"/>
      <c r="AK1482" s="10"/>
      <c r="AL1482" s="10"/>
      <c r="AM1482" s="7"/>
      <c r="AN1482" s="11"/>
      <c r="AO1482" s="12"/>
    </row>
    <row r="1483" spans="1:41">
      <c r="A1483" s="13"/>
      <c r="B1483" s="14"/>
      <c r="C1483" s="15"/>
      <c r="D1483" s="15"/>
      <c r="E1483" s="15"/>
      <c r="F1483" s="61"/>
      <c r="G1483" s="15"/>
      <c r="H1483" s="15"/>
      <c r="I1483" s="15"/>
      <c r="J1483" s="15"/>
      <c r="K1483" s="15"/>
      <c r="L1483" s="15"/>
      <c r="M1483" s="15"/>
      <c r="N1483" s="15"/>
      <c r="O1483" s="15"/>
      <c r="P1483" s="15"/>
      <c r="Q1483" s="15"/>
      <c r="U1483" s="15"/>
      <c r="V1483" s="15"/>
      <c r="W1483" s="15"/>
      <c r="X1483" s="15"/>
      <c r="Y1483" s="16" t="e">
        <f t="shared" si="32"/>
        <v>#DIV/0!</v>
      </c>
      <c r="Z1483" s="15"/>
      <c r="AA1483" s="15"/>
      <c r="AB1483" s="15"/>
      <c r="AC1483" s="15"/>
      <c r="AD1483" s="17"/>
      <c r="AE1483" s="15"/>
      <c r="AF1483" s="15"/>
      <c r="AG1483" s="17"/>
      <c r="AH1483" s="17"/>
      <c r="AI1483" s="17"/>
      <c r="AJ1483" s="17"/>
      <c r="AK1483" s="17"/>
      <c r="AL1483" s="17"/>
      <c r="AM1483" s="15"/>
      <c r="AN1483" s="18"/>
      <c r="AO1483" s="19"/>
    </row>
    <row r="1484" spans="1:41">
      <c r="A1484" s="5"/>
      <c r="B1484" s="6"/>
      <c r="C1484" s="7"/>
      <c r="D1484" s="7"/>
      <c r="E1484" s="7"/>
      <c r="F1484" s="45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U1484" s="7"/>
      <c r="V1484" s="7"/>
      <c r="W1484" s="7"/>
      <c r="X1484" s="7"/>
      <c r="Y1484" s="9" t="e">
        <f t="shared" si="32"/>
        <v>#DIV/0!</v>
      </c>
      <c r="Z1484" s="7"/>
      <c r="AA1484" s="7"/>
      <c r="AB1484" s="7"/>
      <c r="AC1484" s="7"/>
      <c r="AD1484" s="10"/>
      <c r="AE1484" s="7"/>
      <c r="AF1484" s="7"/>
      <c r="AG1484" s="10"/>
      <c r="AH1484" s="10"/>
      <c r="AI1484" s="10"/>
      <c r="AJ1484" s="10"/>
      <c r="AK1484" s="10"/>
      <c r="AL1484" s="10"/>
      <c r="AM1484" s="7"/>
      <c r="AN1484" s="11"/>
      <c r="AO1484" s="12"/>
    </row>
    <row r="1485" spans="1:41">
      <c r="A1485" s="13"/>
      <c r="B1485" s="14"/>
      <c r="C1485" s="15"/>
      <c r="D1485" s="15"/>
      <c r="E1485" s="15"/>
      <c r="F1485" s="61"/>
      <c r="G1485" s="15"/>
      <c r="H1485" s="15"/>
      <c r="I1485" s="15"/>
      <c r="J1485" s="15"/>
      <c r="K1485" s="15"/>
      <c r="L1485" s="15"/>
      <c r="M1485" s="15"/>
      <c r="N1485" s="15"/>
      <c r="O1485" s="15"/>
      <c r="P1485" s="15"/>
      <c r="Q1485" s="15"/>
      <c r="U1485" s="15"/>
      <c r="V1485" s="15"/>
      <c r="W1485" s="15"/>
      <c r="X1485" s="15"/>
      <c r="Y1485" s="16" t="e">
        <f t="shared" si="32"/>
        <v>#DIV/0!</v>
      </c>
      <c r="Z1485" s="15"/>
      <c r="AA1485" s="15"/>
      <c r="AB1485" s="15"/>
      <c r="AC1485" s="15"/>
      <c r="AD1485" s="17"/>
      <c r="AE1485" s="15"/>
      <c r="AF1485" s="15"/>
      <c r="AG1485" s="17"/>
      <c r="AH1485" s="17"/>
      <c r="AI1485" s="17"/>
      <c r="AJ1485" s="17"/>
      <c r="AK1485" s="17"/>
      <c r="AL1485" s="17"/>
      <c r="AM1485" s="15"/>
      <c r="AN1485" s="18"/>
      <c r="AO1485" s="19"/>
    </row>
    <row r="1486" spans="1:41">
      <c r="A1486" s="5"/>
      <c r="B1486" s="6"/>
      <c r="C1486" s="7"/>
      <c r="D1486" s="7"/>
      <c r="E1486" s="7"/>
      <c r="F1486" s="45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U1486" s="7"/>
      <c r="V1486" s="7"/>
      <c r="W1486" s="7"/>
      <c r="X1486" s="7"/>
      <c r="Y1486" s="9" t="e">
        <f t="shared" si="32"/>
        <v>#DIV/0!</v>
      </c>
      <c r="Z1486" s="7"/>
      <c r="AA1486" s="7"/>
      <c r="AB1486" s="7"/>
      <c r="AC1486" s="7"/>
      <c r="AD1486" s="10"/>
      <c r="AE1486" s="7"/>
      <c r="AF1486" s="7"/>
      <c r="AG1486" s="10"/>
      <c r="AH1486" s="10"/>
      <c r="AI1486" s="10"/>
      <c r="AJ1486" s="10"/>
      <c r="AK1486" s="10"/>
      <c r="AL1486" s="10"/>
      <c r="AM1486" s="7"/>
      <c r="AN1486" s="11"/>
      <c r="AO1486" s="12"/>
    </row>
    <row r="1487" spans="1:41">
      <c r="A1487" s="13"/>
      <c r="B1487" s="14"/>
      <c r="C1487" s="15"/>
      <c r="D1487" s="15"/>
      <c r="E1487" s="15"/>
      <c r="F1487" s="61"/>
      <c r="G1487" s="15"/>
      <c r="H1487" s="15"/>
      <c r="I1487" s="15"/>
      <c r="J1487" s="15"/>
      <c r="K1487" s="15"/>
      <c r="L1487" s="15"/>
      <c r="M1487" s="15"/>
      <c r="N1487" s="15"/>
      <c r="O1487" s="15"/>
      <c r="P1487" s="15"/>
      <c r="Q1487" s="15"/>
      <c r="U1487" s="15"/>
      <c r="V1487" s="15"/>
      <c r="W1487" s="15"/>
      <c r="X1487" s="15"/>
      <c r="Y1487" s="16" t="e">
        <f t="shared" si="32"/>
        <v>#DIV/0!</v>
      </c>
      <c r="Z1487" s="15"/>
      <c r="AA1487" s="15"/>
      <c r="AB1487" s="15"/>
      <c r="AC1487" s="15"/>
      <c r="AD1487" s="17"/>
      <c r="AE1487" s="15"/>
      <c r="AF1487" s="15"/>
      <c r="AG1487" s="17"/>
      <c r="AH1487" s="17"/>
      <c r="AI1487" s="17"/>
      <c r="AJ1487" s="17"/>
      <c r="AK1487" s="17"/>
      <c r="AL1487" s="17"/>
      <c r="AM1487" s="15"/>
      <c r="AN1487" s="18"/>
      <c r="AO1487" s="19"/>
    </row>
    <row r="1488" spans="1:41">
      <c r="A1488" s="5"/>
      <c r="B1488" s="6"/>
      <c r="C1488" s="7"/>
      <c r="D1488" s="7"/>
      <c r="E1488" s="7"/>
      <c r="F1488" s="45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U1488" s="7"/>
      <c r="V1488" s="7"/>
      <c r="W1488" s="7"/>
      <c r="X1488" s="7"/>
      <c r="Y1488" s="9" t="e">
        <f t="shared" si="32"/>
        <v>#DIV/0!</v>
      </c>
      <c r="Z1488" s="7"/>
      <c r="AA1488" s="7"/>
      <c r="AB1488" s="7"/>
      <c r="AC1488" s="7"/>
      <c r="AD1488" s="10"/>
      <c r="AE1488" s="7"/>
      <c r="AF1488" s="7"/>
      <c r="AG1488" s="10"/>
      <c r="AH1488" s="10"/>
      <c r="AI1488" s="10"/>
      <c r="AJ1488" s="10"/>
      <c r="AK1488" s="10"/>
      <c r="AL1488" s="10"/>
      <c r="AM1488" s="7"/>
      <c r="AN1488" s="11"/>
      <c r="AO1488" s="12"/>
    </row>
    <row r="1489" spans="1:41">
      <c r="A1489" s="13"/>
      <c r="B1489" s="14"/>
      <c r="C1489" s="15"/>
      <c r="D1489" s="15"/>
      <c r="E1489" s="15"/>
      <c r="F1489" s="61"/>
      <c r="G1489" s="15"/>
      <c r="H1489" s="15"/>
      <c r="I1489" s="15"/>
      <c r="J1489" s="15"/>
      <c r="K1489" s="15"/>
      <c r="L1489" s="15"/>
      <c r="M1489" s="15"/>
      <c r="N1489" s="15"/>
      <c r="O1489" s="15"/>
      <c r="P1489" s="15"/>
      <c r="Q1489" s="15"/>
      <c r="U1489" s="15"/>
      <c r="V1489" s="15"/>
      <c r="W1489" s="15"/>
      <c r="X1489" s="15"/>
      <c r="Y1489" s="16" t="e">
        <f t="shared" si="32"/>
        <v>#DIV/0!</v>
      </c>
      <c r="Z1489" s="15"/>
      <c r="AA1489" s="15"/>
      <c r="AB1489" s="15"/>
      <c r="AC1489" s="15"/>
      <c r="AD1489" s="17"/>
      <c r="AE1489" s="15"/>
      <c r="AF1489" s="15"/>
      <c r="AG1489" s="17"/>
      <c r="AH1489" s="17"/>
      <c r="AI1489" s="17"/>
      <c r="AJ1489" s="17"/>
      <c r="AK1489" s="17"/>
      <c r="AL1489" s="17"/>
      <c r="AM1489" s="15"/>
      <c r="AN1489" s="18"/>
      <c r="AO1489" s="19"/>
    </row>
    <row r="1490" spans="1:41">
      <c r="A1490" s="5"/>
      <c r="B1490" s="6"/>
      <c r="C1490" s="7"/>
      <c r="D1490" s="7"/>
      <c r="E1490" s="7"/>
      <c r="F1490" s="45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U1490" s="7"/>
      <c r="V1490" s="7"/>
      <c r="W1490" s="7"/>
      <c r="X1490" s="7"/>
      <c r="Y1490" s="9" t="e">
        <f t="shared" si="32"/>
        <v>#DIV/0!</v>
      </c>
      <c r="Z1490" s="7"/>
      <c r="AA1490" s="7"/>
      <c r="AB1490" s="7"/>
      <c r="AC1490" s="7"/>
      <c r="AD1490" s="10"/>
      <c r="AE1490" s="7"/>
      <c r="AF1490" s="7"/>
      <c r="AG1490" s="10"/>
      <c r="AH1490" s="10"/>
      <c r="AI1490" s="10"/>
      <c r="AJ1490" s="10"/>
      <c r="AK1490" s="10"/>
      <c r="AL1490" s="10"/>
      <c r="AM1490" s="7"/>
      <c r="AN1490" s="11"/>
      <c r="AO1490" s="12"/>
    </row>
    <row r="1491" spans="1:41">
      <c r="A1491" s="13"/>
      <c r="B1491" s="14"/>
      <c r="C1491" s="15"/>
      <c r="D1491" s="15"/>
      <c r="E1491" s="15"/>
      <c r="F1491" s="61"/>
      <c r="G1491" s="15"/>
      <c r="H1491" s="15"/>
      <c r="I1491" s="15"/>
      <c r="J1491" s="15"/>
      <c r="K1491" s="15"/>
      <c r="L1491" s="15"/>
      <c r="M1491" s="15"/>
      <c r="N1491" s="15"/>
      <c r="O1491" s="15"/>
      <c r="P1491" s="15"/>
      <c r="Q1491" s="15"/>
      <c r="U1491" s="15"/>
      <c r="V1491" s="15"/>
      <c r="W1491" s="15"/>
      <c r="X1491" s="15"/>
      <c r="Y1491" s="16" t="e">
        <f t="shared" si="32"/>
        <v>#DIV/0!</v>
      </c>
      <c r="Z1491" s="15"/>
      <c r="AA1491" s="15"/>
      <c r="AB1491" s="15"/>
      <c r="AC1491" s="15"/>
      <c r="AD1491" s="17"/>
      <c r="AE1491" s="15"/>
      <c r="AF1491" s="15"/>
      <c r="AG1491" s="17"/>
      <c r="AH1491" s="17"/>
      <c r="AI1491" s="17"/>
      <c r="AJ1491" s="17"/>
      <c r="AK1491" s="17"/>
      <c r="AL1491" s="17"/>
      <c r="AM1491" s="15"/>
      <c r="AN1491" s="18"/>
      <c r="AO1491" s="19"/>
    </row>
    <row r="1492" spans="1:41">
      <c r="A1492" s="5"/>
      <c r="B1492" s="6"/>
      <c r="C1492" s="7"/>
      <c r="D1492" s="7"/>
      <c r="E1492" s="7"/>
      <c r="F1492" s="45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U1492" s="7"/>
      <c r="V1492" s="7"/>
      <c r="W1492" s="7"/>
      <c r="X1492" s="7"/>
      <c r="Y1492" s="9" t="e">
        <f t="shared" si="32"/>
        <v>#DIV/0!</v>
      </c>
      <c r="Z1492" s="7"/>
      <c r="AA1492" s="7"/>
      <c r="AB1492" s="7"/>
      <c r="AC1492" s="7"/>
      <c r="AD1492" s="10"/>
      <c r="AE1492" s="7"/>
      <c r="AF1492" s="7"/>
      <c r="AG1492" s="10"/>
      <c r="AH1492" s="10"/>
      <c r="AI1492" s="10"/>
      <c r="AJ1492" s="10"/>
      <c r="AK1492" s="10"/>
      <c r="AL1492" s="10"/>
      <c r="AM1492" s="7"/>
      <c r="AN1492" s="11"/>
      <c r="AO1492" s="12"/>
    </row>
    <row r="1493" spans="1:41">
      <c r="A1493" s="13"/>
      <c r="B1493" s="14"/>
      <c r="C1493" s="15"/>
      <c r="D1493" s="15"/>
      <c r="E1493" s="15"/>
      <c r="F1493" s="61"/>
      <c r="G1493" s="15"/>
      <c r="H1493" s="15"/>
      <c r="I1493" s="15"/>
      <c r="J1493" s="15"/>
      <c r="K1493" s="15"/>
      <c r="L1493" s="15"/>
      <c r="M1493" s="15"/>
      <c r="N1493" s="15"/>
      <c r="O1493" s="15"/>
      <c r="P1493" s="15"/>
      <c r="Q1493" s="15"/>
      <c r="U1493" s="15"/>
      <c r="V1493" s="15"/>
      <c r="W1493" s="15"/>
      <c r="X1493" s="15"/>
      <c r="Y1493" s="16" t="e">
        <f t="shared" si="32"/>
        <v>#DIV/0!</v>
      </c>
      <c r="Z1493" s="15"/>
      <c r="AA1493" s="15"/>
      <c r="AB1493" s="15"/>
      <c r="AC1493" s="15"/>
      <c r="AD1493" s="17"/>
      <c r="AE1493" s="15"/>
      <c r="AF1493" s="15"/>
      <c r="AG1493" s="17"/>
      <c r="AH1493" s="17"/>
      <c r="AI1493" s="17"/>
      <c r="AJ1493" s="17"/>
      <c r="AK1493" s="17"/>
      <c r="AL1493" s="17"/>
      <c r="AM1493" s="15"/>
      <c r="AN1493" s="18"/>
      <c r="AO1493" s="19"/>
    </row>
    <row r="1494" spans="1:41">
      <c r="A1494" s="5"/>
      <c r="B1494" s="6"/>
      <c r="C1494" s="7"/>
      <c r="D1494" s="7"/>
      <c r="E1494" s="7"/>
      <c r="F1494" s="45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U1494" s="7"/>
      <c r="V1494" s="7"/>
      <c r="W1494" s="7"/>
      <c r="X1494" s="7"/>
      <c r="Y1494" s="9" t="e">
        <f t="shared" si="32"/>
        <v>#DIV/0!</v>
      </c>
      <c r="Z1494" s="7"/>
      <c r="AA1494" s="7"/>
      <c r="AB1494" s="7"/>
      <c r="AC1494" s="7"/>
      <c r="AD1494" s="10"/>
      <c r="AE1494" s="7"/>
      <c r="AF1494" s="7"/>
      <c r="AG1494" s="10"/>
      <c r="AH1494" s="10"/>
      <c r="AI1494" s="10"/>
      <c r="AJ1494" s="10"/>
      <c r="AK1494" s="10"/>
      <c r="AL1494" s="10"/>
      <c r="AM1494" s="7"/>
      <c r="AN1494" s="11"/>
      <c r="AO1494" s="12"/>
    </row>
    <row r="1495" spans="1:41">
      <c r="A1495" s="13"/>
      <c r="B1495" s="14"/>
      <c r="C1495" s="15"/>
      <c r="D1495" s="15"/>
      <c r="E1495" s="15"/>
      <c r="F1495" s="61"/>
      <c r="G1495" s="15"/>
      <c r="H1495" s="15"/>
      <c r="I1495" s="15"/>
      <c r="J1495" s="15"/>
      <c r="K1495" s="15"/>
      <c r="L1495" s="15"/>
      <c r="M1495" s="15"/>
      <c r="N1495" s="15"/>
      <c r="O1495" s="15"/>
      <c r="P1495" s="15"/>
      <c r="Q1495" s="15"/>
      <c r="U1495" s="15"/>
      <c r="V1495" s="15"/>
      <c r="W1495" s="15"/>
      <c r="X1495" s="15"/>
      <c r="Y1495" s="16" t="e">
        <f t="shared" si="32"/>
        <v>#DIV/0!</v>
      </c>
      <c r="Z1495" s="15"/>
      <c r="AA1495" s="15"/>
      <c r="AB1495" s="15"/>
      <c r="AC1495" s="15"/>
      <c r="AD1495" s="17"/>
      <c r="AE1495" s="15"/>
      <c r="AF1495" s="15"/>
      <c r="AG1495" s="17"/>
      <c r="AH1495" s="17"/>
      <c r="AI1495" s="17"/>
      <c r="AJ1495" s="17"/>
      <c r="AK1495" s="17"/>
      <c r="AL1495" s="17"/>
      <c r="AM1495" s="15"/>
      <c r="AN1495" s="18"/>
      <c r="AO1495" s="19"/>
    </row>
    <row r="1496" spans="1:41">
      <c r="A1496" s="5"/>
      <c r="B1496" s="6"/>
      <c r="C1496" s="7"/>
      <c r="D1496" s="7"/>
      <c r="E1496" s="7"/>
      <c r="F1496" s="45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U1496" s="7"/>
      <c r="V1496" s="7"/>
      <c r="W1496" s="7"/>
      <c r="X1496" s="7"/>
      <c r="Y1496" s="9" t="e">
        <f t="shared" si="32"/>
        <v>#DIV/0!</v>
      </c>
      <c r="Z1496" s="7"/>
      <c r="AA1496" s="7"/>
      <c r="AB1496" s="7"/>
      <c r="AC1496" s="7"/>
      <c r="AD1496" s="10"/>
      <c r="AE1496" s="7"/>
      <c r="AF1496" s="7"/>
      <c r="AG1496" s="10"/>
      <c r="AH1496" s="10"/>
      <c r="AI1496" s="10"/>
      <c r="AJ1496" s="10"/>
      <c r="AK1496" s="10"/>
      <c r="AL1496" s="10"/>
      <c r="AM1496" s="7"/>
      <c r="AN1496" s="11"/>
      <c r="AO1496" s="12"/>
    </row>
    <row r="1497" spans="1:41">
      <c r="A1497" s="13"/>
      <c r="B1497" s="14"/>
      <c r="C1497" s="15"/>
      <c r="D1497" s="15"/>
      <c r="E1497" s="15"/>
      <c r="F1497" s="61"/>
      <c r="G1497" s="15"/>
      <c r="H1497" s="15"/>
      <c r="I1497" s="15"/>
      <c r="J1497" s="15"/>
      <c r="K1497" s="15"/>
      <c r="L1497" s="15"/>
      <c r="M1497" s="15"/>
      <c r="N1497" s="15"/>
      <c r="O1497" s="15"/>
      <c r="P1497" s="15"/>
      <c r="Q1497" s="15"/>
      <c r="U1497" s="15"/>
      <c r="V1497" s="15"/>
      <c r="W1497" s="15"/>
      <c r="X1497" s="15"/>
      <c r="Y1497" s="16" t="e">
        <f t="shared" si="32"/>
        <v>#DIV/0!</v>
      </c>
      <c r="Z1497" s="15"/>
      <c r="AA1497" s="15"/>
      <c r="AB1497" s="15"/>
      <c r="AC1497" s="15"/>
      <c r="AD1497" s="17"/>
      <c r="AE1497" s="15"/>
      <c r="AF1497" s="15"/>
      <c r="AG1497" s="17"/>
      <c r="AH1497" s="17"/>
      <c r="AI1497" s="17"/>
      <c r="AJ1497" s="17"/>
      <c r="AK1497" s="17"/>
      <c r="AL1497" s="17"/>
      <c r="AM1497" s="15"/>
      <c r="AN1497" s="18"/>
      <c r="AO1497" s="19"/>
    </row>
    <row r="1498" spans="1:41">
      <c r="A1498" s="5"/>
      <c r="B1498" s="6"/>
      <c r="C1498" s="7"/>
      <c r="D1498" s="7"/>
      <c r="E1498" s="7"/>
      <c r="F1498" s="45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U1498" s="7"/>
      <c r="V1498" s="7"/>
      <c r="W1498" s="7"/>
      <c r="X1498" s="7"/>
      <c r="Y1498" s="9" t="e">
        <f t="shared" si="32"/>
        <v>#DIV/0!</v>
      </c>
      <c r="Z1498" s="7"/>
      <c r="AA1498" s="7"/>
      <c r="AB1498" s="7"/>
      <c r="AC1498" s="7"/>
      <c r="AD1498" s="10"/>
      <c r="AE1498" s="7"/>
      <c r="AF1498" s="7"/>
      <c r="AG1498" s="10"/>
      <c r="AH1498" s="10"/>
      <c r="AI1498" s="10"/>
      <c r="AJ1498" s="10"/>
      <c r="AK1498" s="10"/>
      <c r="AL1498" s="10"/>
      <c r="AM1498" s="7"/>
      <c r="AN1498" s="11"/>
      <c r="AO1498" s="12"/>
    </row>
    <row r="1499" spans="1:41">
      <c r="A1499" s="13"/>
      <c r="B1499" s="14"/>
      <c r="C1499" s="15"/>
      <c r="D1499" s="15"/>
      <c r="E1499" s="15"/>
      <c r="F1499" s="61"/>
      <c r="G1499" s="15"/>
      <c r="H1499" s="15"/>
      <c r="I1499" s="15"/>
      <c r="J1499" s="15"/>
      <c r="K1499" s="15"/>
      <c r="L1499" s="15"/>
      <c r="M1499" s="15"/>
      <c r="N1499" s="15"/>
      <c r="O1499" s="15"/>
      <c r="P1499" s="15"/>
      <c r="Q1499" s="15"/>
      <c r="U1499" s="15"/>
      <c r="V1499" s="15"/>
      <c r="W1499" s="15"/>
      <c r="X1499" s="15"/>
      <c r="Y1499" s="16" t="e">
        <f t="shared" si="32"/>
        <v>#DIV/0!</v>
      </c>
      <c r="Z1499" s="15"/>
      <c r="AA1499" s="15"/>
      <c r="AB1499" s="15"/>
      <c r="AC1499" s="15"/>
      <c r="AD1499" s="17"/>
      <c r="AE1499" s="15"/>
      <c r="AF1499" s="15"/>
      <c r="AG1499" s="17"/>
      <c r="AH1499" s="17"/>
      <c r="AI1499" s="17"/>
      <c r="AJ1499" s="17"/>
      <c r="AK1499" s="17"/>
      <c r="AL1499" s="17"/>
      <c r="AM1499" s="15"/>
      <c r="AN1499" s="18"/>
      <c r="AO1499" s="19"/>
    </row>
    <row r="1500" spans="1:41">
      <c r="A1500" s="5"/>
      <c r="B1500" s="6"/>
      <c r="C1500" s="7"/>
      <c r="D1500" s="7"/>
      <c r="E1500" s="7"/>
      <c r="F1500" s="45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U1500" s="7"/>
      <c r="V1500" s="7"/>
      <c r="W1500" s="7"/>
      <c r="X1500" s="7"/>
      <c r="Y1500" s="9" t="e">
        <f t="shared" si="32"/>
        <v>#DIV/0!</v>
      </c>
      <c r="Z1500" s="7"/>
      <c r="AA1500" s="7"/>
      <c r="AB1500" s="7"/>
      <c r="AC1500" s="7"/>
      <c r="AD1500" s="10"/>
      <c r="AE1500" s="7"/>
      <c r="AF1500" s="7"/>
      <c r="AG1500" s="10"/>
      <c r="AH1500" s="10"/>
      <c r="AI1500" s="10"/>
      <c r="AJ1500" s="10"/>
      <c r="AK1500" s="10"/>
      <c r="AL1500" s="10"/>
      <c r="AM1500" s="7"/>
      <c r="AN1500" s="11"/>
      <c r="AO1500" s="12"/>
    </row>
    <row r="1501" spans="1:41">
      <c r="A1501" s="13"/>
      <c r="B1501" s="14"/>
      <c r="C1501" s="15"/>
      <c r="D1501" s="15"/>
      <c r="E1501" s="15"/>
      <c r="F1501" s="61"/>
      <c r="G1501" s="15"/>
      <c r="H1501" s="15"/>
      <c r="I1501" s="15"/>
      <c r="J1501" s="15"/>
      <c r="K1501" s="15"/>
      <c r="L1501" s="15"/>
      <c r="M1501" s="15"/>
      <c r="N1501" s="15"/>
      <c r="O1501" s="15"/>
      <c r="P1501" s="15"/>
      <c r="Q1501" s="15"/>
      <c r="U1501" s="15"/>
      <c r="V1501" s="15"/>
      <c r="W1501" s="15"/>
      <c r="X1501" s="15"/>
      <c r="Y1501" s="16" t="e">
        <f t="shared" si="32"/>
        <v>#DIV/0!</v>
      </c>
      <c r="Z1501" s="15"/>
      <c r="AA1501" s="15"/>
      <c r="AB1501" s="15"/>
      <c r="AC1501" s="15"/>
      <c r="AD1501" s="17"/>
      <c r="AE1501" s="15"/>
      <c r="AF1501" s="15"/>
      <c r="AG1501" s="17"/>
      <c r="AH1501" s="17"/>
      <c r="AI1501" s="17"/>
      <c r="AJ1501" s="17"/>
      <c r="AK1501" s="17"/>
      <c r="AL1501" s="17"/>
      <c r="AM1501" s="15"/>
      <c r="AN1501" s="18"/>
      <c r="AO1501" s="19"/>
    </row>
    <row r="1502" spans="1:41">
      <c r="A1502" s="5"/>
      <c r="B1502" s="6"/>
      <c r="C1502" s="7"/>
      <c r="D1502" s="7"/>
      <c r="E1502" s="7"/>
      <c r="F1502" s="45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U1502" s="7"/>
      <c r="V1502" s="7"/>
      <c r="W1502" s="7"/>
      <c r="X1502" s="7"/>
      <c r="Y1502" s="9" t="e">
        <f t="shared" si="32"/>
        <v>#DIV/0!</v>
      </c>
      <c r="Z1502" s="7"/>
      <c r="AA1502" s="7"/>
      <c r="AB1502" s="7"/>
      <c r="AC1502" s="7"/>
      <c r="AD1502" s="10"/>
      <c r="AE1502" s="7"/>
      <c r="AF1502" s="7"/>
      <c r="AG1502" s="10"/>
      <c r="AH1502" s="10"/>
      <c r="AI1502" s="10"/>
      <c r="AJ1502" s="10"/>
      <c r="AK1502" s="10"/>
      <c r="AL1502" s="10"/>
      <c r="AM1502" s="7"/>
      <c r="AN1502" s="11"/>
      <c r="AO1502" s="12"/>
    </row>
    <row r="1503" spans="1:41">
      <c r="A1503" s="13"/>
      <c r="B1503" s="14"/>
      <c r="C1503" s="15"/>
      <c r="D1503" s="15"/>
      <c r="E1503" s="15"/>
      <c r="F1503" s="61"/>
      <c r="G1503" s="15"/>
      <c r="H1503" s="15"/>
      <c r="I1503" s="15"/>
      <c r="J1503" s="15"/>
      <c r="K1503" s="15"/>
      <c r="L1503" s="15"/>
      <c r="M1503" s="15"/>
      <c r="N1503" s="15"/>
      <c r="O1503" s="15"/>
      <c r="P1503" s="15"/>
      <c r="Q1503" s="15"/>
      <c r="U1503" s="15"/>
      <c r="V1503" s="15"/>
      <c r="W1503" s="15"/>
      <c r="X1503" s="15"/>
      <c r="Y1503" s="16" t="e">
        <f t="shared" si="32"/>
        <v>#DIV/0!</v>
      </c>
      <c r="Z1503" s="15"/>
      <c r="AA1503" s="15"/>
      <c r="AB1503" s="15"/>
      <c r="AC1503" s="15"/>
      <c r="AD1503" s="17"/>
      <c r="AE1503" s="15"/>
      <c r="AF1503" s="15"/>
      <c r="AG1503" s="17"/>
      <c r="AH1503" s="17"/>
      <c r="AI1503" s="17"/>
      <c r="AJ1503" s="17"/>
      <c r="AK1503" s="17"/>
      <c r="AL1503" s="17"/>
      <c r="AM1503" s="15"/>
      <c r="AN1503" s="18"/>
      <c r="AO1503" s="19"/>
    </row>
    <row r="1504" spans="1:41">
      <c r="A1504" s="5"/>
      <c r="B1504" s="6"/>
      <c r="C1504" s="7"/>
      <c r="D1504" s="7"/>
      <c r="E1504" s="7"/>
      <c r="F1504" s="45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U1504" s="7"/>
      <c r="V1504" s="7"/>
      <c r="W1504" s="7"/>
      <c r="X1504" s="7"/>
      <c r="Y1504" s="9" t="e">
        <f t="shared" si="32"/>
        <v>#DIV/0!</v>
      </c>
      <c r="Z1504" s="7"/>
      <c r="AA1504" s="7"/>
      <c r="AB1504" s="7"/>
      <c r="AC1504" s="7"/>
      <c r="AD1504" s="10"/>
      <c r="AE1504" s="7"/>
      <c r="AF1504" s="7"/>
      <c r="AG1504" s="10"/>
      <c r="AH1504" s="10"/>
      <c r="AI1504" s="10"/>
      <c r="AJ1504" s="10"/>
      <c r="AK1504" s="10"/>
      <c r="AL1504" s="10"/>
      <c r="AM1504" s="7"/>
      <c r="AN1504" s="11"/>
      <c r="AO1504" s="12"/>
    </row>
    <row r="1505" spans="1:41">
      <c r="A1505" s="13"/>
      <c r="B1505" s="14"/>
      <c r="C1505" s="15"/>
      <c r="D1505" s="15"/>
      <c r="E1505" s="15"/>
      <c r="F1505" s="61"/>
      <c r="G1505" s="15"/>
      <c r="H1505" s="15"/>
      <c r="I1505" s="15"/>
      <c r="J1505" s="15"/>
      <c r="K1505" s="15"/>
      <c r="L1505" s="15"/>
      <c r="M1505" s="15"/>
      <c r="N1505" s="15"/>
      <c r="O1505" s="15"/>
      <c r="P1505" s="15"/>
      <c r="Q1505" s="15"/>
      <c r="U1505" s="15"/>
      <c r="V1505" s="15"/>
      <c r="W1505" s="15"/>
      <c r="X1505" s="15"/>
      <c r="Y1505" s="16" t="e">
        <f t="shared" si="32"/>
        <v>#DIV/0!</v>
      </c>
      <c r="Z1505" s="15"/>
      <c r="AA1505" s="15"/>
      <c r="AB1505" s="15"/>
      <c r="AC1505" s="15"/>
      <c r="AD1505" s="17"/>
      <c r="AE1505" s="15"/>
      <c r="AF1505" s="15"/>
      <c r="AG1505" s="17"/>
      <c r="AH1505" s="17"/>
      <c r="AI1505" s="17"/>
      <c r="AJ1505" s="17"/>
      <c r="AK1505" s="17"/>
      <c r="AL1505" s="17"/>
      <c r="AM1505" s="15"/>
      <c r="AN1505" s="18"/>
      <c r="AO1505" s="19"/>
    </row>
    <row r="1506" spans="1:41">
      <c r="A1506" s="5"/>
      <c r="B1506" s="6"/>
      <c r="C1506" s="7"/>
      <c r="D1506" s="7"/>
      <c r="E1506" s="7"/>
      <c r="F1506" s="45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U1506" s="7"/>
      <c r="V1506" s="7"/>
      <c r="W1506" s="7"/>
      <c r="X1506" s="7"/>
      <c r="Y1506" s="9" t="e">
        <f t="shared" si="32"/>
        <v>#DIV/0!</v>
      </c>
      <c r="Z1506" s="7"/>
      <c r="AA1506" s="7"/>
      <c r="AB1506" s="7"/>
      <c r="AC1506" s="7"/>
      <c r="AD1506" s="10"/>
      <c r="AE1506" s="7"/>
      <c r="AF1506" s="7"/>
      <c r="AG1506" s="10"/>
      <c r="AH1506" s="10"/>
      <c r="AI1506" s="10"/>
      <c r="AJ1506" s="10"/>
      <c r="AK1506" s="10"/>
      <c r="AL1506" s="10"/>
      <c r="AM1506" s="7"/>
      <c r="AN1506" s="11"/>
      <c r="AO1506" s="12"/>
    </row>
    <row r="1507" spans="1:41">
      <c r="A1507" s="13"/>
      <c r="B1507" s="14"/>
      <c r="C1507" s="15"/>
      <c r="D1507" s="15"/>
      <c r="E1507" s="15"/>
      <c r="F1507" s="61"/>
      <c r="G1507" s="15"/>
      <c r="H1507" s="15"/>
      <c r="I1507" s="15"/>
      <c r="J1507" s="15"/>
      <c r="K1507" s="15"/>
      <c r="L1507" s="15"/>
      <c r="M1507" s="15"/>
      <c r="N1507" s="15"/>
      <c r="O1507" s="15"/>
      <c r="P1507" s="15"/>
      <c r="Q1507" s="15"/>
      <c r="U1507" s="15"/>
      <c r="V1507" s="15"/>
      <c r="W1507" s="15"/>
      <c r="X1507" s="15"/>
      <c r="Y1507" s="16" t="e">
        <f t="shared" si="32"/>
        <v>#DIV/0!</v>
      </c>
      <c r="Z1507" s="15"/>
      <c r="AA1507" s="15"/>
      <c r="AB1507" s="15"/>
      <c r="AC1507" s="15"/>
      <c r="AD1507" s="17"/>
      <c r="AE1507" s="15"/>
      <c r="AF1507" s="15"/>
      <c r="AG1507" s="17"/>
      <c r="AH1507" s="17"/>
      <c r="AI1507" s="17"/>
      <c r="AJ1507" s="17"/>
      <c r="AK1507" s="17"/>
      <c r="AL1507" s="17"/>
      <c r="AM1507" s="15"/>
      <c r="AN1507" s="18"/>
      <c r="AO1507" s="19"/>
    </row>
    <row r="1508" spans="1:41">
      <c r="A1508" s="5"/>
      <c r="B1508" s="6"/>
      <c r="C1508" s="7"/>
      <c r="D1508" s="7"/>
      <c r="E1508" s="7"/>
      <c r="F1508" s="45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U1508" s="7"/>
      <c r="V1508" s="7"/>
      <c r="W1508" s="7"/>
      <c r="X1508" s="7"/>
      <c r="Y1508" s="9" t="e">
        <f t="shared" si="32"/>
        <v>#DIV/0!</v>
      </c>
      <c r="Z1508" s="7"/>
      <c r="AA1508" s="7"/>
      <c r="AB1508" s="7"/>
      <c r="AC1508" s="7"/>
      <c r="AD1508" s="10"/>
      <c r="AE1508" s="7"/>
      <c r="AF1508" s="7"/>
      <c r="AG1508" s="10"/>
      <c r="AH1508" s="10"/>
      <c r="AI1508" s="10"/>
      <c r="AJ1508" s="10"/>
      <c r="AK1508" s="10"/>
      <c r="AL1508" s="10"/>
      <c r="AM1508" s="7"/>
      <c r="AN1508" s="11"/>
      <c r="AO1508" s="12"/>
    </row>
    <row r="1509" spans="1:41">
      <c r="A1509" s="13"/>
      <c r="B1509" s="14"/>
      <c r="C1509" s="15"/>
      <c r="D1509" s="15"/>
      <c r="E1509" s="15"/>
      <c r="F1509" s="61"/>
      <c r="G1509" s="15"/>
      <c r="H1509" s="15"/>
      <c r="I1509" s="15"/>
      <c r="J1509" s="15"/>
      <c r="K1509" s="15"/>
      <c r="L1509" s="15"/>
      <c r="M1509" s="15"/>
      <c r="N1509" s="15"/>
      <c r="O1509" s="15"/>
      <c r="P1509" s="15"/>
      <c r="Q1509" s="15"/>
      <c r="U1509" s="15"/>
      <c r="V1509" s="15"/>
      <c r="W1509" s="15"/>
      <c r="X1509" s="15"/>
      <c r="Y1509" s="16" t="e">
        <f t="shared" si="32"/>
        <v>#DIV/0!</v>
      </c>
      <c r="Z1509" s="15"/>
      <c r="AA1509" s="15"/>
      <c r="AB1509" s="15"/>
      <c r="AC1509" s="15"/>
      <c r="AD1509" s="17"/>
      <c r="AE1509" s="15"/>
      <c r="AF1509" s="15"/>
      <c r="AG1509" s="17"/>
      <c r="AH1509" s="17"/>
      <c r="AI1509" s="17"/>
      <c r="AJ1509" s="17"/>
      <c r="AK1509" s="17"/>
      <c r="AL1509" s="17"/>
      <c r="AM1509" s="15"/>
      <c r="AN1509" s="18"/>
      <c r="AO1509" s="19"/>
    </row>
    <row r="1510" spans="1:41">
      <c r="A1510" s="5"/>
      <c r="B1510" s="6"/>
      <c r="C1510" s="7"/>
      <c r="D1510" s="7"/>
      <c r="E1510" s="7"/>
      <c r="F1510" s="45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U1510" s="7"/>
      <c r="V1510" s="7"/>
      <c r="W1510" s="7"/>
      <c r="X1510" s="7"/>
      <c r="Y1510" s="9" t="e">
        <f t="shared" si="32"/>
        <v>#DIV/0!</v>
      </c>
      <c r="Z1510" s="7"/>
      <c r="AA1510" s="7"/>
      <c r="AB1510" s="7"/>
      <c r="AC1510" s="7"/>
      <c r="AD1510" s="10"/>
      <c r="AE1510" s="7"/>
      <c r="AF1510" s="7"/>
      <c r="AG1510" s="10"/>
      <c r="AH1510" s="10"/>
      <c r="AI1510" s="10"/>
      <c r="AJ1510" s="10"/>
      <c r="AK1510" s="10"/>
      <c r="AL1510" s="10"/>
      <c r="AM1510" s="7"/>
      <c r="AN1510" s="11"/>
      <c r="AO1510" s="12"/>
    </row>
    <row r="1511" spans="1:41">
      <c r="A1511" s="13"/>
      <c r="B1511" s="14"/>
      <c r="C1511" s="15"/>
      <c r="D1511" s="15"/>
      <c r="E1511" s="15"/>
      <c r="F1511" s="61"/>
      <c r="G1511" s="15"/>
      <c r="H1511" s="15"/>
      <c r="I1511" s="15"/>
      <c r="J1511" s="15"/>
      <c r="K1511" s="15"/>
      <c r="L1511" s="15"/>
      <c r="M1511" s="15"/>
      <c r="N1511" s="15"/>
      <c r="O1511" s="15"/>
      <c r="P1511" s="15"/>
      <c r="Q1511" s="15"/>
      <c r="U1511" s="15"/>
      <c r="V1511" s="15"/>
      <c r="W1511" s="15"/>
      <c r="X1511" s="15"/>
      <c r="Y1511" s="16" t="e">
        <f t="shared" si="32"/>
        <v>#DIV/0!</v>
      </c>
      <c r="Z1511" s="15"/>
      <c r="AA1511" s="15"/>
      <c r="AB1511" s="15"/>
      <c r="AC1511" s="15"/>
      <c r="AD1511" s="17"/>
      <c r="AE1511" s="15"/>
      <c r="AF1511" s="15"/>
      <c r="AG1511" s="17"/>
      <c r="AH1511" s="17"/>
      <c r="AI1511" s="17"/>
      <c r="AJ1511" s="17"/>
      <c r="AK1511" s="17"/>
      <c r="AL1511" s="17"/>
      <c r="AM1511" s="15"/>
      <c r="AN1511" s="18"/>
      <c r="AO1511" s="19"/>
    </row>
    <row r="1512" spans="1:41">
      <c r="A1512" s="5"/>
      <c r="B1512" s="6"/>
      <c r="C1512" s="7"/>
      <c r="D1512" s="7"/>
      <c r="E1512" s="7"/>
      <c r="F1512" s="45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U1512" s="7"/>
      <c r="V1512" s="7"/>
      <c r="W1512" s="7"/>
      <c r="X1512" s="7"/>
      <c r="Y1512" s="9" t="e">
        <f t="shared" si="32"/>
        <v>#DIV/0!</v>
      </c>
      <c r="Z1512" s="7"/>
      <c r="AA1512" s="7"/>
      <c r="AB1512" s="7"/>
      <c r="AC1512" s="7"/>
      <c r="AD1512" s="10"/>
      <c r="AE1512" s="7"/>
      <c r="AF1512" s="7"/>
      <c r="AG1512" s="10"/>
      <c r="AH1512" s="10"/>
      <c r="AI1512" s="10"/>
      <c r="AJ1512" s="10"/>
      <c r="AK1512" s="10"/>
      <c r="AL1512" s="10"/>
      <c r="AM1512" s="7"/>
      <c r="AN1512" s="11"/>
      <c r="AO1512" s="12"/>
    </row>
    <row r="1513" spans="1:41">
      <c r="A1513" s="13"/>
      <c r="B1513" s="14"/>
      <c r="C1513" s="15"/>
      <c r="D1513" s="15"/>
      <c r="E1513" s="15"/>
      <c r="F1513" s="61"/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U1513" s="15"/>
      <c r="V1513" s="15"/>
      <c r="W1513" s="15"/>
      <c r="X1513" s="15"/>
      <c r="Y1513" s="16" t="e">
        <f t="shared" si="32"/>
        <v>#DIV/0!</v>
      </c>
      <c r="Z1513" s="15"/>
      <c r="AA1513" s="15"/>
      <c r="AB1513" s="15"/>
      <c r="AC1513" s="15"/>
      <c r="AD1513" s="17"/>
      <c r="AE1513" s="15"/>
      <c r="AF1513" s="15"/>
      <c r="AG1513" s="17"/>
      <c r="AH1513" s="17"/>
      <c r="AI1513" s="17"/>
      <c r="AJ1513" s="17"/>
      <c r="AK1513" s="17"/>
      <c r="AL1513" s="17"/>
      <c r="AM1513" s="15"/>
      <c r="AN1513" s="18"/>
      <c r="AO1513" s="19"/>
    </row>
    <row r="1514" spans="1:41">
      <c r="A1514" s="5"/>
      <c r="B1514" s="6"/>
      <c r="C1514" s="7"/>
      <c r="D1514" s="7"/>
      <c r="E1514" s="7"/>
      <c r="F1514" s="45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U1514" s="7"/>
      <c r="V1514" s="7"/>
      <c r="W1514" s="7"/>
      <c r="X1514" s="7"/>
      <c r="Y1514" s="9" t="e">
        <f t="shared" si="32"/>
        <v>#DIV/0!</v>
      </c>
      <c r="Z1514" s="7"/>
      <c r="AA1514" s="7"/>
      <c r="AB1514" s="7"/>
      <c r="AC1514" s="7"/>
      <c r="AD1514" s="10"/>
      <c r="AE1514" s="7"/>
      <c r="AF1514" s="7"/>
      <c r="AG1514" s="10"/>
      <c r="AH1514" s="10"/>
      <c r="AI1514" s="10"/>
      <c r="AJ1514" s="10"/>
      <c r="AK1514" s="10"/>
      <c r="AL1514" s="10"/>
      <c r="AM1514" s="7"/>
      <c r="AN1514" s="11"/>
      <c r="AO1514" s="12"/>
    </row>
    <row r="1515" spans="1:41">
      <c r="A1515" s="13"/>
      <c r="B1515" s="14"/>
      <c r="C1515" s="15"/>
      <c r="D1515" s="15"/>
      <c r="E1515" s="15"/>
      <c r="F1515" s="61"/>
      <c r="G1515" s="15"/>
      <c r="H1515" s="15"/>
      <c r="I1515" s="15"/>
      <c r="J1515" s="15"/>
      <c r="K1515" s="15"/>
      <c r="L1515" s="15"/>
      <c r="M1515" s="15"/>
      <c r="N1515" s="15"/>
      <c r="O1515" s="15"/>
      <c r="P1515" s="15"/>
      <c r="Q1515" s="15"/>
      <c r="U1515" s="15"/>
      <c r="V1515" s="15"/>
      <c r="W1515" s="15"/>
      <c r="X1515" s="15"/>
      <c r="Y1515" s="16" t="e">
        <f t="shared" si="32"/>
        <v>#DIV/0!</v>
      </c>
      <c r="Z1515" s="15"/>
      <c r="AA1515" s="15"/>
      <c r="AB1515" s="15"/>
      <c r="AC1515" s="15"/>
      <c r="AD1515" s="17"/>
      <c r="AE1515" s="15"/>
      <c r="AF1515" s="15"/>
      <c r="AG1515" s="17"/>
      <c r="AH1515" s="17"/>
      <c r="AI1515" s="17"/>
      <c r="AJ1515" s="17"/>
      <c r="AK1515" s="17"/>
      <c r="AL1515" s="17"/>
      <c r="AM1515" s="15"/>
      <c r="AN1515" s="18"/>
      <c r="AO1515" s="19"/>
    </row>
    <row r="1516" spans="1:41">
      <c r="A1516" s="5"/>
      <c r="B1516" s="6"/>
      <c r="C1516" s="7"/>
      <c r="D1516" s="7"/>
      <c r="E1516" s="7"/>
      <c r="F1516" s="45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U1516" s="7"/>
      <c r="V1516" s="7"/>
      <c r="W1516" s="7"/>
      <c r="X1516" s="7"/>
      <c r="Y1516" s="9" t="e">
        <f t="shared" si="32"/>
        <v>#DIV/0!</v>
      </c>
      <c r="Z1516" s="7"/>
      <c r="AA1516" s="7"/>
      <c r="AB1516" s="7"/>
      <c r="AC1516" s="7"/>
      <c r="AD1516" s="10"/>
      <c r="AE1516" s="7"/>
      <c r="AF1516" s="7"/>
      <c r="AG1516" s="10"/>
      <c r="AH1516" s="10"/>
      <c r="AI1516" s="10"/>
      <c r="AJ1516" s="10"/>
      <c r="AK1516" s="10"/>
      <c r="AL1516" s="10"/>
      <c r="AM1516" s="7"/>
      <c r="AN1516" s="11"/>
      <c r="AO1516" s="12"/>
    </row>
    <row r="1517" spans="1:41">
      <c r="A1517" s="13"/>
      <c r="B1517" s="14"/>
      <c r="C1517" s="15"/>
      <c r="D1517" s="15"/>
      <c r="E1517" s="15"/>
      <c r="F1517" s="61"/>
      <c r="G1517" s="15"/>
      <c r="H1517" s="15"/>
      <c r="I1517" s="15"/>
      <c r="J1517" s="15"/>
      <c r="K1517" s="15"/>
      <c r="L1517" s="15"/>
      <c r="M1517" s="15"/>
      <c r="N1517" s="15"/>
      <c r="O1517" s="15"/>
      <c r="P1517" s="15"/>
      <c r="Q1517" s="15"/>
      <c r="U1517" s="15"/>
      <c r="V1517" s="15"/>
      <c r="W1517" s="15"/>
      <c r="X1517" s="15"/>
      <c r="Y1517" s="16" t="e">
        <f t="shared" si="32"/>
        <v>#DIV/0!</v>
      </c>
      <c r="Z1517" s="15"/>
      <c r="AA1517" s="15"/>
      <c r="AB1517" s="15"/>
      <c r="AC1517" s="15"/>
      <c r="AD1517" s="17"/>
      <c r="AE1517" s="15"/>
      <c r="AF1517" s="15"/>
      <c r="AG1517" s="17"/>
      <c r="AH1517" s="17"/>
      <c r="AI1517" s="17"/>
      <c r="AJ1517" s="17"/>
      <c r="AK1517" s="17"/>
      <c r="AL1517" s="17"/>
      <c r="AM1517" s="15"/>
      <c r="AN1517" s="18"/>
      <c r="AO1517" s="19"/>
    </row>
    <row r="1518" spans="1:41">
      <c r="A1518" s="5"/>
      <c r="B1518" s="6"/>
      <c r="C1518" s="7"/>
      <c r="D1518" s="7"/>
      <c r="E1518" s="7"/>
      <c r="F1518" s="45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U1518" s="7"/>
      <c r="V1518" s="7"/>
      <c r="W1518" s="7"/>
      <c r="X1518" s="7"/>
      <c r="Y1518" s="9" t="e">
        <f t="shared" si="32"/>
        <v>#DIV/0!</v>
      </c>
      <c r="Z1518" s="7"/>
      <c r="AA1518" s="7"/>
      <c r="AB1518" s="7"/>
      <c r="AC1518" s="7"/>
      <c r="AD1518" s="10"/>
      <c r="AE1518" s="7"/>
      <c r="AF1518" s="7"/>
      <c r="AG1518" s="10"/>
      <c r="AH1518" s="10"/>
      <c r="AI1518" s="10"/>
      <c r="AJ1518" s="10"/>
      <c r="AK1518" s="10"/>
      <c r="AL1518" s="10"/>
      <c r="AM1518" s="7"/>
      <c r="AN1518" s="11"/>
      <c r="AO1518" s="12"/>
    </row>
    <row r="1519" spans="1:41">
      <c r="A1519" s="13"/>
      <c r="B1519" s="14"/>
      <c r="C1519" s="15"/>
      <c r="D1519" s="15"/>
      <c r="E1519" s="15"/>
      <c r="F1519" s="61"/>
      <c r="G1519" s="15"/>
      <c r="H1519" s="15"/>
      <c r="I1519" s="15"/>
      <c r="J1519" s="15"/>
      <c r="K1519" s="15"/>
      <c r="L1519" s="15"/>
      <c r="M1519" s="15"/>
      <c r="N1519" s="15"/>
      <c r="O1519" s="15"/>
      <c r="P1519" s="15"/>
      <c r="Q1519" s="15"/>
      <c r="U1519" s="15"/>
      <c r="V1519" s="15"/>
      <c r="W1519" s="15"/>
      <c r="X1519" s="15"/>
      <c r="Y1519" s="16" t="e">
        <f t="shared" si="32"/>
        <v>#DIV/0!</v>
      </c>
      <c r="Z1519" s="15"/>
      <c r="AA1519" s="15"/>
      <c r="AB1519" s="15"/>
      <c r="AC1519" s="15"/>
      <c r="AD1519" s="17"/>
      <c r="AE1519" s="15"/>
      <c r="AF1519" s="15"/>
      <c r="AG1519" s="17"/>
      <c r="AH1519" s="17"/>
      <c r="AI1519" s="17"/>
      <c r="AJ1519" s="17"/>
      <c r="AK1519" s="17"/>
      <c r="AL1519" s="17"/>
      <c r="AM1519" s="15"/>
      <c r="AN1519" s="18"/>
      <c r="AO1519" s="19"/>
    </row>
    <row r="1520" spans="1:41">
      <c r="A1520" s="5"/>
      <c r="B1520" s="6"/>
      <c r="C1520" s="7"/>
      <c r="D1520" s="7"/>
      <c r="E1520" s="7"/>
      <c r="F1520" s="45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U1520" s="7"/>
      <c r="V1520" s="7"/>
      <c r="W1520" s="7"/>
      <c r="X1520" s="7"/>
      <c r="Y1520" s="9" t="e">
        <f t="shared" si="32"/>
        <v>#DIV/0!</v>
      </c>
      <c r="Z1520" s="7"/>
      <c r="AA1520" s="7"/>
      <c r="AB1520" s="7"/>
      <c r="AC1520" s="7"/>
      <c r="AD1520" s="10"/>
      <c r="AE1520" s="7"/>
      <c r="AF1520" s="7"/>
      <c r="AG1520" s="10"/>
      <c r="AH1520" s="10"/>
      <c r="AI1520" s="10"/>
      <c r="AJ1520" s="10"/>
      <c r="AK1520" s="10"/>
      <c r="AL1520" s="10"/>
      <c r="AM1520" s="7"/>
      <c r="AN1520" s="11"/>
      <c r="AO1520" s="12"/>
    </row>
    <row r="1521" spans="1:41">
      <c r="A1521" s="13"/>
      <c r="B1521" s="14"/>
      <c r="C1521" s="15"/>
      <c r="D1521" s="15"/>
      <c r="E1521" s="15"/>
      <c r="F1521" s="61"/>
      <c r="G1521" s="15"/>
      <c r="H1521" s="15"/>
      <c r="I1521" s="15"/>
      <c r="J1521" s="15"/>
      <c r="K1521" s="15"/>
      <c r="L1521" s="15"/>
      <c r="M1521" s="15"/>
      <c r="N1521" s="15"/>
      <c r="O1521" s="15"/>
      <c r="P1521" s="15"/>
      <c r="Q1521" s="15"/>
      <c r="U1521" s="15"/>
      <c r="V1521" s="15"/>
      <c r="W1521" s="15"/>
      <c r="X1521" s="15"/>
      <c r="Y1521" s="16" t="e">
        <f t="shared" si="32"/>
        <v>#DIV/0!</v>
      </c>
      <c r="Z1521" s="15"/>
      <c r="AA1521" s="15"/>
      <c r="AB1521" s="15"/>
      <c r="AC1521" s="15"/>
      <c r="AD1521" s="17"/>
      <c r="AE1521" s="15"/>
      <c r="AF1521" s="15"/>
      <c r="AG1521" s="17"/>
      <c r="AH1521" s="17"/>
      <c r="AI1521" s="17"/>
      <c r="AJ1521" s="17"/>
      <c r="AK1521" s="17"/>
      <c r="AL1521" s="17"/>
      <c r="AM1521" s="15"/>
      <c r="AN1521" s="18"/>
      <c r="AO1521" s="19"/>
    </row>
    <row r="1522" spans="1:41">
      <c r="A1522" s="5"/>
      <c r="B1522" s="6"/>
      <c r="C1522" s="7"/>
      <c r="D1522" s="7"/>
      <c r="E1522" s="7"/>
      <c r="F1522" s="45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U1522" s="7"/>
      <c r="V1522" s="7"/>
      <c r="W1522" s="7"/>
      <c r="X1522" s="7"/>
      <c r="Y1522" s="9" t="e">
        <f t="shared" si="32"/>
        <v>#DIV/0!</v>
      </c>
      <c r="Z1522" s="7"/>
      <c r="AA1522" s="7"/>
      <c r="AB1522" s="7"/>
      <c r="AC1522" s="7"/>
      <c r="AD1522" s="10"/>
      <c r="AE1522" s="7"/>
      <c r="AF1522" s="7"/>
      <c r="AG1522" s="10"/>
      <c r="AH1522" s="10"/>
      <c r="AI1522" s="10"/>
      <c r="AJ1522" s="10"/>
      <c r="AK1522" s="10"/>
      <c r="AL1522" s="10"/>
      <c r="AM1522" s="7"/>
      <c r="AN1522" s="11"/>
      <c r="AO1522" s="12"/>
    </row>
    <row r="1523" spans="1:41">
      <c r="A1523" s="13"/>
      <c r="B1523" s="14"/>
      <c r="C1523" s="15"/>
      <c r="D1523" s="15"/>
      <c r="E1523" s="15"/>
      <c r="F1523" s="61"/>
      <c r="G1523" s="15"/>
      <c r="H1523" s="15"/>
      <c r="I1523" s="15"/>
      <c r="J1523" s="15"/>
      <c r="K1523" s="15"/>
      <c r="L1523" s="15"/>
      <c r="M1523" s="15"/>
      <c r="N1523" s="15"/>
      <c r="O1523" s="15"/>
      <c r="P1523" s="15"/>
      <c r="Q1523" s="15"/>
      <c r="U1523" s="15"/>
      <c r="V1523" s="15"/>
      <c r="W1523" s="15"/>
      <c r="X1523" s="15"/>
      <c r="Y1523" s="16" t="e">
        <f t="shared" si="32"/>
        <v>#DIV/0!</v>
      </c>
      <c r="Z1523" s="15"/>
      <c r="AA1523" s="15"/>
      <c r="AB1523" s="15"/>
      <c r="AC1523" s="15"/>
      <c r="AD1523" s="17"/>
      <c r="AE1523" s="15"/>
      <c r="AF1523" s="15"/>
      <c r="AG1523" s="17"/>
      <c r="AH1523" s="17"/>
      <c r="AI1523" s="17"/>
      <c r="AJ1523" s="17"/>
      <c r="AK1523" s="17"/>
      <c r="AL1523" s="17"/>
      <c r="AM1523" s="15"/>
      <c r="AN1523" s="18"/>
      <c r="AO1523" s="19"/>
    </row>
    <row r="1524" spans="1:41">
      <c r="A1524" s="5"/>
      <c r="B1524" s="6"/>
      <c r="C1524" s="7"/>
      <c r="D1524" s="7"/>
      <c r="E1524" s="7"/>
      <c r="F1524" s="45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U1524" s="7"/>
      <c r="V1524" s="7"/>
      <c r="W1524" s="7"/>
      <c r="X1524" s="7"/>
      <c r="Y1524" s="9" t="e">
        <f t="shared" si="32"/>
        <v>#DIV/0!</v>
      </c>
      <c r="Z1524" s="7"/>
      <c r="AA1524" s="7"/>
      <c r="AB1524" s="7"/>
      <c r="AC1524" s="7"/>
      <c r="AD1524" s="10"/>
      <c r="AE1524" s="7"/>
      <c r="AF1524" s="7"/>
      <c r="AG1524" s="10"/>
      <c r="AH1524" s="10"/>
      <c r="AI1524" s="10"/>
      <c r="AJ1524" s="10"/>
      <c r="AK1524" s="10"/>
      <c r="AL1524" s="10"/>
      <c r="AM1524" s="7"/>
      <c r="AN1524" s="11"/>
      <c r="AO1524" s="12"/>
    </row>
    <row r="1525" spans="1:41">
      <c r="A1525" s="13"/>
      <c r="B1525" s="14"/>
      <c r="C1525" s="15"/>
      <c r="D1525" s="15"/>
      <c r="E1525" s="15"/>
      <c r="F1525" s="61"/>
      <c r="G1525" s="15"/>
      <c r="H1525" s="15"/>
      <c r="I1525" s="15"/>
      <c r="J1525" s="15"/>
      <c r="K1525" s="15"/>
      <c r="L1525" s="15"/>
      <c r="M1525" s="15"/>
      <c r="N1525" s="15"/>
      <c r="O1525" s="15"/>
      <c r="P1525" s="15"/>
      <c r="Q1525" s="15"/>
      <c r="U1525" s="15"/>
      <c r="V1525" s="15"/>
      <c r="W1525" s="15"/>
      <c r="X1525" s="15"/>
      <c r="Y1525" s="16" t="e">
        <f t="shared" si="32"/>
        <v>#DIV/0!</v>
      </c>
      <c r="Z1525" s="15"/>
      <c r="AA1525" s="15"/>
      <c r="AB1525" s="15"/>
      <c r="AC1525" s="15"/>
      <c r="AD1525" s="17"/>
      <c r="AE1525" s="15"/>
      <c r="AF1525" s="15"/>
      <c r="AG1525" s="17"/>
      <c r="AH1525" s="17"/>
      <c r="AI1525" s="17"/>
      <c r="AJ1525" s="17"/>
      <c r="AK1525" s="17"/>
      <c r="AL1525" s="17"/>
      <c r="AM1525" s="15"/>
      <c r="AN1525" s="18"/>
      <c r="AO1525" s="19"/>
    </row>
    <row r="1526" spans="1:41">
      <c r="A1526" s="5"/>
      <c r="B1526" s="6"/>
      <c r="C1526" s="7"/>
      <c r="D1526" s="7"/>
      <c r="E1526" s="7"/>
      <c r="F1526" s="45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U1526" s="7"/>
      <c r="V1526" s="7"/>
      <c r="W1526" s="7"/>
      <c r="X1526" s="7"/>
      <c r="Y1526" s="9" t="e">
        <f t="shared" si="32"/>
        <v>#DIV/0!</v>
      </c>
      <c r="Z1526" s="7"/>
      <c r="AA1526" s="7"/>
      <c r="AB1526" s="7"/>
      <c r="AC1526" s="7"/>
      <c r="AD1526" s="10"/>
      <c r="AE1526" s="7"/>
      <c r="AF1526" s="7"/>
      <c r="AG1526" s="10"/>
      <c r="AH1526" s="10"/>
      <c r="AI1526" s="10"/>
      <c r="AJ1526" s="10"/>
      <c r="AK1526" s="10"/>
      <c r="AL1526" s="10"/>
      <c r="AM1526" s="7"/>
      <c r="AN1526" s="11"/>
      <c r="AO1526" s="12"/>
    </row>
    <row r="1527" spans="1:41">
      <c r="A1527" s="13"/>
      <c r="B1527" s="14"/>
      <c r="C1527" s="15"/>
      <c r="D1527" s="15"/>
      <c r="E1527" s="15"/>
      <c r="F1527" s="61"/>
      <c r="G1527" s="15"/>
      <c r="H1527" s="15"/>
      <c r="I1527" s="15"/>
      <c r="J1527" s="15"/>
      <c r="K1527" s="15"/>
      <c r="L1527" s="15"/>
      <c r="M1527" s="15"/>
      <c r="N1527" s="15"/>
      <c r="O1527" s="15"/>
      <c r="P1527" s="15"/>
      <c r="Q1527" s="15"/>
      <c r="U1527" s="15"/>
      <c r="V1527" s="15"/>
      <c r="W1527" s="15"/>
      <c r="X1527" s="15"/>
      <c r="Y1527" s="16" t="e">
        <f t="shared" si="32"/>
        <v>#DIV/0!</v>
      </c>
      <c r="Z1527" s="15"/>
      <c r="AA1527" s="15"/>
      <c r="AB1527" s="15"/>
      <c r="AC1527" s="15"/>
      <c r="AD1527" s="17"/>
      <c r="AE1527" s="15"/>
      <c r="AF1527" s="15"/>
      <c r="AG1527" s="17"/>
      <c r="AH1527" s="17"/>
      <c r="AI1527" s="17"/>
      <c r="AJ1527" s="17"/>
      <c r="AK1527" s="17"/>
      <c r="AL1527" s="17"/>
      <c r="AM1527" s="15"/>
      <c r="AN1527" s="18"/>
      <c r="AO1527" s="19"/>
    </row>
    <row r="1528" spans="1:41">
      <c r="A1528" s="5"/>
      <c r="B1528" s="6"/>
      <c r="C1528" s="7"/>
      <c r="D1528" s="7"/>
      <c r="E1528" s="7"/>
      <c r="F1528" s="45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U1528" s="7"/>
      <c r="V1528" s="7"/>
      <c r="W1528" s="7"/>
      <c r="X1528" s="7"/>
      <c r="Y1528" s="9" t="e">
        <f t="shared" si="32"/>
        <v>#DIV/0!</v>
      </c>
      <c r="Z1528" s="7"/>
      <c r="AA1528" s="7"/>
      <c r="AB1528" s="7"/>
      <c r="AC1528" s="7"/>
      <c r="AD1528" s="10"/>
      <c r="AE1528" s="7"/>
      <c r="AF1528" s="7"/>
      <c r="AG1528" s="10"/>
      <c r="AH1528" s="10"/>
      <c r="AI1528" s="10"/>
      <c r="AJ1528" s="10"/>
      <c r="AK1528" s="10"/>
      <c r="AL1528" s="10"/>
      <c r="AM1528" s="7"/>
      <c r="AN1528" s="11"/>
      <c r="AO1528" s="12"/>
    </row>
    <row r="1529" spans="1:41">
      <c r="A1529" s="13"/>
      <c r="B1529" s="14"/>
      <c r="C1529" s="15"/>
      <c r="D1529" s="15"/>
      <c r="E1529" s="15"/>
      <c r="F1529" s="61"/>
      <c r="G1529" s="15"/>
      <c r="H1529" s="15"/>
      <c r="I1529" s="15"/>
      <c r="J1529" s="15"/>
      <c r="K1529" s="15"/>
      <c r="L1529" s="15"/>
      <c r="M1529" s="15"/>
      <c r="N1529" s="15"/>
      <c r="O1529" s="15"/>
      <c r="P1529" s="15"/>
      <c r="Q1529" s="15"/>
      <c r="U1529" s="15"/>
      <c r="V1529" s="15"/>
      <c r="W1529" s="15"/>
      <c r="X1529" s="15"/>
      <c r="Y1529" s="16" t="e">
        <f t="shared" si="32"/>
        <v>#DIV/0!</v>
      </c>
      <c r="Z1529" s="15"/>
      <c r="AA1529" s="15"/>
      <c r="AB1529" s="15"/>
      <c r="AC1529" s="15"/>
      <c r="AD1529" s="17"/>
      <c r="AE1529" s="15"/>
      <c r="AF1529" s="15"/>
      <c r="AG1529" s="17"/>
      <c r="AH1529" s="17"/>
      <c r="AI1529" s="17"/>
      <c r="AJ1529" s="17"/>
      <c r="AK1529" s="17"/>
      <c r="AL1529" s="17"/>
      <c r="AM1529" s="15"/>
      <c r="AN1529" s="18"/>
      <c r="AO1529" s="19"/>
    </row>
    <row r="1530" spans="1:41">
      <c r="A1530" s="5"/>
      <c r="B1530" s="6"/>
      <c r="C1530" s="7"/>
      <c r="D1530" s="7"/>
      <c r="E1530" s="7"/>
      <c r="F1530" s="45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U1530" s="7"/>
      <c r="V1530" s="7"/>
      <c r="W1530" s="7"/>
      <c r="X1530" s="7"/>
      <c r="Y1530" s="9" t="e">
        <f t="shared" si="32"/>
        <v>#DIV/0!</v>
      </c>
      <c r="Z1530" s="7"/>
      <c r="AA1530" s="7"/>
      <c r="AB1530" s="7"/>
      <c r="AC1530" s="7"/>
      <c r="AD1530" s="10"/>
      <c r="AE1530" s="7"/>
      <c r="AF1530" s="7"/>
      <c r="AG1530" s="10"/>
      <c r="AH1530" s="10"/>
      <c r="AI1530" s="10"/>
      <c r="AJ1530" s="10"/>
      <c r="AK1530" s="10"/>
      <c r="AL1530" s="10"/>
      <c r="AM1530" s="7"/>
      <c r="AN1530" s="11"/>
      <c r="AO1530" s="12"/>
    </row>
    <row r="1531" spans="1:41">
      <c r="A1531" s="13"/>
      <c r="B1531" s="14"/>
      <c r="C1531" s="15"/>
      <c r="D1531" s="15"/>
      <c r="E1531" s="15"/>
      <c r="F1531" s="61"/>
      <c r="G1531" s="15"/>
      <c r="H1531" s="15"/>
      <c r="I1531" s="15"/>
      <c r="J1531" s="15"/>
      <c r="K1531" s="15"/>
      <c r="L1531" s="15"/>
      <c r="M1531" s="15"/>
      <c r="N1531" s="15"/>
      <c r="O1531" s="15"/>
      <c r="P1531" s="15"/>
      <c r="Q1531" s="15"/>
      <c r="U1531" s="15"/>
      <c r="V1531" s="15"/>
      <c r="W1531" s="15"/>
      <c r="X1531" s="15"/>
      <c r="Y1531" s="16" t="e">
        <f t="shared" si="32"/>
        <v>#DIV/0!</v>
      </c>
      <c r="Z1531" s="15"/>
      <c r="AA1531" s="15"/>
      <c r="AB1531" s="15"/>
      <c r="AC1531" s="15"/>
      <c r="AD1531" s="17"/>
      <c r="AE1531" s="15"/>
      <c r="AF1531" s="15"/>
      <c r="AG1531" s="17"/>
      <c r="AH1531" s="17"/>
      <c r="AI1531" s="17"/>
      <c r="AJ1531" s="17"/>
      <c r="AK1531" s="17"/>
      <c r="AL1531" s="17"/>
      <c r="AM1531" s="15"/>
      <c r="AN1531" s="18"/>
      <c r="AO1531" s="19"/>
    </row>
    <row r="1532" spans="1:41">
      <c r="A1532" s="5"/>
      <c r="B1532" s="6"/>
      <c r="C1532" s="7"/>
      <c r="D1532" s="7"/>
      <c r="E1532" s="7"/>
      <c r="F1532" s="45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U1532" s="7"/>
      <c r="V1532" s="7"/>
      <c r="W1532" s="7"/>
      <c r="X1532" s="7"/>
      <c r="Y1532" s="9" t="e">
        <f t="shared" si="32"/>
        <v>#DIV/0!</v>
      </c>
      <c r="Z1532" s="7"/>
      <c r="AA1532" s="7"/>
      <c r="AB1532" s="7"/>
      <c r="AC1532" s="7"/>
      <c r="AD1532" s="10"/>
      <c r="AE1532" s="7"/>
      <c r="AF1532" s="7"/>
      <c r="AG1532" s="10"/>
      <c r="AH1532" s="10"/>
      <c r="AI1532" s="10"/>
      <c r="AJ1532" s="10"/>
      <c r="AK1532" s="10"/>
      <c r="AL1532" s="10"/>
      <c r="AM1532" s="7"/>
      <c r="AN1532" s="11"/>
      <c r="AO1532" s="12"/>
    </row>
    <row r="1533" spans="1:41">
      <c r="A1533" s="13"/>
      <c r="B1533" s="14"/>
      <c r="C1533" s="15"/>
      <c r="D1533" s="15"/>
      <c r="E1533" s="15"/>
      <c r="F1533" s="61"/>
      <c r="G1533" s="15"/>
      <c r="H1533" s="15"/>
      <c r="I1533" s="15"/>
      <c r="J1533" s="15"/>
      <c r="K1533" s="15"/>
      <c r="L1533" s="15"/>
      <c r="M1533" s="15"/>
      <c r="N1533" s="15"/>
      <c r="O1533" s="15"/>
      <c r="P1533" s="15"/>
      <c r="Q1533" s="15"/>
      <c r="U1533" s="15"/>
      <c r="V1533" s="15"/>
      <c r="W1533" s="15"/>
      <c r="X1533" s="15"/>
      <c r="Y1533" s="16" t="e">
        <f t="shared" si="32"/>
        <v>#DIV/0!</v>
      </c>
      <c r="Z1533" s="15"/>
      <c r="AA1533" s="15"/>
      <c r="AB1533" s="15"/>
      <c r="AC1533" s="15"/>
      <c r="AD1533" s="17"/>
      <c r="AE1533" s="15"/>
      <c r="AF1533" s="15"/>
      <c r="AG1533" s="17"/>
      <c r="AH1533" s="17"/>
      <c r="AI1533" s="17"/>
      <c r="AJ1533" s="17"/>
      <c r="AK1533" s="17"/>
      <c r="AL1533" s="17"/>
      <c r="AM1533" s="15"/>
      <c r="AN1533" s="18"/>
      <c r="AO1533" s="19"/>
    </row>
    <row r="1534" spans="1:41">
      <c r="A1534" s="5"/>
      <c r="B1534" s="6"/>
      <c r="C1534" s="7"/>
      <c r="D1534" s="7"/>
      <c r="E1534" s="7"/>
      <c r="F1534" s="45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U1534" s="7"/>
      <c r="V1534" s="7"/>
      <c r="W1534" s="7"/>
      <c r="X1534" s="7"/>
      <c r="Y1534" s="9" t="e">
        <f t="shared" si="32"/>
        <v>#DIV/0!</v>
      </c>
      <c r="Z1534" s="7"/>
      <c r="AA1534" s="7"/>
      <c r="AB1534" s="7"/>
      <c r="AC1534" s="7"/>
      <c r="AD1534" s="10"/>
      <c r="AE1534" s="7"/>
      <c r="AF1534" s="7"/>
      <c r="AG1534" s="10"/>
      <c r="AH1534" s="10"/>
      <c r="AI1534" s="10"/>
      <c r="AJ1534" s="10"/>
      <c r="AK1534" s="10"/>
      <c r="AL1534" s="10"/>
      <c r="AM1534" s="7"/>
      <c r="AN1534" s="11"/>
      <c r="AO1534" s="12"/>
    </row>
    <row r="1535" spans="1:41">
      <c r="A1535" s="13"/>
      <c r="B1535" s="14"/>
      <c r="C1535" s="15"/>
      <c r="D1535" s="15"/>
      <c r="E1535" s="15"/>
      <c r="F1535" s="61"/>
      <c r="G1535" s="15"/>
      <c r="H1535" s="15"/>
      <c r="I1535" s="15"/>
      <c r="J1535" s="15"/>
      <c r="K1535" s="15"/>
      <c r="L1535" s="15"/>
      <c r="M1535" s="15"/>
      <c r="N1535" s="15"/>
      <c r="O1535" s="15"/>
      <c r="P1535" s="15"/>
      <c r="Q1535" s="15"/>
      <c r="U1535" s="15"/>
      <c r="V1535" s="15"/>
      <c r="W1535" s="15"/>
      <c r="X1535" s="15"/>
      <c r="Y1535" s="16" t="e">
        <f t="shared" si="32"/>
        <v>#DIV/0!</v>
      </c>
      <c r="Z1535" s="15"/>
      <c r="AA1535" s="15"/>
      <c r="AB1535" s="15"/>
      <c r="AC1535" s="15"/>
      <c r="AD1535" s="17"/>
      <c r="AE1535" s="15"/>
      <c r="AF1535" s="15"/>
      <c r="AG1535" s="17"/>
      <c r="AH1535" s="17"/>
      <c r="AI1535" s="17"/>
      <c r="AJ1535" s="17"/>
      <c r="AK1535" s="17"/>
      <c r="AL1535" s="17"/>
      <c r="AM1535" s="15"/>
      <c r="AN1535" s="18"/>
      <c r="AO1535" s="19"/>
    </row>
    <row r="1536" spans="1:41">
      <c r="A1536" s="5"/>
      <c r="B1536" s="6"/>
      <c r="C1536" s="7"/>
      <c r="D1536" s="7"/>
      <c r="E1536" s="7"/>
      <c r="F1536" s="45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U1536" s="7"/>
      <c r="V1536" s="7"/>
      <c r="W1536" s="7"/>
      <c r="X1536" s="7"/>
      <c r="Y1536" s="9" t="e">
        <f t="shared" si="32"/>
        <v>#DIV/0!</v>
      </c>
      <c r="Z1536" s="7"/>
      <c r="AA1536" s="7"/>
      <c r="AB1536" s="7"/>
      <c r="AC1536" s="7"/>
      <c r="AD1536" s="10"/>
      <c r="AE1536" s="7"/>
      <c r="AF1536" s="7"/>
      <c r="AG1536" s="10"/>
      <c r="AH1536" s="10"/>
      <c r="AI1536" s="10"/>
      <c r="AJ1536" s="10"/>
      <c r="AK1536" s="10"/>
      <c r="AL1536" s="10"/>
      <c r="AM1536" s="7"/>
      <c r="AN1536" s="11"/>
      <c r="AO1536" s="12"/>
    </row>
    <row r="1537" spans="1:41">
      <c r="A1537" s="13"/>
      <c r="B1537" s="14"/>
      <c r="C1537" s="15"/>
      <c r="D1537" s="15"/>
      <c r="E1537" s="15"/>
      <c r="F1537" s="61"/>
      <c r="G1537" s="15"/>
      <c r="H1537" s="15"/>
      <c r="I1537" s="15"/>
      <c r="J1537" s="15"/>
      <c r="K1537" s="15"/>
      <c r="L1537" s="15"/>
      <c r="M1537" s="15"/>
      <c r="N1537" s="15"/>
      <c r="O1537" s="15"/>
      <c r="P1537" s="15"/>
      <c r="Q1537" s="15"/>
      <c r="U1537" s="15"/>
      <c r="V1537" s="15"/>
      <c r="W1537" s="15"/>
      <c r="X1537" s="15"/>
      <c r="Y1537" s="16" t="e">
        <f t="shared" si="32"/>
        <v>#DIV/0!</v>
      </c>
      <c r="Z1537" s="15"/>
      <c r="AA1537" s="15"/>
      <c r="AB1537" s="15"/>
      <c r="AC1537" s="15"/>
      <c r="AD1537" s="17"/>
      <c r="AE1537" s="15"/>
      <c r="AF1537" s="15"/>
      <c r="AG1537" s="17"/>
      <c r="AH1537" s="17"/>
      <c r="AI1537" s="17"/>
      <c r="AJ1537" s="17"/>
      <c r="AK1537" s="17"/>
      <c r="AL1537" s="17"/>
      <c r="AM1537" s="15"/>
      <c r="AN1537" s="18"/>
      <c r="AO1537" s="19"/>
    </row>
    <row r="1538" spans="1:41">
      <c r="A1538" s="5"/>
      <c r="B1538" s="6"/>
      <c r="C1538" s="7"/>
      <c r="D1538" s="7"/>
      <c r="E1538" s="7"/>
      <c r="F1538" s="45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U1538" s="7"/>
      <c r="V1538" s="7"/>
      <c r="W1538" s="7"/>
      <c r="X1538" s="7"/>
      <c r="Y1538" s="9" t="e">
        <f t="shared" si="32"/>
        <v>#DIV/0!</v>
      </c>
      <c r="Z1538" s="7"/>
      <c r="AA1538" s="7"/>
      <c r="AB1538" s="7"/>
      <c r="AC1538" s="7"/>
      <c r="AD1538" s="10"/>
      <c r="AE1538" s="7"/>
      <c r="AF1538" s="7"/>
      <c r="AG1538" s="10"/>
      <c r="AH1538" s="10"/>
      <c r="AI1538" s="10"/>
      <c r="AJ1538" s="10"/>
      <c r="AK1538" s="10"/>
      <c r="AL1538" s="10"/>
      <c r="AM1538" s="7"/>
      <c r="AN1538" s="11"/>
      <c r="AO1538" s="12"/>
    </row>
    <row r="1539" spans="1:41">
      <c r="A1539" s="13"/>
      <c r="B1539" s="14"/>
      <c r="C1539" s="15"/>
      <c r="D1539" s="15"/>
      <c r="E1539" s="15"/>
      <c r="F1539" s="61"/>
      <c r="G1539" s="15"/>
      <c r="H1539" s="15"/>
      <c r="I1539" s="15"/>
      <c r="J1539" s="15"/>
      <c r="K1539" s="15"/>
      <c r="L1539" s="15"/>
      <c r="M1539" s="15"/>
      <c r="N1539" s="15"/>
      <c r="O1539" s="15"/>
      <c r="P1539" s="15"/>
      <c r="Q1539" s="15"/>
      <c r="U1539" s="15"/>
      <c r="V1539" s="15"/>
      <c r="W1539" s="15"/>
      <c r="X1539" s="15"/>
      <c r="Y1539" s="16" t="e">
        <f t="shared" si="32"/>
        <v>#DIV/0!</v>
      </c>
      <c r="Z1539" s="15"/>
      <c r="AA1539" s="15"/>
      <c r="AB1539" s="15"/>
      <c r="AC1539" s="15"/>
      <c r="AD1539" s="17"/>
      <c r="AE1539" s="15"/>
      <c r="AF1539" s="15"/>
      <c r="AG1539" s="17"/>
      <c r="AH1539" s="17"/>
      <c r="AI1539" s="17"/>
      <c r="AJ1539" s="17"/>
      <c r="AK1539" s="17"/>
      <c r="AL1539" s="17"/>
      <c r="AM1539" s="15"/>
      <c r="AN1539" s="18"/>
      <c r="AO1539" s="19"/>
    </row>
    <row r="1540" spans="1:41">
      <c r="A1540" s="5"/>
      <c r="B1540" s="6"/>
      <c r="C1540" s="7"/>
      <c r="D1540" s="7"/>
      <c r="E1540" s="7"/>
      <c r="F1540" s="45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U1540" s="7"/>
      <c r="V1540" s="7"/>
      <c r="W1540" s="7"/>
      <c r="X1540" s="7"/>
      <c r="Y1540" s="9" t="e">
        <f t="shared" si="32"/>
        <v>#DIV/0!</v>
      </c>
      <c r="Z1540" s="7"/>
      <c r="AA1540" s="7"/>
      <c r="AB1540" s="7"/>
      <c r="AC1540" s="7"/>
      <c r="AD1540" s="10"/>
      <c r="AE1540" s="7"/>
      <c r="AF1540" s="7"/>
      <c r="AG1540" s="10"/>
      <c r="AH1540" s="10"/>
      <c r="AI1540" s="10"/>
      <c r="AJ1540" s="10"/>
      <c r="AK1540" s="10"/>
      <c r="AL1540" s="10"/>
      <c r="AM1540" s="7"/>
      <c r="AN1540" s="11"/>
      <c r="AO1540" s="12"/>
    </row>
    <row r="1541" spans="1:41">
      <c r="A1541" s="13"/>
      <c r="B1541" s="14"/>
      <c r="C1541" s="15"/>
      <c r="D1541" s="15"/>
      <c r="E1541" s="15"/>
      <c r="F1541" s="61"/>
      <c r="G1541" s="15"/>
      <c r="H1541" s="15"/>
      <c r="I1541" s="15"/>
      <c r="J1541" s="15"/>
      <c r="K1541" s="15"/>
      <c r="L1541" s="15"/>
      <c r="M1541" s="15"/>
      <c r="N1541" s="15"/>
      <c r="O1541" s="15"/>
      <c r="P1541" s="15"/>
      <c r="Q1541" s="15"/>
      <c r="U1541" s="15"/>
      <c r="V1541" s="15"/>
      <c r="W1541" s="15"/>
      <c r="X1541" s="15"/>
      <c r="Y1541" s="16" t="e">
        <f t="shared" si="32"/>
        <v>#DIV/0!</v>
      </c>
      <c r="Z1541" s="15"/>
      <c r="AA1541" s="15"/>
      <c r="AB1541" s="15"/>
      <c r="AC1541" s="15"/>
      <c r="AD1541" s="17"/>
      <c r="AE1541" s="15"/>
      <c r="AF1541" s="15"/>
      <c r="AG1541" s="17"/>
      <c r="AH1541" s="17"/>
      <c r="AI1541" s="17"/>
      <c r="AJ1541" s="17"/>
      <c r="AK1541" s="17"/>
      <c r="AL1541" s="17"/>
      <c r="AM1541" s="15"/>
      <c r="AN1541" s="18"/>
      <c r="AO1541" s="19"/>
    </row>
    <row r="1542" spans="1:41">
      <c r="A1542" s="5"/>
      <c r="B1542" s="6"/>
      <c r="C1542" s="7"/>
      <c r="D1542" s="7"/>
      <c r="E1542" s="7"/>
      <c r="F1542" s="45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U1542" s="7"/>
      <c r="V1542" s="7"/>
      <c r="W1542" s="7"/>
      <c r="X1542" s="7"/>
      <c r="Y1542" s="9" t="e">
        <f t="shared" si="32"/>
        <v>#DIV/0!</v>
      </c>
      <c r="Z1542" s="7"/>
      <c r="AA1542" s="7"/>
      <c r="AB1542" s="7"/>
      <c r="AC1542" s="7"/>
      <c r="AD1542" s="10"/>
      <c r="AE1542" s="7"/>
      <c r="AF1542" s="7"/>
      <c r="AG1542" s="10"/>
      <c r="AH1542" s="10"/>
      <c r="AI1542" s="10"/>
      <c r="AJ1542" s="10"/>
      <c r="AK1542" s="10"/>
      <c r="AL1542" s="10"/>
      <c r="AM1542" s="7"/>
      <c r="AN1542" s="11"/>
      <c r="AO1542" s="12"/>
    </row>
    <row r="1543" spans="1:41">
      <c r="A1543" s="13"/>
      <c r="B1543" s="14"/>
      <c r="C1543" s="15"/>
      <c r="D1543" s="15"/>
      <c r="E1543" s="15"/>
      <c r="F1543" s="61"/>
      <c r="G1543" s="15"/>
      <c r="H1543" s="15"/>
      <c r="I1543" s="15"/>
      <c r="J1543" s="15"/>
      <c r="K1543" s="15"/>
      <c r="L1543" s="15"/>
      <c r="M1543" s="15"/>
      <c r="N1543" s="15"/>
      <c r="O1543" s="15"/>
      <c r="P1543" s="15"/>
      <c r="Q1543" s="15"/>
      <c r="U1543" s="15"/>
      <c r="V1543" s="15"/>
      <c r="W1543" s="15"/>
      <c r="X1543" s="15"/>
      <c r="Y1543" s="16" t="e">
        <f t="shared" si="32"/>
        <v>#DIV/0!</v>
      </c>
      <c r="Z1543" s="15"/>
      <c r="AA1543" s="15"/>
      <c r="AB1543" s="15"/>
      <c r="AC1543" s="15"/>
      <c r="AD1543" s="17"/>
      <c r="AE1543" s="15"/>
      <c r="AF1543" s="15"/>
      <c r="AG1543" s="17"/>
      <c r="AH1543" s="17"/>
      <c r="AI1543" s="17"/>
      <c r="AJ1543" s="17"/>
      <c r="AK1543" s="17"/>
      <c r="AL1543" s="17"/>
      <c r="AM1543" s="15"/>
      <c r="AN1543" s="18"/>
      <c r="AO1543" s="19"/>
    </row>
    <row r="1544" spans="1:41">
      <c r="A1544" s="5"/>
      <c r="B1544" s="6"/>
      <c r="C1544" s="7"/>
      <c r="D1544" s="7"/>
      <c r="E1544" s="7"/>
      <c r="F1544" s="45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U1544" s="7"/>
      <c r="V1544" s="7"/>
      <c r="W1544" s="7"/>
      <c r="X1544" s="7"/>
      <c r="Y1544" s="9" t="e">
        <f t="shared" si="32"/>
        <v>#DIV/0!</v>
      </c>
      <c r="Z1544" s="7"/>
      <c r="AA1544" s="7"/>
      <c r="AB1544" s="7"/>
      <c r="AC1544" s="7"/>
      <c r="AD1544" s="10"/>
      <c r="AE1544" s="7"/>
      <c r="AF1544" s="7"/>
      <c r="AG1544" s="10"/>
      <c r="AH1544" s="10"/>
      <c r="AI1544" s="10"/>
      <c r="AJ1544" s="10"/>
      <c r="AK1544" s="10"/>
      <c r="AL1544" s="10"/>
      <c r="AM1544" s="7"/>
      <c r="AN1544" s="11"/>
      <c r="AO1544" s="12"/>
    </row>
    <row r="1545" spans="1:41">
      <c r="A1545" s="13"/>
      <c r="B1545" s="14"/>
      <c r="C1545" s="15"/>
      <c r="D1545" s="15"/>
      <c r="E1545" s="15"/>
      <c r="F1545" s="61"/>
      <c r="G1545" s="15"/>
      <c r="H1545" s="15"/>
      <c r="I1545" s="15"/>
      <c r="J1545" s="15"/>
      <c r="K1545" s="15"/>
      <c r="L1545" s="15"/>
      <c r="M1545" s="15"/>
      <c r="N1545" s="15"/>
      <c r="O1545" s="15"/>
      <c r="P1545" s="15"/>
      <c r="Q1545" s="15"/>
      <c r="U1545" s="15"/>
      <c r="V1545" s="15"/>
      <c r="W1545" s="15"/>
      <c r="X1545" s="15"/>
      <c r="Y1545" s="16" t="e">
        <f t="shared" si="32"/>
        <v>#DIV/0!</v>
      </c>
      <c r="Z1545" s="15"/>
      <c r="AA1545" s="15"/>
      <c r="AB1545" s="15"/>
      <c r="AC1545" s="15"/>
      <c r="AD1545" s="17"/>
      <c r="AE1545" s="15"/>
      <c r="AF1545" s="15"/>
      <c r="AG1545" s="17"/>
      <c r="AH1545" s="17"/>
      <c r="AI1545" s="17"/>
      <c r="AJ1545" s="17"/>
      <c r="AK1545" s="17"/>
      <c r="AL1545" s="17"/>
      <c r="AM1545" s="15"/>
      <c r="AN1545" s="18"/>
      <c r="AO1545" s="19"/>
    </row>
    <row r="1546" spans="1:41">
      <c r="A1546" s="5"/>
      <c r="B1546" s="6"/>
      <c r="C1546" s="7"/>
      <c r="D1546" s="7"/>
      <c r="E1546" s="7"/>
      <c r="F1546" s="45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U1546" s="7"/>
      <c r="V1546" s="7"/>
      <c r="W1546" s="7"/>
      <c r="X1546" s="7"/>
      <c r="Y1546" s="9" t="e">
        <f t="shared" si="32"/>
        <v>#DIV/0!</v>
      </c>
      <c r="Z1546" s="7"/>
      <c r="AA1546" s="7"/>
      <c r="AB1546" s="7"/>
      <c r="AC1546" s="7"/>
      <c r="AD1546" s="10"/>
      <c r="AE1546" s="7"/>
      <c r="AF1546" s="7"/>
      <c r="AG1546" s="10"/>
      <c r="AH1546" s="10"/>
      <c r="AI1546" s="10"/>
      <c r="AJ1546" s="10"/>
      <c r="AK1546" s="10"/>
      <c r="AL1546" s="10"/>
      <c r="AM1546" s="7"/>
      <c r="AN1546" s="11"/>
      <c r="AO1546" s="12"/>
    </row>
    <row r="1547" spans="1:41">
      <c r="A1547" s="13"/>
      <c r="B1547" s="14"/>
      <c r="C1547" s="15"/>
      <c r="D1547" s="15"/>
      <c r="E1547" s="15"/>
      <c r="F1547" s="61"/>
      <c r="G1547" s="15"/>
      <c r="H1547" s="15"/>
      <c r="I1547" s="15"/>
      <c r="J1547" s="15"/>
      <c r="K1547" s="15"/>
      <c r="L1547" s="15"/>
      <c r="M1547" s="15"/>
      <c r="N1547" s="15"/>
      <c r="O1547" s="15"/>
      <c r="P1547" s="15"/>
      <c r="Q1547" s="15"/>
      <c r="U1547" s="15"/>
      <c r="V1547" s="15"/>
      <c r="W1547" s="15"/>
      <c r="X1547" s="15"/>
      <c r="Y1547" s="16" t="e">
        <f t="shared" si="32"/>
        <v>#DIV/0!</v>
      </c>
      <c r="Z1547" s="15"/>
      <c r="AA1547" s="15"/>
      <c r="AB1547" s="15"/>
      <c r="AC1547" s="15"/>
      <c r="AD1547" s="17"/>
      <c r="AE1547" s="15"/>
      <c r="AF1547" s="15"/>
      <c r="AG1547" s="17"/>
      <c r="AH1547" s="17"/>
      <c r="AI1547" s="17"/>
      <c r="AJ1547" s="17"/>
      <c r="AK1547" s="17"/>
      <c r="AL1547" s="17"/>
      <c r="AM1547" s="15"/>
      <c r="AN1547" s="18"/>
      <c r="AO1547" s="19"/>
    </row>
    <row r="1548" spans="1:41">
      <c r="A1548" s="5"/>
      <c r="B1548" s="6"/>
      <c r="C1548" s="7"/>
      <c r="D1548" s="7"/>
      <c r="E1548" s="7"/>
      <c r="F1548" s="45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U1548" s="7"/>
      <c r="V1548" s="7"/>
      <c r="W1548" s="7"/>
      <c r="X1548" s="7"/>
      <c r="Y1548" s="9" t="e">
        <f t="shared" si="32"/>
        <v>#DIV/0!</v>
      </c>
      <c r="Z1548" s="7"/>
      <c r="AA1548" s="7"/>
      <c r="AB1548" s="7"/>
      <c r="AC1548" s="7"/>
      <c r="AD1548" s="10"/>
      <c r="AE1548" s="7"/>
      <c r="AF1548" s="7"/>
      <c r="AG1548" s="10"/>
      <c r="AH1548" s="10"/>
      <c r="AI1548" s="10"/>
      <c r="AJ1548" s="10"/>
      <c r="AK1548" s="10"/>
      <c r="AL1548" s="10"/>
      <c r="AM1548" s="7"/>
      <c r="AN1548" s="11"/>
      <c r="AO1548" s="12"/>
    </row>
    <row r="1549" spans="1:41">
      <c r="A1549" s="13"/>
      <c r="B1549" s="14"/>
      <c r="C1549" s="15"/>
      <c r="D1549" s="15"/>
      <c r="E1549" s="15"/>
      <c r="F1549" s="61"/>
      <c r="G1549" s="15"/>
      <c r="H1549" s="15"/>
      <c r="I1549" s="15"/>
      <c r="J1549" s="15"/>
      <c r="K1549" s="15"/>
      <c r="L1549" s="15"/>
      <c r="M1549" s="15"/>
      <c r="N1549" s="15"/>
      <c r="O1549" s="15"/>
      <c r="P1549" s="15"/>
      <c r="Q1549" s="15"/>
      <c r="U1549" s="15"/>
      <c r="V1549" s="15"/>
      <c r="W1549" s="15"/>
      <c r="X1549" s="15"/>
      <c r="Y1549" s="16" t="e">
        <f t="shared" si="32"/>
        <v>#DIV/0!</v>
      </c>
      <c r="Z1549" s="15"/>
      <c r="AA1549" s="15"/>
      <c r="AB1549" s="15"/>
      <c r="AC1549" s="15"/>
      <c r="AD1549" s="17"/>
      <c r="AE1549" s="15"/>
      <c r="AF1549" s="15"/>
      <c r="AG1549" s="17"/>
      <c r="AH1549" s="17"/>
      <c r="AI1549" s="17"/>
      <c r="AJ1549" s="17"/>
      <c r="AK1549" s="17"/>
      <c r="AL1549" s="17"/>
      <c r="AM1549" s="15"/>
      <c r="AN1549" s="18"/>
      <c r="AO1549" s="19"/>
    </row>
    <row r="1550" spans="1:41">
      <c r="A1550" s="5"/>
      <c r="B1550" s="6"/>
      <c r="C1550" s="7"/>
      <c r="D1550" s="7"/>
      <c r="E1550" s="7"/>
      <c r="F1550" s="45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U1550" s="7"/>
      <c r="V1550" s="7"/>
      <c r="W1550" s="7"/>
      <c r="X1550" s="7"/>
      <c r="Y1550" s="9" t="e">
        <f t="shared" si="32"/>
        <v>#DIV/0!</v>
      </c>
      <c r="Z1550" s="7"/>
      <c r="AA1550" s="7"/>
      <c r="AB1550" s="7"/>
      <c r="AC1550" s="7"/>
      <c r="AD1550" s="10"/>
      <c r="AE1550" s="7"/>
      <c r="AF1550" s="7"/>
      <c r="AG1550" s="10"/>
      <c r="AH1550" s="10"/>
      <c r="AI1550" s="10"/>
      <c r="AJ1550" s="10"/>
      <c r="AK1550" s="10"/>
      <c r="AL1550" s="10"/>
      <c r="AM1550" s="7"/>
      <c r="AN1550" s="11"/>
      <c r="AO1550" s="12"/>
    </row>
    <row r="1551" spans="1:41">
      <c r="A1551" s="13"/>
      <c r="B1551" s="14"/>
      <c r="C1551" s="15"/>
      <c r="D1551" s="15"/>
      <c r="E1551" s="15"/>
      <c r="F1551" s="61"/>
      <c r="G1551" s="15"/>
      <c r="H1551" s="15"/>
      <c r="I1551" s="15"/>
      <c r="J1551" s="15"/>
      <c r="K1551" s="15"/>
      <c r="L1551" s="15"/>
      <c r="M1551" s="15"/>
      <c r="N1551" s="15"/>
      <c r="O1551" s="15"/>
      <c r="P1551" s="15"/>
      <c r="Q1551" s="15"/>
      <c r="U1551" s="15"/>
      <c r="V1551" s="15"/>
      <c r="W1551" s="15"/>
      <c r="X1551" s="15"/>
      <c r="Y1551" s="16" t="e">
        <f t="shared" si="32"/>
        <v>#DIV/0!</v>
      </c>
      <c r="Z1551" s="15"/>
      <c r="AA1551" s="15"/>
      <c r="AB1551" s="15"/>
      <c r="AC1551" s="15"/>
      <c r="AD1551" s="17"/>
      <c r="AE1551" s="15"/>
      <c r="AF1551" s="15"/>
      <c r="AG1551" s="17"/>
      <c r="AH1551" s="17"/>
      <c r="AI1551" s="17"/>
      <c r="AJ1551" s="17"/>
      <c r="AK1551" s="17"/>
      <c r="AL1551" s="17"/>
      <c r="AM1551" s="15"/>
      <c r="AN1551" s="18"/>
      <c r="AO1551" s="19"/>
    </row>
    <row r="1552" spans="1:41">
      <c r="A1552" s="5"/>
      <c r="B1552" s="6"/>
      <c r="C1552" s="7"/>
      <c r="D1552" s="7"/>
      <c r="E1552" s="7"/>
      <c r="F1552" s="45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U1552" s="7"/>
      <c r="V1552" s="7"/>
      <c r="W1552" s="7"/>
      <c r="X1552" s="7"/>
      <c r="Y1552" s="9" t="e">
        <f t="shared" si="32"/>
        <v>#DIV/0!</v>
      </c>
      <c r="Z1552" s="7"/>
      <c r="AA1552" s="7"/>
      <c r="AB1552" s="7"/>
      <c r="AC1552" s="7"/>
      <c r="AD1552" s="10"/>
      <c r="AE1552" s="7"/>
      <c r="AF1552" s="7"/>
      <c r="AG1552" s="10"/>
      <c r="AH1552" s="10"/>
      <c r="AI1552" s="10"/>
      <c r="AJ1552" s="10"/>
      <c r="AK1552" s="10"/>
      <c r="AL1552" s="10"/>
      <c r="AM1552" s="7"/>
      <c r="AN1552" s="11"/>
      <c r="AO1552" s="12"/>
    </row>
    <row r="1553" spans="1:41">
      <c r="A1553" s="13"/>
      <c r="B1553" s="14"/>
      <c r="C1553" s="15"/>
      <c r="D1553" s="15"/>
      <c r="E1553" s="15"/>
      <c r="F1553" s="61"/>
      <c r="G1553" s="15"/>
      <c r="H1553" s="15"/>
      <c r="I1553" s="15"/>
      <c r="J1553" s="15"/>
      <c r="K1553" s="15"/>
      <c r="L1553" s="15"/>
      <c r="M1553" s="15"/>
      <c r="N1553" s="15"/>
      <c r="O1553" s="15"/>
      <c r="P1553" s="15"/>
      <c r="Q1553" s="15"/>
      <c r="U1553" s="15"/>
      <c r="V1553" s="15"/>
      <c r="W1553" s="15"/>
      <c r="X1553" s="15"/>
      <c r="Y1553" s="16" t="e">
        <f t="shared" si="32"/>
        <v>#DIV/0!</v>
      </c>
      <c r="Z1553" s="15"/>
      <c r="AA1553" s="15"/>
      <c r="AB1553" s="15"/>
      <c r="AC1553" s="15"/>
      <c r="AD1553" s="17"/>
      <c r="AE1553" s="15"/>
      <c r="AF1553" s="15"/>
      <c r="AG1553" s="17"/>
      <c r="AH1553" s="17"/>
      <c r="AI1553" s="17"/>
      <c r="AJ1553" s="17"/>
      <c r="AK1553" s="17"/>
      <c r="AL1553" s="17"/>
      <c r="AM1553" s="15"/>
      <c r="AN1553" s="18"/>
      <c r="AO1553" s="19"/>
    </row>
    <row r="1554" spans="1:41">
      <c r="A1554" s="5"/>
      <c r="B1554" s="6"/>
      <c r="C1554" s="7"/>
      <c r="D1554" s="7"/>
      <c r="E1554" s="7"/>
      <c r="F1554" s="45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U1554" s="7"/>
      <c r="V1554" s="7"/>
      <c r="W1554" s="7"/>
      <c r="X1554" s="7"/>
      <c r="Y1554" s="9" t="e">
        <f t="shared" si="32"/>
        <v>#DIV/0!</v>
      </c>
      <c r="Z1554" s="7"/>
      <c r="AA1554" s="7"/>
      <c r="AB1554" s="7"/>
      <c r="AC1554" s="7"/>
      <c r="AD1554" s="10"/>
      <c r="AE1554" s="7"/>
      <c r="AF1554" s="7"/>
      <c r="AG1554" s="10"/>
      <c r="AH1554" s="10"/>
      <c r="AI1554" s="10"/>
      <c r="AJ1554" s="10"/>
      <c r="AK1554" s="10"/>
      <c r="AL1554" s="10"/>
      <c r="AM1554" s="7"/>
      <c r="AN1554" s="11"/>
      <c r="AO1554" s="12"/>
    </row>
    <row r="1555" spans="1:41">
      <c r="A1555" s="13"/>
      <c r="B1555" s="14"/>
      <c r="C1555" s="15"/>
      <c r="D1555" s="15"/>
      <c r="E1555" s="15"/>
      <c r="F1555" s="61"/>
      <c r="G1555" s="15"/>
      <c r="H1555" s="15"/>
      <c r="I1555" s="15"/>
      <c r="J1555" s="15"/>
      <c r="K1555" s="15"/>
      <c r="L1555" s="15"/>
      <c r="M1555" s="15"/>
      <c r="N1555" s="15"/>
      <c r="O1555" s="15"/>
      <c r="P1555" s="15"/>
      <c r="Q1555" s="15"/>
      <c r="U1555" s="15"/>
      <c r="V1555" s="15"/>
      <c r="W1555" s="15"/>
      <c r="X1555" s="15"/>
      <c r="Y1555" s="16" t="e">
        <f t="shared" si="32"/>
        <v>#DIV/0!</v>
      </c>
      <c r="Z1555" s="15"/>
      <c r="AA1555" s="15"/>
      <c r="AB1555" s="15"/>
      <c r="AC1555" s="15"/>
      <c r="AD1555" s="17"/>
      <c r="AE1555" s="15"/>
      <c r="AF1555" s="15"/>
      <c r="AG1555" s="17"/>
      <c r="AH1555" s="17"/>
      <c r="AI1555" s="17"/>
      <c r="AJ1555" s="17"/>
      <c r="AK1555" s="17"/>
      <c r="AL1555" s="17"/>
      <c r="AM1555" s="15"/>
      <c r="AN1555" s="18"/>
      <c r="AO1555" s="19"/>
    </row>
    <row r="1556" spans="1:41">
      <c r="A1556" s="5"/>
      <c r="B1556" s="6"/>
      <c r="C1556" s="7"/>
      <c r="D1556" s="7"/>
      <c r="E1556" s="7"/>
      <c r="F1556" s="45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U1556" s="7"/>
      <c r="V1556" s="7"/>
      <c r="W1556" s="7"/>
      <c r="X1556" s="7"/>
      <c r="Y1556" s="9" t="e">
        <f t="shared" si="32"/>
        <v>#DIV/0!</v>
      </c>
      <c r="Z1556" s="7"/>
      <c r="AA1556" s="7"/>
      <c r="AB1556" s="7"/>
      <c r="AC1556" s="7"/>
      <c r="AD1556" s="10"/>
      <c r="AE1556" s="7"/>
      <c r="AF1556" s="7"/>
      <c r="AG1556" s="10"/>
      <c r="AH1556" s="10"/>
      <c r="AI1556" s="10"/>
      <c r="AJ1556" s="10"/>
      <c r="AK1556" s="10"/>
      <c r="AL1556" s="10"/>
      <c r="AM1556" s="7"/>
      <c r="AN1556" s="11"/>
      <c r="AO1556" s="12"/>
    </row>
    <row r="1557" spans="1:41">
      <c r="A1557" s="13"/>
      <c r="B1557" s="14"/>
      <c r="C1557" s="15"/>
      <c r="D1557" s="15"/>
      <c r="E1557" s="15"/>
      <c r="F1557" s="61"/>
      <c r="G1557" s="15"/>
      <c r="H1557" s="15"/>
      <c r="I1557" s="15"/>
      <c r="J1557" s="15"/>
      <c r="K1557" s="15"/>
      <c r="L1557" s="15"/>
      <c r="M1557" s="15"/>
      <c r="N1557" s="15"/>
      <c r="O1557" s="15"/>
      <c r="P1557" s="15"/>
      <c r="Q1557" s="15"/>
      <c r="U1557" s="15"/>
      <c r="V1557" s="15"/>
      <c r="W1557" s="15"/>
      <c r="X1557" s="15"/>
      <c r="Y1557" s="16" t="e">
        <f t="shared" si="32"/>
        <v>#DIV/0!</v>
      </c>
      <c r="Z1557" s="15"/>
      <c r="AA1557" s="15"/>
      <c r="AB1557" s="15"/>
      <c r="AC1557" s="15"/>
      <c r="AD1557" s="17"/>
      <c r="AE1557" s="15"/>
      <c r="AF1557" s="15"/>
      <c r="AG1557" s="17"/>
      <c r="AH1557" s="17"/>
      <c r="AI1557" s="17"/>
      <c r="AJ1557" s="17"/>
      <c r="AK1557" s="17"/>
      <c r="AL1557" s="17"/>
      <c r="AM1557" s="15"/>
      <c r="AN1557" s="18"/>
      <c r="AO1557" s="19"/>
    </row>
    <row r="1558" spans="1:41">
      <c r="A1558" s="5"/>
      <c r="B1558" s="6"/>
      <c r="C1558" s="7"/>
      <c r="D1558" s="7"/>
      <c r="E1558" s="7"/>
      <c r="F1558" s="45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U1558" s="7"/>
      <c r="V1558" s="7"/>
      <c r="W1558" s="7"/>
      <c r="X1558" s="7"/>
      <c r="Y1558" s="9" t="e">
        <f t="shared" si="32"/>
        <v>#DIV/0!</v>
      </c>
      <c r="Z1558" s="7"/>
      <c r="AA1558" s="7"/>
      <c r="AB1558" s="7"/>
      <c r="AC1558" s="7"/>
      <c r="AD1558" s="10"/>
      <c r="AE1558" s="7"/>
      <c r="AF1558" s="7"/>
      <c r="AG1558" s="10"/>
      <c r="AH1558" s="10"/>
      <c r="AI1558" s="10"/>
      <c r="AJ1558" s="10"/>
      <c r="AK1558" s="10"/>
      <c r="AL1558" s="10"/>
      <c r="AM1558" s="7"/>
      <c r="AN1558" s="11"/>
      <c r="AO1558" s="12"/>
    </row>
    <row r="1559" spans="1:41">
      <c r="A1559" s="13"/>
      <c r="B1559" s="14"/>
      <c r="C1559" s="15"/>
      <c r="D1559" s="15"/>
      <c r="E1559" s="15"/>
      <c r="F1559" s="61"/>
      <c r="G1559" s="15"/>
      <c r="H1559" s="15"/>
      <c r="I1559" s="15"/>
      <c r="J1559" s="15"/>
      <c r="K1559" s="15"/>
      <c r="L1559" s="15"/>
      <c r="M1559" s="15"/>
      <c r="N1559" s="15"/>
      <c r="O1559" s="15"/>
      <c r="P1559" s="15"/>
      <c r="Q1559" s="15"/>
      <c r="U1559" s="15"/>
      <c r="V1559" s="15"/>
      <c r="W1559" s="15"/>
      <c r="X1559" s="15"/>
      <c r="Y1559" s="16" t="e">
        <f t="shared" si="32"/>
        <v>#DIV/0!</v>
      </c>
      <c r="Z1559" s="15"/>
      <c r="AA1559" s="15"/>
      <c r="AB1559" s="15"/>
      <c r="AC1559" s="15"/>
      <c r="AD1559" s="17"/>
      <c r="AE1559" s="15"/>
      <c r="AF1559" s="15"/>
      <c r="AG1559" s="17"/>
      <c r="AH1559" s="17"/>
      <c r="AI1559" s="17"/>
      <c r="AJ1559" s="17"/>
      <c r="AK1559" s="17"/>
      <c r="AL1559" s="17"/>
      <c r="AM1559" s="15"/>
      <c r="AN1559" s="18"/>
      <c r="AO1559" s="19"/>
    </row>
    <row r="1560" spans="1:41">
      <c r="A1560" s="5"/>
      <c r="B1560" s="6"/>
      <c r="C1560" s="7"/>
      <c r="D1560" s="7"/>
      <c r="E1560" s="7"/>
      <c r="F1560" s="45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U1560" s="7"/>
      <c r="V1560" s="7"/>
      <c r="W1560" s="7"/>
      <c r="X1560" s="7"/>
      <c r="Y1560" s="9" t="e">
        <f t="shared" si="32"/>
        <v>#DIV/0!</v>
      </c>
      <c r="Z1560" s="7"/>
      <c r="AA1560" s="7"/>
      <c r="AB1560" s="7"/>
      <c r="AC1560" s="7"/>
      <c r="AD1560" s="10"/>
      <c r="AE1560" s="7"/>
      <c r="AF1560" s="7"/>
      <c r="AG1560" s="10"/>
      <c r="AH1560" s="10"/>
      <c r="AI1560" s="10"/>
      <c r="AJ1560" s="10"/>
      <c r="AK1560" s="10"/>
      <c r="AL1560" s="10"/>
      <c r="AM1560" s="7"/>
      <c r="AN1560" s="11"/>
      <c r="AO1560" s="12"/>
    </row>
    <row r="1561" spans="1:41">
      <c r="A1561" s="13"/>
      <c r="B1561" s="14"/>
      <c r="C1561" s="15"/>
      <c r="D1561" s="15"/>
      <c r="E1561" s="15"/>
      <c r="F1561" s="61"/>
      <c r="G1561" s="15"/>
      <c r="H1561" s="15"/>
      <c r="I1561" s="15"/>
      <c r="J1561" s="15"/>
      <c r="K1561" s="15"/>
      <c r="L1561" s="15"/>
      <c r="M1561" s="15"/>
      <c r="N1561" s="15"/>
      <c r="O1561" s="15"/>
      <c r="P1561" s="15"/>
      <c r="Q1561" s="15"/>
      <c r="U1561" s="15"/>
      <c r="V1561" s="15"/>
      <c r="W1561" s="15"/>
      <c r="X1561" s="15"/>
      <c r="Y1561" s="16" t="e">
        <f t="shared" si="32"/>
        <v>#DIV/0!</v>
      </c>
      <c r="Z1561" s="15"/>
      <c r="AA1561" s="15"/>
      <c r="AB1561" s="15"/>
      <c r="AC1561" s="15"/>
      <c r="AD1561" s="17"/>
      <c r="AE1561" s="15"/>
      <c r="AF1561" s="15"/>
      <c r="AG1561" s="17"/>
      <c r="AH1561" s="17"/>
      <c r="AI1561" s="17"/>
      <c r="AJ1561" s="17"/>
      <c r="AK1561" s="17"/>
      <c r="AL1561" s="17"/>
      <c r="AM1561" s="15"/>
      <c r="AN1561" s="18"/>
      <c r="AO1561" s="19"/>
    </row>
    <row r="1562" spans="1:41">
      <c r="A1562" s="5"/>
      <c r="B1562" s="6"/>
      <c r="C1562" s="7"/>
      <c r="D1562" s="7"/>
      <c r="E1562" s="7"/>
      <c r="F1562" s="45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U1562" s="7"/>
      <c r="V1562" s="7"/>
      <c r="W1562" s="7"/>
      <c r="X1562" s="7"/>
      <c r="Y1562" s="9" t="e">
        <f t="shared" si="32"/>
        <v>#DIV/0!</v>
      </c>
      <c r="Z1562" s="7"/>
      <c r="AA1562" s="7"/>
      <c r="AB1562" s="7"/>
      <c r="AC1562" s="7"/>
      <c r="AD1562" s="10"/>
      <c r="AE1562" s="7"/>
      <c r="AF1562" s="7"/>
      <c r="AG1562" s="10"/>
      <c r="AH1562" s="10"/>
      <c r="AI1562" s="10"/>
      <c r="AJ1562" s="10"/>
      <c r="AK1562" s="10"/>
      <c r="AL1562" s="10"/>
      <c r="AM1562" s="7"/>
      <c r="AN1562" s="11"/>
      <c r="AO1562" s="12"/>
    </row>
    <row r="1563" spans="1:41">
      <c r="A1563" s="13"/>
      <c r="B1563" s="14"/>
      <c r="C1563" s="15"/>
      <c r="D1563" s="15"/>
      <c r="E1563" s="15"/>
      <c r="F1563" s="61"/>
      <c r="G1563" s="15"/>
      <c r="H1563" s="15"/>
      <c r="I1563" s="15"/>
      <c r="J1563" s="15"/>
      <c r="K1563" s="15"/>
      <c r="L1563" s="15"/>
      <c r="M1563" s="15"/>
      <c r="N1563" s="15"/>
      <c r="O1563" s="15"/>
      <c r="P1563" s="15"/>
      <c r="Q1563" s="15"/>
      <c r="U1563" s="15"/>
      <c r="V1563" s="15"/>
      <c r="W1563" s="15"/>
      <c r="X1563" s="15"/>
      <c r="Y1563" s="16" t="e">
        <f t="shared" si="32"/>
        <v>#DIV/0!</v>
      </c>
      <c r="Z1563" s="15"/>
      <c r="AA1563" s="15"/>
      <c r="AB1563" s="15"/>
      <c r="AC1563" s="15"/>
      <c r="AD1563" s="17"/>
      <c r="AE1563" s="15"/>
      <c r="AF1563" s="15"/>
      <c r="AG1563" s="17"/>
      <c r="AH1563" s="17"/>
      <c r="AI1563" s="17"/>
      <c r="AJ1563" s="17"/>
      <c r="AK1563" s="17"/>
      <c r="AL1563" s="17"/>
      <c r="AM1563" s="15"/>
      <c r="AN1563" s="18"/>
      <c r="AO1563" s="19"/>
    </row>
    <row r="1564" spans="1:41">
      <c r="A1564" s="5"/>
      <c r="B1564" s="6"/>
      <c r="C1564" s="7"/>
      <c r="D1564" s="7"/>
      <c r="E1564" s="7"/>
      <c r="F1564" s="45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U1564" s="7"/>
      <c r="V1564" s="7"/>
      <c r="W1564" s="7"/>
      <c r="X1564" s="7"/>
      <c r="Y1564" s="9" t="e">
        <f t="shared" si="32"/>
        <v>#DIV/0!</v>
      </c>
      <c r="Z1564" s="7"/>
      <c r="AA1564" s="7"/>
      <c r="AB1564" s="7"/>
      <c r="AC1564" s="7"/>
      <c r="AD1564" s="10"/>
      <c r="AE1564" s="7"/>
      <c r="AF1564" s="7"/>
      <c r="AG1564" s="10"/>
      <c r="AH1564" s="10"/>
      <c r="AI1564" s="10"/>
      <c r="AJ1564" s="10"/>
      <c r="AK1564" s="10"/>
      <c r="AL1564" s="10"/>
      <c r="AM1564" s="7"/>
      <c r="AN1564" s="11"/>
      <c r="AO1564" s="12"/>
    </row>
    <row r="1565" spans="1:41">
      <c r="A1565" s="13"/>
      <c r="B1565" s="14"/>
      <c r="C1565" s="15"/>
      <c r="D1565" s="15"/>
      <c r="E1565" s="15"/>
      <c r="F1565" s="61"/>
      <c r="G1565" s="15"/>
      <c r="H1565" s="15"/>
      <c r="I1565" s="15"/>
      <c r="J1565" s="15"/>
      <c r="K1565" s="15"/>
      <c r="L1565" s="15"/>
      <c r="M1565" s="15"/>
      <c r="N1565" s="15"/>
      <c r="O1565" s="15"/>
      <c r="P1565" s="15"/>
      <c r="Q1565" s="15"/>
      <c r="U1565" s="15"/>
      <c r="V1565" s="15"/>
      <c r="W1565" s="15"/>
      <c r="X1565" s="15"/>
      <c r="Y1565" s="16" t="e">
        <f t="shared" si="32"/>
        <v>#DIV/0!</v>
      </c>
      <c r="Z1565" s="15"/>
      <c r="AA1565" s="15"/>
      <c r="AB1565" s="15"/>
      <c r="AC1565" s="15"/>
      <c r="AD1565" s="17"/>
      <c r="AE1565" s="15"/>
      <c r="AF1565" s="15"/>
      <c r="AG1565" s="17"/>
      <c r="AH1565" s="17"/>
      <c r="AI1565" s="17"/>
      <c r="AJ1565" s="17"/>
      <c r="AK1565" s="17"/>
      <c r="AL1565" s="17"/>
      <c r="AM1565" s="15"/>
      <c r="AN1565" s="18"/>
      <c r="AO1565" s="19"/>
    </row>
    <row r="1566" spans="1:41">
      <c r="A1566" s="5"/>
      <c r="B1566" s="6"/>
      <c r="C1566" s="7"/>
      <c r="D1566" s="7"/>
      <c r="E1566" s="7"/>
      <c r="F1566" s="45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U1566" s="7"/>
      <c r="V1566" s="7"/>
      <c r="W1566" s="7"/>
      <c r="X1566" s="7"/>
      <c r="Y1566" s="9" t="e">
        <f t="shared" ref="Y1566:Y1820" si="33">((X1566)/((S1566/60)*(R1566/(R1566+S1566))))/1000</f>
        <v>#DIV/0!</v>
      </c>
      <c r="Z1566" s="7"/>
      <c r="AA1566" s="7"/>
      <c r="AB1566" s="7"/>
      <c r="AC1566" s="7"/>
      <c r="AD1566" s="10"/>
      <c r="AE1566" s="7"/>
      <c r="AF1566" s="7"/>
      <c r="AG1566" s="10"/>
      <c r="AH1566" s="10"/>
      <c r="AI1566" s="10"/>
      <c r="AJ1566" s="10"/>
      <c r="AK1566" s="10"/>
      <c r="AL1566" s="10"/>
      <c r="AM1566" s="7"/>
      <c r="AN1566" s="11"/>
      <c r="AO1566" s="12"/>
    </row>
    <row r="1567" spans="1:41">
      <c r="A1567" s="13"/>
      <c r="B1567" s="14"/>
      <c r="C1567" s="15"/>
      <c r="D1567" s="15"/>
      <c r="E1567" s="15"/>
      <c r="F1567" s="61"/>
      <c r="G1567" s="15"/>
      <c r="H1567" s="15"/>
      <c r="I1567" s="15"/>
      <c r="J1567" s="15"/>
      <c r="K1567" s="15"/>
      <c r="L1567" s="15"/>
      <c r="M1567" s="15"/>
      <c r="N1567" s="15"/>
      <c r="O1567" s="15"/>
      <c r="P1567" s="15"/>
      <c r="Q1567" s="15"/>
      <c r="U1567" s="15"/>
      <c r="V1567" s="15"/>
      <c r="W1567" s="15"/>
      <c r="X1567" s="15"/>
      <c r="Y1567" s="16" t="e">
        <f t="shared" si="33"/>
        <v>#DIV/0!</v>
      </c>
      <c r="Z1567" s="15"/>
      <c r="AA1567" s="15"/>
      <c r="AB1567" s="15"/>
      <c r="AC1567" s="15"/>
      <c r="AD1567" s="17"/>
      <c r="AE1567" s="15"/>
      <c r="AF1567" s="15"/>
      <c r="AG1567" s="17"/>
      <c r="AH1567" s="17"/>
      <c r="AI1567" s="17"/>
      <c r="AJ1567" s="17"/>
      <c r="AK1567" s="17"/>
      <c r="AL1567" s="17"/>
      <c r="AM1567" s="15"/>
      <c r="AN1567" s="18"/>
      <c r="AO1567" s="19"/>
    </row>
    <row r="1568" spans="1:41">
      <c r="A1568" s="5"/>
      <c r="B1568" s="6"/>
      <c r="C1568" s="7"/>
      <c r="D1568" s="7"/>
      <c r="E1568" s="7"/>
      <c r="F1568" s="45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U1568" s="7"/>
      <c r="V1568" s="7"/>
      <c r="W1568" s="7"/>
      <c r="X1568" s="7"/>
      <c r="Y1568" s="9" t="e">
        <f t="shared" si="33"/>
        <v>#DIV/0!</v>
      </c>
      <c r="Z1568" s="7"/>
      <c r="AA1568" s="7"/>
      <c r="AB1568" s="7"/>
      <c r="AC1568" s="7"/>
      <c r="AD1568" s="10"/>
      <c r="AE1568" s="7"/>
      <c r="AF1568" s="7"/>
      <c r="AG1568" s="10"/>
      <c r="AH1568" s="10"/>
      <c r="AI1568" s="10"/>
      <c r="AJ1568" s="10"/>
      <c r="AK1568" s="10"/>
      <c r="AL1568" s="10"/>
      <c r="AM1568" s="7"/>
      <c r="AN1568" s="11"/>
      <c r="AO1568" s="12"/>
    </row>
    <row r="1569" spans="1:41">
      <c r="A1569" s="13"/>
      <c r="B1569" s="14"/>
      <c r="C1569" s="15"/>
      <c r="D1569" s="15"/>
      <c r="E1569" s="15"/>
      <c r="F1569" s="61"/>
      <c r="G1569" s="15"/>
      <c r="H1569" s="15"/>
      <c r="I1569" s="15"/>
      <c r="J1569" s="15"/>
      <c r="K1569" s="15"/>
      <c r="L1569" s="15"/>
      <c r="M1569" s="15"/>
      <c r="N1569" s="15"/>
      <c r="O1569" s="15"/>
      <c r="P1569" s="15"/>
      <c r="Q1569" s="15"/>
      <c r="U1569" s="15"/>
      <c r="V1569" s="15"/>
      <c r="W1569" s="15"/>
      <c r="X1569" s="15"/>
      <c r="Y1569" s="16" t="e">
        <f t="shared" si="33"/>
        <v>#DIV/0!</v>
      </c>
      <c r="Z1569" s="15"/>
      <c r="AA1569" s="15"/>
      <c r="AB1569" s="15"/>
      <c r="AC1569" s="15"/>
      <c r="AD1569" s="17"/>
      <c r="AE1569" s="15"/>
      <c r="AF1569" s="15"/>
      <c r="AG1569" s="17"/>
      <c r="AH1569" s="17"/>
      <c r="AI1569" s="17"/>
      <c r="AJ1569" s="17"/>
      <c r="AK1569" s="17"/>
      <c r="AL1569" s="17"/>
      <c r="AM1569" s="15"/>
      <c r="AN1569" s="18"/>
      <c r="AO1569" s="19"/>
    </row>
    <row r="1570" spans="1:41">
      <c r="A1570" s="5"/>
      <c r="B1570" s="6"/>
      <c r="C1570" s="7"/>
      <c r="D1570" s="7"/>
      <c r="E1570" s="7"/>
      <c r="F1570" s="45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U1570" s="7"/>
      <c r="V1570" s="7"/>
      <c r="W1570" s="7"/>
      <c r="X1570" s="7"/>
      <c r="Y1570" s="9" t="e">
        <f t="shared" si="33"/>
        <v>#DIV/0!</v>
      </c>
      <c r="Z1570" s="7"/>
      <c r="AA1570" s="7"/>
      <c r="AB1570" s="7"/>
      <c r="AC1570" s="7"/>
      <c r="AD1570" s="10"/>
      <c r="AE1570" s="7"/>
      <c r="AF1570" s="7"/>
      <c r="AG1570" s="10"/>
      <c r="AH1570" s="10"/>
      <c r="AI1570" s="10"/>
      <c r="AJ1570" s="10"/>
      <c r="AK1570" s="10"/>
      <c r="AL1570" s="10"/>
      <c r="AM1570" s="7"/>
      <c r="AN1570" s="11"/>
      <c r="AO1570" s="12"/>
    </row>
    <row r="1571" spans="1:41">
      <c r="A1571" s="13"/>
      <c r="B1571" s="14"/>
      <c r="C1571" s="15"/>
      <c r="D1571" s="15"/>
      <c r="E1571" s="15"/>
      <c r="F1571" s="61"/>
      <c r="G1571" s="15"/>
      <c r="H1571" s="15"/>
      <c r="I1571" s="15"/>
      <c r="J1571" s="15"/>
      <c r="K1571" s="15"/>
      <c r="L1571" s="15"/>
      <c r="M1571" s="15"/>
      <c r="N1571" s="15"/>
      <c r="O1571" s="15"/>
      <c r="P1571" s="15"/>
      <c r="Q1571" s="15"/>
      <c r="U1571" s="15"/>
      <c r="V1571" s="15"/>
      <c r="W1571" s="15"/>
      <c r="X1571" s="15"/>
      <c r="Y1571" s="16" t="e">
        <f t="shared" si="33"/>
        <v>#DIV/0!</v>
      </c>
      <c r="Z1571" s="15"/>
      <c r="AA1571" s="15"/>
      <c r="AB1571" s="15"/>
      <c r="AC1571" s="15"/>
      <c r="AD1571" s="17"/>
      <c r="AE1571" s="15"/>
      <c r="AF1571" s="15"/>
      <c r="AG1571" s="17"/>
      <c r="AH1571" s="17"/>
      <c r="AI1571" s="17"/>
      <c r="AJ1571" s="17"/>
      <c r="AK1571" s="17"/>
      <c r="AL1571" s="17"/>
      <c r="AM1571" s="15"/>
      <c r="AN1571" s="18"/>
      <c r="AO1571" s="19"/>
    </row>
    <row r="1572" spans="1:41">
      <c r="A1572" s="5"/>
      <c r="B1572" s="6"/>
      <c r="C1572" s="7"/>
      <c r="D1572" s="7"/>
      <c r="E1572" s="7"/>
      <c r="F1572" s="45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U1572" s="7"/>
      <c r="V1572" s="7"/>
      <c r="W1572" s="7"/>
      <c r="X1572" s="7"/>
      <c r="Y1572" s="9" t="e">
        <f t="shared" si="33"/>
        <v>#DIV/0!</v>
      </c>
      <c r="Z1572" s="7"/>
      <c r="AA1572" s="7"/>
      <c r="AB1572" s="7"/>
      <c r="AC1572" s="7"/>
      <c r="AD1572" s="10"/>
      <c r="AE1572" s="7"/>
      <c r="AF1572" s="7"/>
      <c r="AG1572" s="10"/>
      <c r="AH1572" s="10"/>
      <c r="AI1572" s="10"/>
      <c r="AJ1572" s="10"/>
      <c r="AK1572" s="10"/>
      <c r="AL1572" s="10"/>
      <c r="AM1572" s="7"/>
      <c r="AN1572" s="11"/>
      <c r="AO1572" s="12"/>
    </row>
    <row r="1573" spans="1:41">
      <c r="A1573" s="13"/>
      <c r="B1573" s="14"/>
      <c r="C1573" s="15"/>
      <c r="D1573" s="15"/>
      <c r="E1573" s="15"/>
      <c r="F1573" s="61"/>
      <c r="G1573" s="15"/>
      <c r="H1573" s="15"/>
      <c r="I1573" s="15"/>
      <c r="J1573" s="15"/>
      <c r="K1573" s="15"/>
      <c r="L1573" s="15"/>
      <c r="M1573" s="15"/>
      <c r="N1573" s="15"/>
      <c r="O1573" s="15"/>
      <c r="P1573" s="15"/>
      <c r="Q1573" s="15"/>
      <c r="U1573" s="15"/>
      <c r="V1573" s="15"/>
      <c r="W1573" s="15"/>
      <c r="X1573" s="15"/>
      <c r="Y1573" s="16" t="e">
        <f t="shared" si="33"/>
        <v>#DIV/0!</v>
      </c>
      <c r="Z1573" s="15"/>
      <c r="AA1573" s="15"/>
      <c r="AB1573" s="15"/>
      <c r="AC1573" s="15"/>
      <c r="AD1573" s="17"/>
      <c r="AE1573" s="15"/>
      <c r="AF1573" s="15"/>
      <c r="AG1573" s="17"/>
      <c r="AH1573" s="17"/>
      <c r="AI1573" s="17"/>
      <c r="AJ1573" s="17"/>
      <c r="AK1573" s="17"/>
      <c r="AL1573" s="17"/>
      <c r="AM1573" s="15"/>
      <c r="AN1573" s="18"/>
      <c r="AO1573" s="19"/>
    </row>
    <row r="1574" spans="1:41">
      <c r="A1574" s="5"/>
      <c r="B1574" s="6"/>
      <c r="C1574" s="7"/>
      <c r="D1574" s="7"/>
      <c r="E1574" s="7"/>
      <c r="F1574" s="45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U1574" s="7"/>
      <c r="V1574" s="7"/>
      <c r="W1574" s="7"/>
      <c r="X1574" s="7"/>
      <c r="Y1574" s="9" t="e">
        <f t="shared" si="33"/>
        <v>#DIV/0!</v>
      </c>
      <c r="Z1574" s="7"/>
      <c r="AA1574" s="7"/>
      <c r="AB1574" s="7"/>
      <c r="AC1574" s="7"/>
      <c r="AD1574" s="10"/>
      <c r="AE1574" s="7"/>
      <c r="AF1574" s="7"/>
      <c r="AG1574" s="10"/>
      <c r="AH1574" s="10"/>
      <c r="AI1574" s="10"/>
      <c r="AJ1574" s="10"/>
      <c r="AK1574" s="10"/>
      <c r="AL1574" s="10"/>
      <c r="AM1574" s="7"/>
      <c r="AN1574" s="11"/>
      <c r="AO1574" s="12"/>
    </row>
    <row r="1575" spans="1:41">
      <c r="A1575" s="13"/>
      <c r="B1575" s="14"/>
      <c r="C1575" s="15"/>
      <c r="D1575" s="15"/>
      <c r="E1575" s="15"/>
      <c r="F1575" s="61"/>
      <c r="G1575" s="15"/>
      <c r="H1575" s="15"/>
      <c r="I1575" s="15"/>
      <c r="J1575" s="15"/>
      <c r="K1575" s="15"/>
      <c r="L1575" s="15"/>
      <c r="M1575" s="15"/>
      <c r="N1575" s="15"/>
      <c r="O1575" s="15"/>
      <c r="P1575" s="15"/>
      <c r="Q1575" s="15"/>
      <c r="U1575" s="15"/>
      <c r="V1575" s="15"/>
      <c r="W1575" s="15"/>
      <c r="X1575" s="15"/>
      <c r="Y1575" s="16" t="e">
        <f t="shared" si="33"/>
        <v>#DIV/0!</v>
      </c>
      <c r="Z1575" s="15"/>
      <c r="AA1575" s="15"/>
      <c r="AB1575" s="15"/>
      <c r="AC1575" s="15"/>
      <c r="AD1575" s="17"/>
      <c r="AE1575" s="15"/>
      <c r="AF1575" s="15"/>
      <c r="AG1575" s="17"/>
      <c r="AH1575" s="17"/>
      <c r="AI1575" s="17"/>
      <c r="AJ1575" s="17"/>
      <c r="AK1575" s="17"/>
      <c r="AL1575" s="17"/>
      <c r="AM1575" s="15"/>
      <c r="AN1575" s="18"/>
      <c r="AO1575" s="19"/>
    </row>
    <row r="1576" spans="1:41">
      <c r="A1576" s="5"/>
      <c r="B1576" s="6"/>
      <c r="C1576" s="7"/>
      <c r="D1576" s="7"/>
      <c r="E1576" s="7"/>
      <c r="F1576" s="45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U1576" s="7"/>
      <c r="V1576" s="7"/>
      <c r="W1576" s="7"/>
      <c r="X1576" s="7"/>
      <c r="Y1576" s="9" t="e">
        <f t="shared" si="33"/>
        <v>#DIV/0!</v>
      </c>
      <c r="Z1576" s="7"/>
      <c r="AA1576" s="7"/>
      <c r="AB1576" s="7"/>
      <c r="AC1576" s="7"/>
      <c r="AD1576" s="10"/>
      <c r="AE1576" s="7"/>
      <c r="AF1576" s="7"/>
      <c r="AG1576" s="10"/>
      <c r="AH1576" s="10"/>
      <c r="AI1576" s="10"/>
      <c r="AJ1576" s="10"/>
      <c r="AK1576" s="10"/>
      <c r="AL1576" s="10"/>
      <c r="AM1576" s="7"/>
      <c r="AN1576" s="11"/>
      <c r="AO1576" s="12"/>
    </row>
    <row r="1577" spans="1:41">
      <c r="A1577" s="13"/>
      <c r="B1577" s="14"/>
      <c r="C1577" s="15"/>
      <c r="D1577" s="15"/>
      <c r="E1577" s="15"/>
      <c r="F1577" s="61"/>
      <c r="G1577" s="15"/>
      <c r="H1577" s="15"/>
      <c r="I1577" s="15"/>
      <c r="J1577" s="15"/>
      <c r="K1577" s="15"/>
      <c r="L1577" s="15"/>
      <c r="M1577" s="15"/>
      <c r="N1577" s="15"/>
      <c r="O1577" s="15"/>
      <c r="P1577" s="15"/>
      <c r="Q1577" s="15"/>
      <c r="U1577" s="15"/>
      <c r="V1577" s="15"/>
      <c r="W1577" s="15"/>
      <c r="X1577" s="15"/>
      <c r="Y1577" s="16" t="e">
        <f t="shared" si="33"/>
        <v>#DIV/0!</v>
      </c>
      <c r="Z1577" s="15"/>
      <c r="AA1577" s="15"/>
      <c r="AB1577" s="15"/>
      <c r="AC1577" s="15"/>
      <c r="AD1577" s="17"/>
      <c r="AE1577" s="15"/>
      <c r="AF1577" s="15"/>
      <c r="AG1577" s="17"/>
      <c r="AH1577" s="17"/>
      <c r="AI1577" s="17"/>
      <c r="AJ1577" s="17"/>
      <c r="AK1577" s="17"/>
      <c r="AL1577" s="17"/>
      <c r="AM1577" s="15"/>
      <c r="AN1577" s="18"/>
      <c r="AO1577" s="19"/>
    </row>
    <row r="1578" spans="1:41">
      <c r="A1578" s="5"/>
      <c r="B1578" s="6"/>
      <c r="C1578" s="7"/>
      <c r="D1578" s="7"/>
      <c r="E1578" s="7"/>
      <c r="F1578" s="45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U1578" s="7"/>
      <c r="V1578" s="7"/>
      <c r="W1578" s="7"/>
      <c r="X1578" s="7"/>
      <c r="Y1578" s="9" t="e">
        <f t="shared" si="33"/>
        <v>#DIV/0!</v>
      </c>
      <c r="Z1578" s="7"/>
      <c r="AA1578" s="7"/>
      <c r="AB1578" s="7"/>
      <c r="AC1578" s="7"/>
      <c r="AD1578" s="10"/>
      <c r="AE1578" s="7"/>
      <c r="AF1578" s="7"/>
      <c r="AG1578" s="10"/>
      <c r="AH1578" s="10"/>
      <c r="AI1578" s="10"/>
      <c r="AJ1578" s="10"/>
      <c r="AK1578" s="10"/>
      <c r="AL1578" s="10"/>
      <c r="AM1578" s="7"/>
      <c r="AN1578" s="11"/>
      <c r="AO1578" s="12"/>
    </row>
    <row r="1579" spans="1:41">
      <c r="A1579" s="13"/>
      <c r="B1579" s="14"/>
      <c r="C1579" s="15"/>
      <c r="D1579" s="15"/>
      <c r="E1579" s="15"/>
      <c r="F1579" s="61"/>
      <c r="G1579" s="15"/>
      <c r="H1579" s="15"/>
      <c r="I1579" s="15"/>
      <c r="J1579" s="15"/>
      <c r="K1579" s="15"/>
      <c r="L1579" s="15"/>
      <c r="M1579" s="15"/>
      <c r="N1579" s="15"/>
      <c r="O1579" s="15"/>
      <c r="P1579" s="15"/>
      <c r="Q1579" s="15"/>
      <c r="U1579" s="15"/>
      <c r="V1579" s="15"/>
      <c r="W1579" s="15"/>
      <c r="X1579" s="15"/>
      <c r="Y1579" s="16" t="e">
        <f t="shared" si="33"/>
        <v>#DIV/0!</v>
      </c>
      <c r="Z1579" s="15"/>
      <c r="AA1579" s="15"/>
      <c r="AB1579" s="15"/>
      <c r="AC1579" s="15"/>
      <c r="AD1579" s="17"/>
      <c r="AE1579" s="15"/>
      <c r="AF1579" s="15"/>
      <c r="AG1579" s="17"/>
      <c r="AH1579" s="17"/>
      <c r="AI1579" s="17"/>
      <c r="AJ1579" s="17"/>
      <c r="AK1579" s="17"/>
      <c r="AL1579" s="17"/>
      <c r="AM1579" s="15"/>
      <c r="AN1579" s="18"/>
      <c r="AO1579" s="19"/>
    </row>
    <row r="1580" spans="1:41">
      <c r="A1580" s="5"/>
      <c r="B1580" s="6"/>
      <c r="C1580" s="7"/>
      <c r="D1580" s="7"/>
      <c r="E1580" s="7"/>
      <c r="F1580" s="45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U1580" s="7"/>
      <c r="V1580" s="7"/>
      <c r="W1580" s="7"/>
      <c r="X1580" s="7"/>
      <c r="Y1580" s="9" t="e">
        <f t="shared" si="33"/>
        <v>#DIV/0!</v>
      </c>
      <c r="Z1580" s="7"/>
      <c r="AA1580" s="7"/>
      <c r="AB1580" s="7"/>
      <c r="AC1580" s="7"/>
      <c r="AD1580" s="10"/>
      <c r="AE1580" s="7"/>
      <c r="AF1580" s="7"/>
      <c r="AG1580" s="10"/>
      <c r="AH1580" s="10"/>
      <c r="AI1580" s="10"/>
      <c r="AJ1580" s="10"/>
      <c r="AK1580" s="10"/>
      <c r="AL1580" s="10"/>
      <c r="AM1580" s="7"/>
      <c r="AN1580" s="11"/>
      <c r="AO1580" s="12"/>
    </row>
    <row r="1581" spans="1:41">
      <c r="A1581" s="13"/>
      <c r="B1581" s="14"/>
      <c r="C1581" s="15"/>
      <c r="D1581" s="15"/>
      <c r="E1581" s="15"/>
      <c r="F1581" s="61"/>
      <c r="G1581" s="15"/>
      <c r="H1581" s="15"/>
      <c r="I1581" s="15"/>
      <c r="J1581" s="15"/>
      <c r="K1581" s="15"/>
      <c r="L1581" s="15"/>
      <c r="M1581" s="15"/>
      <c r="N1581" s="15"/>
      <c r="O1581" s="15"/>
      <c r="P1581" s="15"/>
      <c r="Q1581" s="15"/>
      <c r="U1581" s="15"/>
      <c r="V1581" s="15"/>
      <c r="W1581" s="15"/>
      <c r="X1581" s="15"/>
      <c r="Y1581" s="16" t="e">
        <f t="shared" si="33"/>
        <v>#DIV/0!</v>
      </c>
      <c r="Z1581" s="15"/>
      <c r="AA1581" s="15"/>
      <c r="AB1581" s="15"/>
      <c r="AC1581" s="15"/>
      <c r="AD1581" s="17"/>
      <c r="AE1581" s="15"/>
      <c r="AF1581" s="15"/>
      <c r="AG1581" s="17"/>
      <c r="AH1581" s="17"/>
      <c r="AI1581" s="17"/>
      <c r="AJ1581" s="17"/>
      <c r="AK1581" s="17"/>
      <c r="AL1581" s="17"/>
      <c r="AM1581" s="15"/>
      <c r="AN1581" s="18"/>
      <c r="AO1581" s="19"/>
    </row>
    <row r="1582" spans="1:41">
      <c r="A1582" s="5"/>
      <c r="B1582" s="6"/>
      <c r="C1582" s="7"/>
      <c r="D1582" s="7"/>
      <c r="E1582" s="7"/>
      <c r="F1582" s="45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U1582" s="7"/>
      <c r="V1582" s="7"/>
      <c r="W1582" s="7"/>
      <c r="X1582" s="7"/>
      <c r="Y1582" s="9" t="e">
        <f t="shared" si="33"/>
        <v>#DIV/0!</v>
      </c>
      <c r="Z1582" s="7"/>
      <c r="AA1582" s="7"/>
      <c r="AB1582" s="7"/>
      <c r="AC1582" s="7"/>
      <c r="AD1582" s="10"/>
      <c r="AE1582" s="7"/>
      <c r="AF1582" s="7"/>
      <c r="AG1582" s="10"/>
      <c r="AH1582" s="10"/>
      <c r="AI1582" s="10"/>
      <c r="AJ1582" s="10"/>
      <c r="AK1582" s="10"/>
      <c r="AL1582" s="10"/>
      <c r="AM1582" s="7"/>
      <c r="AN1582" s="11"/>
      <c r="AO1582" s="12"/>
    </row>
    <row r="1583" spans="1:41">
      <c r="A1583" s="13"/>
      <c r="B1583" s="14"/>
      <c r="C1583" s="15"/>
      <c r="D1583" s="15"/>
      <c r="E1583" s="15"/>
      <c r="F1583" s="61"/>
      <c r="G1583" s="15"/>
      <c r="H1583" s="15"/>
      <c r="I1583" s="15"/>
      <c r="J1583" s="15"/>
      <c r="K1583" s="15"/>
      <c r="L1583" s="15"/>
      <c r="M1583" s="15"/>
      <c r="N1583" s="15"/>
      <c r="O1583" s="15"/>
      <c r="P1583" s="15"/>
      <c r="Q1583" s="15"/>
      <c r="U1583" s="15"/>
      <c r="V1583" s="15"/>
      <c r="W1583" s="15"/>
      <c r="X1583" s="15"/>
      <c r="Y1583" s="16" t="e">
        <f t="shared" si="33"/>
        <v>#DIV/0!</v>
      </c>
      <c r="Z1583" s="15"/>
      <c r="AA1583" s="15"/>
      <c r="AB1583" s="15"/>
      <c r="AC1583" s="15"/>
      <c r="AD1583" s="17"/>
      <c r="AE1583" s="15"/>
      <c r="AF1583" s="15"/>
      <c r="AG1583" s="17"/>
      <c r="AH1583" s="17"/>
      <c r="AI1583" s="17"/>
      <c r="AJ1583" s="17"/>
      <c r="AK1583" s="17"/>
      <c r="AL1583" s="17"/>
      <c r="AM1583" s="15"/>
      <c r="AN1583" s="18"/>
      <c r="AO1583" s="19"/>
    </row>
    <row r="1584" spans="1:41">
      <c r="A1584" s="5"/>
      <c r="B1584" s="6"/>
      <c r="C1584" s="7"/>
      <c r="D1584" s="7"/>
      <c r="E1584" s="7"/>
      <c r="F1584" s="45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U1584" s="7"/>
      <c r="V1584" s="7"/>
      <c r="W1584" s="7"/>
      <c r="X1584" s="7"/>
      <c r="Y1584" s="9" t="e">
        <f t="shared" si="33"/>
        <v>#DIV/0!</v>
      </c>
      <c r="Z1584" s="7"/>
      <c r="AA1584" s="7"/>
      <c r="AB1584" s="7"/>
      <c r="AC1584" s="7"/>
      <c r="AD1584" s="10"/>
      <c r="AE1584" s="7"/>
      <c r="AF1584" s="7"/>
      <c r="AG1584" s="10"/>
      <c r="AH1584" s="10"/>
      <c r="AI1584" s="10"/>
      <c r="AJ1584" s="10"/>
      <c r="AK1584" s="10"/>
      <c r="AL1584" s="10"/>
      <c r="AM1584" s="7"/>
      <c r="AN1584" s="11"/>
      <c r="AO1584" s="12"/>
    </row>
    <row r="1585" spans="1:41">
      <c r="A1585" s="13"/>
      <c r="B1585" s="14"/>
      <c r="C1585" s="15"/>
      <c r="D1585" s="15"/>
      <c r="E1585" s="15"/>
      <c r="F1585" s="61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U1585" s="15"/>
      <c r="V1585" s="15"/>
      <c r="W1585" s="15"/>
      <c r="X1585" s="15"/>
      <c r="Y1585" s="16" t="e">
        <f t="shared" si="33"/>
        <v>#DIV/0!</v>
      </c>
      <c r="Z1585" s="15"/>
      <c r="AA1585" s="15"/>
      <c r="AB1585" s="15"/>
      <c r="AC1585" s="15"/>
      <c r="AD1585" s="17"/>
      <c r="AE1585" s="15"/>
      <c r="AF1585" s="15"/>
      <c r="AG1585" s="17"/>
      <c r="AH1585" s="17"/>
      <c r="AI1585" s="17"/>
      <c r="AJ1585" s="17"/>
      <c r="AK1585" s="17"/>
      <c r="AL1585" s="17"/>
      <c r="AM1585" s="15"/>
      <c r="AN1585" s="18"/>
      <c r="AO1585" s="19"/>
    </row>
    <row r="1586" spans="1:41">
      <c r="A1586" s="5"/>
      <c r="B1586" s="6"/>
      <c r="C1586" s="7"/>
      <c r="D1586" s="7"/>
      <c r="E1586" s="7"/>
      <c r="F1586" s="45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U1586" s="7"/>
      <c r="V1586" s="7"/>
      <c r="W1586" s="7"/>
      <c r="X1586" s="7"/>
      <c r="Y1586" s="9" t="e">
        <f t="shared" si="33"/>
        <v>#DIV/0!</v>
      </c>
      <c r="Z1586" s="7"/>
      <c r="AA1586" s="7"/>
      <c r="AB1586" s="7"/>
      <c r="AC1586" s="7"/>
      <c r="AD1586" s="10"/>
      <c r="AE1586" s="7"/>
      <c r="AF1586" s="7"/>
      <c r="AG1586" s="10"/>
      <c r="AH1586" s="10"/>
      <c r="AI1586" s="10"/>
      <c r="AJ1586" s="10"/>
      <c r="AK1586" s="10"/>
      <c r="AL1586" s="10"/>
      <c r="AM1586" s="7"/>
      <c r="AN1586" s="11"/>
      <c r="AO1586" s="12"/>
    </row>
    <row r="1587" spans="1:41">
      <c r="A1587" s="13"/>
      <c r="B1587" s="14"/>
      <c r="C1587" s="15"/>
      <c r="D1587" s="15"/>
      <c r="E1587" s="15"/>
      <c r="F1587" s="61"/>
      <c r="G1587" s="15"/>
      <c r="H1587" s="15"/>
      <c r="I1587" s="15"/>
      <c r="J1587" s="15"/>
      <c r="K1587" s="15"/>
      <c r="L1587" s="15"/>
      <c r="M1587" s="15"/>
      <c r="N1587" s="15"/>
      <c r="O1587" s="15"/>
      <c r="P1587" s="15"/>
      <c r="Q1587" s="15"/>
      <c r="U1587" s="15"/>
      <c r="V1587" s="15"/>
      <c r="W1587" s="15"/>
      <c r="X1587" s="15"/>
      <c r="Y1587" s="16" t="e">
        <f t="shared" si="33"/>
        <v>#DIV/0!</v>
      </c>
      <c r="Z1587" s="15"/>
      <c r="AA1587" s="15"/>
      <c r="AB1587" s="15"/>
      <c r="AC1587" s="15"/>
      <c r="AD1587" s="17"/>
      <c r="AE1587" s="15"/>
      <c r="AF1587" s="15"/>
      <c r="AG1587" s="17"/>
      <c r="AH1587" s="17"/>
      <c r="AI1587" s="17"/>
      <c r="AJ1587" s="17"/>
      <c r="AK1587" s="17"/>
      <c r="AL1587" s="17"/>
      <c r="AM1587" s="15"/>
      <c r="AN1587" s="18"/>
      <c r="AO1587" s="19"/>
    </row>
    <row r="1588" spans="1:41">
      <c r="A1588" s="5"/>
      <c r="B1588" s="6"/>
      <c r="C1588" s="7"/>
      <c r="D1588" s="7"/>
      <c r="E1588" s="7"/>
      <c r="F1588" s="45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U1588" s="7"/>
      <c r="V1588" s="7"/>
      <c r="W1588" s="7"/>
      <c r="X1588" s="7"/>
      <c r="Y1588" s="9" t="e">
        <f t="shared" si="33"/>
        <v>#DIV/0!</v>
      </c>
      <c r="Z1588" s="7"/>
      <c r="AA1588" s="7"/>
      <c r="AB1588" s="7"/>
      <c r="AC1588" s="7"/>
      <c r="AD1588" s="10"/>
      <c r="AE1588" s="7"/>
      <c r="AF1588" s="7"/>
      <c r="AG1588" s="10"/>
      <c r="AH1588" s="10"/>
      <c r="AI1588" s="10"/>
      <c r="AJ1588" s="10"/>
      <c r="AK1588" s="10"/>
      <c r="AL1588" s="10"/>
      <c r="AM1588" s="7"/>
      <c r="AN1588" s="11"/>
      <c r="AO1588" s="12"/>
    </row>
    <row r="1589" spans="1:41">
      <c r="A1589" s="13"/>
      <c r="B1589" s="14"/>
      <c r="C1589" s="15"/>
      <c r="D1589" s="15"/>
      <c r="E1589" s="15"/>
      <c r="F1589" s="61"/>
      <c r="G1589" s="15"/>
      <c r="H1589" s="15"/>
      <c r="I1589" s="15"/>
      <c r="J1589" s="15"/>
      <c r="K1589" s="15"/>
      <c r="L1589" s="15"/>
      <c r="M1589" s="15"/>
      <c r="N1589" s="15"/>
      <c r="O1589" s="15"/>
      <c r="P1589" s="15"/>
      <c r="Q1589" s="15"/>
      <c r="U1589" s="15"/>
      <c r="V1589" s="15"/>
      <c r="W1589" s="15"/>
      <c r="X1589" s="15"/>
      <c r="Y1589" s="16" t="e">
        <f t="shared" si="33"/>
        <v>#DIV/0!</v>
      </c>
      <c r="Z1589" s="15"/>
      <c r="AA1589" s="15"/>
      <c r="AB1589" s="15"/>
      <c r="AC1589" s="15"/>
      <c r="AD1589" s="17"/>
      <c r="AE1589" s="15"/>
      <c r="AF1589" s="15"/>
      <c r="AG1589" s="17"/>
      <c r="AH1589" s="17"/>
      <c r="AI1589" s="17"/>
      <c r="AJ1589" s="17"/>
      <c r="AK1589" s="17"/>
      <c r="AL1589" s="17"/>
      <c r="AM1589" s="15"/>
      <c r="AN1589" s="18"/>
      <c r="AO1589" s="19"/>
    </row>
    <row r="1590" spans="1:41">
      <c r="A1590" s="5"/>
      <c r="B1590" s="6"/>
      <c r="C1590" s="7"/>
      <c r="D1590" s="7"/>
      <c r="E1590" s="7"/>
      <c r="F1590" s="45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U1590" s="7"/>
      <c r="V1590" s="7"/>
      <c r="W1590" s="7"/>
      <c r="X1590" s="7"/>
      <c r="Y1590" s="9" t="e">
        <f t="shared" si="33"/>
        <v>#DIV/0!</v>
      </c>
      <c r="Z1590" s="7"/>
      <c r="AA1590" s="7"/>
      <c r="AB1590" s="7"/>
      <c r="AC1590" s="7"/>
      <c r="AD1590" s="10"/>
      <c r="AE1590" s="7"/>
      <c r="AF1590" s="7"/>
      <c r="AG1590" s="10"/>
      <c r="AH1590" s="10"/>
      <c r="AI1590" s="10"/>
      <c r="AJ1590" s="10"/>
      <c r="AK1590" s="10"/>
      <c r="AL1590" s="10"/>
      <c r="AM1590" s="7"/>
      <c r="AN1590" s="11"/>
      <c r="AO1590" s="12"/>
    </row>
    <row r="1591" spans="1:41">
      <c r="A1591" s="13"/>
      <c r="B1591" s="14"/>
      <c r="C1591" s="15"/>
      <c r="D1591" s="15"/>
      <c r="E1591" s="15"/>
      <c r="F1591" s="61"/>
      <c r="G1591" s="15"/>
      <c r="H1591" s="15"/>
      <c r="I1591" s="15"/>
      <c r="J1591" s="15"/>
      <c r="K1591" s="15"/>
      <c r="L1591" s="15"/>
      <c r="M1591" s="15"/>
      <c r="N1591" s="15"/>
      <c r="O1591" s="15"/>
      <c r="P1591" s="15"/>
      <c r="Q1591" s="15"/>
      <c r="U1591" s="15"/>
      <c r="V1591" s="15"/>
      <c r="W1591" s="15"/>
      <c r="X1591" s="15"/>
      <c r="Y1591" s="16" t="e">
        <f t="shared" si="33"/>
        <v>#DIV/0!</v>
      </c>
      <c r="Z1591" s="15"/>
      <c r="AA1591" s="15"/>
      <c r="AB1591" s="15"/>
      <c r="AC1591" s="15"/>
      <c r="AD1591" s="17"/>
      <c r="AE1591" s="15"/>
      <c r="AF1591" s="15"/>
      <c r="AG1591" s="17"/>
      <c r="AH1591" s="17"/>
      <c r="AI1591" s="17"/>
      <c r="AJ1591" s="17"/>
      <c r="AK1591" s="17"/>
      <c r="AL1591" s="17"/>
      <c r="AM1591" s="15"/>
      <c r="AN1591" s="18"/>
      <c r="AO1591" s="19"/>
    </row>
    <row r="1592" spans="1:41">
      <c r="A1592" s="5"/>
      <c r="B1592" s="6"/>
      <c r="C1592" s="7"/>
      <c r="D1592" s="7"/>
      <c r="E1592" s="7"/>
      <c r="F1592" s="45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U1592" s="7"/>
      <c r="V1592" s="7"/>
      <c r="W1592" s="7"/>
      <c r="X1592" s="7"/>
      <c r="Y1592" s="9" t="e">
        <f t="shared" si="33"/>
        <v>#DIV/0!</v>
      </c>
      <c r="Z1592" s="7"/>
      <c r="AA1592" s="7"/>
      <c r="AB1592" s="7"/>
      <c r="AC1592" s="7"/>
      <c r="AD1592" s="10"/>
      <c r="AE1592" s="7"/>
      <c r="AF1592" s="7"/>
      <c r="AG1592" s="10"/>
      <c r="AH1592" s="10"/>
      <c r="AI1592" s="10"/>
      <c r="AJ1592" s="10"/>
      <c r="AK1592" s="10"/>
      <c r="AL1592" s="10"/>
      <c r="AM1592" s="7"/>
      <c r="AN1592" s="11"/>
      <c r="AO1592" s="12"/>
    </row>
    <row r="1593" spans="1:41">
      <c r="A1593" s="13"/>
      <c r="B1593" s="14"/>
      <c r="C1593" s="15"/>
      <c r="D1593" s="15"/>
      <c r="E1593" s="15"/>
      <c r="F1593" s="61"/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U1593" s="15"/>
      <c r="V1593" s="15"/>
      <c r="W1593" s="15"/>
      <c r="X1593" s="15"/>
      <c r="Y1593" s="16" t="e">
        <f t="shared" si="33"/>
        <v>#DIV/0!</v>
      </c>
      <c r="Z1593" s="15"/>
      <c r="AA1593" s="15"/>
      <c r="AB1593" s="15"/>
      <c r="AC1593" s="15"/>
      <c r="AD1593" s="17"/>
      <c r="AE1593" s="15"/>
      <c r="AF1593" s="15"/>
      <c r="AG1593" s="17"/>
      <c r="AH1593" s="17"/>
      <c r="AI1593" s="17"/>
      <c r="AJ1593" s="17"/>
      <c r="AK1593" s="17"/>
      <c r="AL1593" s="17"/>
      <c r="AM1593" s="15"/>
      <c r="AN1593" s="18"/>
      <c r="AO1593" s="19"/>
    </row>
    <row r="1594" spans="1:41">
      <c r="A1594" s="5"/>
      <c r="B1594" s="6"/>
      <c r="C1594" s="7"/>
      <c r="D1594" s="7"/>
      <c r="E1594" s="7"/>
      <c r="F1594" s="45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U1594" s="7"/>
      <c r="V1594" s="7"/>
      <c r="W1594" s="7"/>
      <c r="X1594" s="7"/>
      <c r="Y1594" s="9" t="e">
        <f t="shared" si="33"/>
        <v>#DIV/0!</v>
      </c>
      <c r="Z1594" s="7"/>
      <c r="AA1594" s="7"/>
      <c r="AB1594" s="7"/>
      <c r="AC1594" s="7"/>
      <c r="AD1594" s="10"/>
      <c r="AE1594" s="7"/>
      <c r="AF1594" s="7"/>
      <c r="AG1594" s="10"/>
      <c r="AH1594" s="10"/>
      <c r="AI1594" s="10"/>
      <c r="AJ1594" s="10"/>
      <c r="AK1594" s="10"/>
      <c r="AL1594" s="10"/>
      <c r="AM1594" s="7"/>
      <c r="AN1594" s="11"/>
      <c r="AO1594" s="12"/>
    </row>
    <row r="1595" spans="1:41">
      <c r="A1595" s="13"/>
      <c r="B1595" s="14"/>
      <c r="C1595" s="15"/>
      <c r="D1595" s="15"/>
      <c r="E1595" s="15"/>
      <c r="F1595" s="61"/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U1595" s="15"/>
      <c r="V1595" s="15"/>
      <c r="W1595" s="15"/>
      <c r="X1595" s="15"/>
      <c r="Y1595" s="16" t="e">
        <f t="shared" si="33"/>
        <v>#DIV/0!</v>
      </c>
      <c r="Z1595" s="15"/>
      <c r="AA1595" s="15"/>
      <c r="AB1595" s="15"/>
      <c r="AC1595" s="15"/>
      <c r="AD1595" s="17"/>
      <c r="AE1595" s="15"/>
      <c r="AF1595" s="15"/>
      <c r="AG1595" s="17"/>
      <c r="AH1595" s="17"/>
      <c r="AI1595" s="17"/>
      <c r="AJ1595" s="17"/>
      <c r="AK1595" s="17"/>
      <c r="AL1595" s="17"/>
      <c r="AM1595" s="15"/>
      <c r="AN1595" s="18"/>
      <c r="AO1595" s="19"/>
    </row>
    <row r="1596" spans="1:41">
      <c r="A1596" s="5"/>
      <c r="B1596" s="6"/>
      <c r="C1596" s="7"/>
      <c r="D1596" s="7"/>
      <c r="E1596" s="7"/>
      <c r="F1596" s="45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U1596" s="7"/>
      <c r="V1596" s="7"/>
      <c r="W1596" s="7"/>
      <c r="X1596" s="7"/>
      <c r="Y1596" s="9" t="e">
        <f t="shared" si="33"/>
        <v>#DIV/0!</v>
      </c>
      <c r="Z1596" s="7"/>
      <c r="AA1596" s="7"/>
      <c r="AB1596" s="7"/>
      <c r="AC1596" s="7"/>
      <c r="AD1596" s="10"/>
      <c r="AE1596" s="7"/>
      <c r="AF1596" s="7"/>
      <c r="AG1596" s="10"/>
      <c r="AH1596" s="10"/>
      <c r="AI1596" s="10"/>
      <c r="AJ1596" s="10"/>
      <c r="AK1596" s="10"/>
      <c r="AL1596" s="10"/>
      <c r="AM1596" s="7"/>
      <c r="AN1596" s="11"/>
      <c r="AO1596" s="12"/>
    </row>
    <row r="1597" spans="1:41">
      <c r="A1597" s="13"/>
      <c r="B1597" s="14"/>
      <c r="C1597" s="15"/>
      <c r="D1597" s="15"/>
      <c r="E1597" s="15"/>
      <c r="F1597" s="61"/>
      <c r="G1597" s="15"/>
      <c r="H1597" s="15"/>
      <c r="I1597" s="15"/>
      <c r="J1597" s="15"/>
      <c r="K1597" s="15"/>
      <c r="L1597" s="15"/>
      <c r="M1597" s="15"/>
      <c r="N1597" s="15"/>
      <c r="O1597" s="15"/>
      <c r="P1597" s="15"/>
      <c r="Q1597" s="15"/>
      <c r="U1597" s="15"/>
      <c r="V1597" s="15"/>
      <c r="W1597" s="15"/>
      <c r="X1597" s="15"/>
      <c r="Y1597" s="16" t="e">
        <f t="shared" si="33"/>
        <v>#DIV/0!</v>
      </c>
      <c r="Z1597" s="15"/>
      <c r="AA1597" s="15"/>
      <c r="AB1597" s="15"/>
      <c r="AC1597" s="15"/>
      <c r="AD1597" s="17"/>
      <c r="AE1597" s="15"/>
      <c r="AF1597" s="15"/>
      <c r="AG1597" s="17"/>
      <c r="AH1597" s="17"/>
      <c r="AI1597" s="17"/>
      <c r="AJ1597" s="17"/>
      <c r="AK1597" s="17"/>
      <c r="AL1597" s="17"/>
      <c r="AM1597" s="15"/>
      <c r="AN1597" s="18"/>
      <c r="AO1597" s="19"/>
    </row>
    <row r="1598" spans="1:41">
      <c r="A1598" s="5"/>
      <c r="B1598" s="6"/>
      <c r="C1598" s="7"/>
      <c r="D1598" s="7"/>
      <c r="E1598" s="7"/>
      <c r="F1598" s="45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U1598" s="7"/>
      <c r="V1598" s="7"/>
      <c r="W1598" s="7"/>
      <c r="X1598" s="7"/>
      <c r="Y1598" s="9" t="e">
        <f t="shared" si="33"/>
        <v>#DIV/0!</v>
      </c>
      <c r="Z1598" s="7"/>
      <c r="AA1598" s="7"/>
      <c r="AB1598" s="7"/>
      <c r="AC1598" s="7"/>
      <c r="AD1598" s="10"/>
      <c r="AE1598" s="7"/>
      <c r="AF1598" s="7"/>
      <c r="AG1598" s="10"/>
      <c r="AH1598" s="10"/>
      <c r="AI1598" s="10"/>
      <c r="AJ1598" s="10"/>
      <c r="AK1598" s="10"/>
      <c r="AL1598" s="10"/>
      <c r="AM1598" s="7"/>
      <c r="AN1598" s="11"/>
      <c r="AO1598" s="12"/>
    </row>
    <row r="1599" spans="1:41">
      <c r="A1599" s="13"/>
      <c r="B1599" s="14"/>
      <c r="C1599" s="15"/>
      <c r="D1599" s="15"/>
      <c r="E1599" s="15"/>
      <c r="F1599" s="61"/>
      <c r="G1599" s="15"/>
      <c r="H1599" s="15"/>
      <c r="I1599" s="15"/>
      <c r="J1599" s="15"/>
      <c r="K1599" s="15"/>
      <c r="L1599" s="15"/>
      <c r="M1599" s="15"/>
      <c r="N1599" s="15"/>
      <c r="O1599" s="15"/>
      <c r="P1599" s="15"/>
      <c r="Q1599" s="15"/>
      <c r="U1599" s="15"/>
      <c r="V1599" s="15"/>
      <c r="W1599" s="15"/>
      <c r="X1599" s="15"/>
      <c r="Y1599" s="16" t="e">
        <f t="shared" si="33"/>
        <v>#DIV/0!</v>
      </c>
      <c r="Z1599" s="15"/>
      <c r="AA1599" s="15"/>
      <c r="AB1599" s="15"/>
      <c r="AC1599" s="15"/>
      <c r="AD1599" s="17"/>
      <c r="AE1599" s="15"/>
      <c r="AF1599" s="15"/>
      <c r="AG1599" s="17"/>
      <c r="AH1599" s="17"/>
      <c r="AI1599" s="17"/>
      <c r="AJ1599" s="17"/>
      <c r="AK1599" s="17"/>
      <c r="AL1599" s="17"/>
      <c r="AM1599" s="15"/>
      <c r="AN1599" s="18"/>
      <c r="AO1599" s="19"/>
    </row>
    <row r="1600" spans="1:41">
      <c r="A1600" s="5"/>
      <c r="B1600" s="6"/>
      <c r="C1600" s="7"/>
      <c r="D1600" s="7"/>
      <c r="E1600" s="7"/>
      <c r="F1600" s="45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U1600" s="7"/>
      <c r="V1600" s="7"/>
      <c r="W1600" s="7"/>
      <c r="X1600" s="7"/>
      <c r="Y1600" s="9" t="e">
        <f t="shared" si="33"/>
        <v>#DIV/0!</v>
      </c>
      <c r="Z1600" s="7"/>
      <c r="AA1600" s="7"/>
      <c r="AB1600" s="7"/>
      <c r="AC1600" s="7"/>
      <c r="AD1600" s="10"/>
      <c r="AE1600" s="7"/>
      <c r="AF1600" s="7"/>
      <c r="AG1600" s="10"/>
      <c r="AH1600" s="10"/>
      <c r="AI1600" s="10"/>
      <c r="AJ1600" s="10"/>
      <c r="AK1600" s="10"/>
      <c r="AL1600" s="10"/>
      <c r="AM1600" s="7"/>
      <c r="AN1600" s="11"/>
      <c r="AO1600" s="12"/>
    </row>
    <row r="1601" spans="1:41">
      <c r="A1601" s="13"/>
      <c r="B1601" s="14"/>
      <c r="C1601" s="15"/>
      <c r="D1601" s="15"/>
      <c r="E1601" s="15"/>
      <c r="F1601" s="61"/>
      <c r="G1601" s="15"/>
      <c r="H1601" s="15"/>
      <c r="I1601" s="15"/>
      <c r="J1601" s="15"/>
      <c r="K1601" s="15"/>
      <c r="L1601" s="15"/>
      <c r="M1601" s="15"/>
      <c r="N1601" s="15"/>
      <c r="O1601" s="15"/>
      <c r="P1601" s="15"/>
      <c r="Q1601" s="15"/>
      <c r="U1601" s="15"/>
      <c r="V1601" s="15"/>
      <c r="W1601" s="15"/>
      <c r="X1601" s="15"/>
      <c r="Y1601" s="16" t="e">
        <f t="shared" si="33"/>
        <v>#DIV/0!</v>
      </c>
      <c r="Z1601" s="15"/>
      <c r="AA1601" s="15"/>
      <c r="AB1601" s="15"/>
      <c r="AC1601" s="15"/>
      <c r="AD1601" s="17"/>
      <c r="AE1601" s="15"/>
      <c r="AF1601" s="15"/>
      <c r="AG1601" s="17"/>
      <c r="AH1601" s="17"/>
      <c r="AI1601" s="17"/>
      <c r="AJ1601" s="17"/>
      <c r="AK1601" s="17"/>
      <c r="AL1601" s="17"/>
      <c r="AM1601" s="15"/>
      <c r="AN1601" s="18"/>
      <c r="AO1601" s="19"/>
    </row>
    <row r="1602" spans="1:41">
      <c r="A1602" s="5"/>
      <c r="B1602" s="6"/>
      <c r="C1602" s="7"/>
      <c r="D1602" s="7"/>
      <c r="E1602" s="7"/>
      <c r="F1602" s="45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U1602" s="7"/>
      <c r="V1602" s="7"/>
      <c r="W1602" s="7"/>
      <c r="X1602" s="7"/>
      <c r="Y1602" s="9" t="e">
        <f t="shared" si="33"/>
        <v>#DIV/0!</v>
      </c>
      <c r="Z1602" s="7"/>
      <c r="AA1602" s="7"/>
      <c r="AB1602" s="7"/>
      <c r="AC1602" s="7"/>
      <c r="AD1602" s="10"/>
      <c r="AE1602" s="7"/>
      <c r="AF1602" s="7"/>
      <c r="AG1602" s="10"/>
      <c r="AH1602" s="10"/>
      <c r="AI1602" s="10"/>
      <c r="AJ1602" s="10"/>
      <c r="AK1602" s="10"/>
      <c r="AL1602" s="10"/>
      <c r="AM1602" s="7"/>
      <c r="AN1602" s="11"/>
      <c r="AO1602" s="12"/>
    </row>
    <row r="1603" spans="1:41">
      <c r="A1603" s="13"/>
      <c r="B1603" s="14"/>
      <c r="C1603" s="15"/>
      <c r="D1603" s="15"/>
      <c r="E1603" s="15"/>
      <c r="F1603" s="61"/>
      <c r="G1603" s="15"/>
      <c r="H1603" s="15"/>
      <c r="I1603" s="15"/>
      <c r="J1603" s="15"/>
      <c r="K1603" s="15"/>
      <c r="L1603" s="15"/>
      <c r="M1603" s="15"/>
      <c r="N1603" s="15"/>
      <c r="O1603" s="15"/>
      <c r="P1603" s="15"/>
      <c r="Q1603" s="15"/>
      <c r="U1603" s="15"/>
      <c r="V1603" s="15"/>
      <c r="W1603" s="15"/>
      <c r="X1603" s="15"/>
      <c r="Y1603" s="16" t="e">
        <f t="shared" si="33"/>
        <v>#DIV/0!</v>
      </c>
      <c r="Z1603" s="15"/>
      <c r="AA1603" s="15"/>
      <c r="AB1603" s="15"/>
      <c r="AC1603" s="15"/>
      <c r="AD1603" s="17"/>
      <c r="AE1603" s="15"/>
      <c r="AF1603" s="15"/>
      <c r="AG1603" s="17"/>
      <c r="AH1603" s="17"/>
      <c r="AI1603" s="17"/>
      <c r="AJ1603" s="17"/>
      <c r="AK1603" s="17"/>
      <c r="AL1603" s="17"/>
      <c r="AM1603" s="15"/>
      <c r="AN1603" s="18"/>
      <c r="AO1603" s="19"/>
    </row>
    <row r="1604" spans="1:41">
      <c r="A1604" s="5"/>
      <c r="B1604" s="6"/>
      <c r="C1604" s="7"/>
      <c r="D1604" s="7"/>
      <c r="E1604" s="7"/>
      <c r="F1604" s="45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U1604" s="7"/>
      <c r="V1604" s="7"/>
      <c r="W1604" s="7"/>
      <c r="X1604" s="7"/>
      <c r="Y1604" s="9" t="e">
        <f t="shared" si="33"/>
        <v>#DIV/0!</v>
      </c>
      <c r="Z1604" s="7"/>
      <c r="AA1604" s="7"/>
      <c r="AB1604" s="7"/>
      <c r="AC1604" s="7"/>
      <c r="AD1604" s="10"/>
      <c r="AE1604" s="7"/>
      <c r="AF1604" s="7"/>
      <c r="AG1604" s="10"/>
      <c r="AH1604" s="10"/>
      <c r="AI1604" s="10"/>
      <c r="AJ1604" s="10"/>
      <c r="AK1604" s="10"/>
      <c r="AL1604" s="10"/>
      <c r="AM1604" s="7"/>
      <c r="AN1604" s="11"/>
      <c r="AO1604" s="12"/>
    </row>
    <row r="1605" spans="1:41">
      <c r="A1605" s="13"/>
      <c r="B1605" s="14"/>
      <c r="C1605" s="15"/>
      <c r="D1605" s="15"/>
      <c r="E1605" s="15"/>
      <c r="F1605" s="61"/>
      <c r="G1605" s="15"/>
      <c r="H1605" s="15"/>
      <c r="I1605" s="15"/>
      <c r="J1605" s="15"/>
      <c r="K1605" s="15"/>
      <c r="L1605" s="15"/>
      <c r="M1605" s="15"/>
      <c r="N1605" s="15"/>
      <c r="O1605" s="15"/>
      <c r="P1605" s="15"/>
      <c r="Q1605" s="15"/>
      <c r="U1605" s="15"/>
      <c r="V1605" s="15"/>
      <c r="W1605" s="15"/>
      <c r="X1605" s="15"/>
      <c r="Y1605" s="16" t="e">
        <f t="shared" si="33"/>
        <v>#DIV/0!</v>
      </c>
      <c r="Z1605" s="15"/>
      <c r="AA1605" s="15"/>
      <c r="AB1605" s="15"/>
      <c r="AC1605" s="15"/>
      <c r="AD1605" s="17"/>
      <c r="AE1605" s="15"/>
      <c r="AF1605" s="15"/>
      <c r="AG1605" s="17"/>
      <c r="AH1605" s="17"/>
      <c r="AI1605" s="17"/>
      <c r="AJ1605" s="17"/>
      <c r="AK1605" s="17"/>
      <c r="AL1605" s="17"/>
      <c r="AM1605" s="15"/>
      <c r="AN1605" s="18"/>
      <c r="AO1605" s="19"/>
    </row>
    <row r="1606" spans="1:41">
      <c r="A1606" s="5"/>
      <c r="B1606" s="6"/>
      <c r="C1606" s="7"/>
      <c r="D1606" s="7"/>
      <c r="E1606" s="7"/>
      <c r="F1606" s="45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U1606" s="7"/>
      <c r="V1606" s="7"/>
      <c r="W1606" s="7"/>
      <c r="X1606" s="7"/>
      <c r="Y1606" s="9" t="e">
        <f t="shared" si="33"/>
        <v>#DIV/0!</v>
      </c>
      <c r="Z1606" s="7"/>
      <c r="AA1606" s="7"/>
      <c r="AB1606" s="7"/>
      <c r="AC1606" s="7"/>
      <c r="AD1606" s="10"/>
      <c r="AE1606" s="7"/>
      <c r="AF1606" s="7"/>
      <c r="AG1606" s="10"/>
      <c r="AH1606" s="10"/>
      <c r="AI1606" s="10"/>
      <c r="AJ1606" s="10"/>
      <c r="AK1606" s="10"/>
      <c r="AL1606" s="10"/>
      <c r="AM1606" s="7"/>
      <c r="AN1606" s="11"/>
      <c r="AO1606" s="12"/>
    </row>
    <row r="1607" spans="1:41">
      <c r="A1607" s="13"/>
      <c r="B1607" s="14"/>
      <c r="C1607" s="15"/>
      <c r="D1607" s="15"/>
      <c r="E1607" s="15"/>
      <c r="F1607" s="61"/>
      <c r="G1607" s="15"/>
      <c r="H1607" s="15"/>
      <c r="I1607" s="15"/>
      <c r="J1607" s="15"/>
      <c r="K1607" s="15"/>
      <c r="L1607" s="15"/>
      <c r="M1607" s="15"/>
      <c r="N1607" s="15"/>
      <c r="O1607" s="15"/>
      <c r="P1607" s="15"/>
      <c r="Q1607" s="15"/>
      <c r="U1607" s="15"/>
      <c r="V1607" s="15"/>
      <c r="W1607" s="15"/>
      <c r="X1607" s="15"/>
      <c r="Y1607" s="16" t="e">
        <f t="shared" si="33"/>
        <v>#DIV/0!</v>
      </c>
      <c r="Z1607" s="15"/>
      <c r="AA1607" s="15"/>
      <c r="AB1607" s="15"/>
      <c r="AC1607" s="15"/>
      <c r="AD1607" s="17"/>
      <c r="AE1607" s="15"/>
      <c r="AF1607" s="15"/>
      <c r="AG1607" s="17"/>
      <c r="AH1607" s="17"/>
      <c r="AI1607" s="17"/>
      <c r="AJ1607" s="17"/>
      <c r="AK1607" s="17"/>
      <c r="AL1607" s="17"/>
      <c r="AM1607" s="15"/>
      <c r="AN1607" s="18"/>
      <c r="AO1607" s="19"/>
    </row>
    <row r="1608" spans="1:41">
      <c r="A1608" s="5"/>
      <c r="B1608" s="6"/>
      <c r="C1608" s="7"/>
      <c r="D1608" s="7"/>
      <c r="E1608" s="7"/>
      <c r="F1608" s="45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U1608" s="7"/>
      <c r="V1608" s="7"/>
      <c r="W1608" s="7"/>
      <c r="X1608" s="7"/>
      <c r="Y1608" s="9" t="e">
        <f t="shared" si="33"/>
        <v>#DIV/0!</v>
      </c>
      <c r="Z1608" s="7"/>
      <c r="AA1608" s="7"/>
      <c r="AB1608" s="7"/>
      <c r="AC1608" s="7"/>
      <c r="AD1608" s="10"/>
      <c r="AE1608" s="7"/>
      <c r="AF1608" s="7"/>
      <c r="AG1608" s="10"/>
      <c r="AH1608" s="10"/>
      <c r="AI1608" s="10"/>
      <c r="AJ1608" s="10"/>
      <c r="AK1608" s="10"/>
      <c r="AL1608" s="10"/>
      <c r="AM1608" s="7"/>
      <c r="AN1608" s="11"/>
      <c r="AO1608" s="12"/>
    </row>
    <row r="1609" spans="1:41">
      <c r="A1609" s="13"/>
      <c r="B1609" s="14"/>
      <c r="C1609" s="15"/>
      <c r="D1609" s="15"/>
      <c r="E1609" s="15"/>
      <c r="F1609" s="61"/>
      <c r="G1609" s="15"/>
      <c r="H1609" s="15"/>
      <c r="I1609" s="15"/>
      <c r="J1609" s="15"/>
      <c r="K1609" s="15"/>
      <c r="L1609" s="15"/>
      <c r="M1609" s="15"/>
      <c r="N1609" s="15"/>
      <c r="O1609" s="15"/>
      <c r="P1609" s="15"/>
      <c r="Q1609" s="15"/>
      <c r="U1609" s="15"/>
      <c r="V1609" s="15"/>
      <c r="W1609" s="15"/>
      <c r="X1609" s="15"/>
      <c r="Y1609" s="16" t="e">
        <f t="shared" si="33"/>
        <v>#DIV/0!</v>
      </c>
      <c r="Z1609" s="15"/>
      <c r="AA1609" s="15"/>
      <c r="AB1609" s="15"/>
      <c r="AC1609" s="15"/>
      <c r="AD1609" s="17"/>
      <c r="AE1609" s="15"/>
      <c r="AF1609" s="15"/>
      <c r="AG1609" s="17"/>
      <c r="AH1609" s="17"/>
      <c r="AI1609" s="17"/>
      <c r="AJ1609" s="17"/>
      <c r="AK1609" s="17"/>
      <c r="AL1609" s="17"/>
      <c r="AM1609" s="15"/>
      <c r="AN1609" s="18"/>
      <c r="AO1609" s="19"/>
    </row>
    <row r="1610" spans="1:41">
      <c r="A1610" s="5"/>
      <c r="B1610" s="6"/>
      <c r="C1610" s="7"/>
      <c r="D1610" s="7"/>
      <c r="E1610" s="7"/>
      <c r="F1610" s="45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U1610" s="7"/>
      <c r="V1610" s="7"/>
      <c r="W1610" s="7"/>
      <c r="X1610" s="7"/>
      <c r="Y1610" s="9" t="e">
        <f t="shared" si="33"/>
        <v>#DIV/0!</v>
      </c>
      <c r="Z1610" s="7"/>
      <c r="AA1610" s="7"/>
      <c r="AB1610" s="7"/>
      <c r="AC1610" s="7"/>
      <c r="AD1610" s="10"/>
      <c r="AE1610" s="7"/>
      <c r="AF1610" s="7"/>
      <c r="AG1610" s="10"/>
      <c r="AH1610" s="10"/>
      <c r="AI1610" s="10"/>
      <c r="AJ1610" s="10"/>
      <c r="AK1610" s="10"/>
      <c r="AL1610" s="10"/>
      <c r="AM1610" s="7"/>
      <c r="AN1610" s="11"/>
      <c r="AO1610" s="12"/>
    </row>
    <row r="1611" spans="1:41">
      <c r="A1611" s="13"/>
      <c r="B1611" s="14"/>
      <c r="C1611" s="15"/>
      <c r="D1611" s="15"/>
      <c r="E1611" s="15"/>
      <c r="F1611" s="61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U1611" s="15"/>
      <c r="V1611" s="15"/>
      <c r="W1611" s="15"/>
      <c r="X1611" s="15"/>
      <c r="Y1611" s="16" t="e">
        <f t="shared" si="33"/>
        <v>#DIV/0!</v>
      </c>
      <c r="Z1611" s="15"/>
      <c r="AA1611" s="15"/>
      <c r="AB1611" s="15"/>
      <c r="AC1611" s="15"/>
      <c r="AD1611" s="17"/>
      <c r="AE1611" s="15"/>
      <c r="AF1611" s="15"/>
      <c r="AG1611" s="17"/>
      <c r="AH1611" s="17"/>
      <c r="AI1611" s="17"/>
      <c r="AJ1611" s="17"/>
      <c r="AK1611" s="17"/>
      <c r="AL1611" s="17"/>
      <c r="AM1611" s="15"/>
      <c r="AN1611" s="18"/>
      <c r="AO1611" s="19"/>
    </row>
    <row r="1612" spans="1:41">
      <c r="A1612" s="5"/>
      <c r="B1612" s="6"/>
      <c r="C1612" s="7"/>
      <c r="D1612" s="7"/>
      <c r="E1612" s="7"/>
      <c r="F1612" s="45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U1612" s="7"/>
      <c r="V1612" s="7"/>
      <c r="W1612" s="7"/>
      <c r="X1612" s="7"/>
      <c r="Y1612" s="9" t="e">
        <f t="shared" si="33"/>
        <v>#DIV/0!</v>
      </c>
      <c r="Z1612" s="7"/>
      <c r="AA1612" s="7"/>
      <c r="AB1612" s="7"/>
      <c r="AC1612" s="7"/>
      <c r="AD1612" s="10"/>
      <c r="AE1612" s="7"/>
      <c r="AF1612" s="7"/>
      <c r="AG1612" s="10"/>
      <c r="AH1612" s="10"/>
      <c r="AI1612" s="10"/>
      <c r="AJ1612" s="10"/>
      <c r="AK1612" s="10"/>
      <c r="AL1612" s="10"/>
      <c r="AM1612" s="7"/>
      <c r="AN1612" s="11"/>
      <c r="AO1612" s="12"/>
    </row>
    <row r="1613" spans="1:41">
      <c r="A1613" s="13"/>
      <c r="B1613" s="14"/>
      <c r="C1613" s="15"/>
      <c r="D1613" s="15"/>
      <c r="E1613" s="15"/>
      <c r="F1613" s="61"/>
      <c r="G1613" s="15"/>
      <c r="H1613" s="15"/>
      <c r="I1613" s="15"/>
      <c r="J1613" s="15"/>
      <c r="K1613" s="15"/>
      <c r="L1613" s="15"/>
      <c r="M1613" s="15"/>
      <c r="N1613" s="15"/>
      <c r="O1613" s="15"/>
      <c r="P1613" s="15"/>
      <c r="Q1613" s="15"/>
      <c r="U1613" s="15"/>
      <c r="V1613" s="15"/>
      <c r="W1613" s="15"/>
      <c r="X1613" s="15"/>
      <c r="Y1613" s="16" t="e">
        <f t="shared" si="33"/>
        <v>#DIV/0!</v>
      </c>
      <c r="Z1613" s="15"/>
      <c r="AA1613" s="15"/>
      <c r="AB1613" s="15"/>
      <c r="AC1613" s="15"/>
      <c r="AD1613" s="17"/>
      <c r="AE1613" s="15"/>
      <c r="AF1613" s="15"/>
      <c r="AG1613" s="17"/>
      <c r="AH1613" s="17"/>
      <c r="AI1613" s="17"/>
      <c r="AJ1613" s="17"/>
      <c r="AK1613" s="17"/>
      <c r="AL1613" s="17"/>
      <c r="AM1613" s="15"/>
      <c r="AN1613" s="18"/>
      <c r="AO1613" s="19"/>
    </row>
    <row r="1614" spans="1:41">
      <c r="A1614" s="5"/>
      <c r="B1614" s="6"/>
      <c r="C1614" s="7"/>
      <c r="D1614" s="7"/>
      <c r="E1614" s="7"/>
      <c r="F1614" s="45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U1614" s="7"/>
      <c r="V1614" s="7"/>
      <c r="W1614" s="7"/>
      <c r="X1614" s="7"/>
      <c r="Y1614" s="9" t="e">
        <f t="shared" si="33"/>
        <v>#DIV/0!</v>
      </c>
      <c r="Z1614" s="7"/>
      <c r="AA1614" s="7"/>
      <c r="AB1614" s="7"/>
      <c r="AC1614" s="7"/>
      <c r="AD1614" s="10"/>
      <c r="AE1614" s="7"/>
      <c r="AF1614" s="7"/>
      <c r="AG1614" s="10"/>
      <c r="AH1614" s="10"/>
      <c r="AI1614" s="10"/>
      <c r="AJ1614" s="10"/>
      <c r="AK1614" s="10"/>
      <c r="AL1614" s="10"/>
      <c r="AM1614" s="7"/>
      <c r="AN1614" s="11"/>
      <c r="AO1614" s="12"/>
    </row>
    <row r="1615" spans="1:41">
      <c r="A1615" s="13"/>
      <c r="B1615" s="14"/>
      <c r="C1615" s="15"/>
      <c r="D1615" s="15"/>
      <c r="E1615" s="15"/>
      <c r="F1615" s="61"/>
      <c r="G1615" s="15"/>
      <c r="H1615" s="15"/>
      <c r="I1615" s="15"/>
      <c r="J1615" s="15"/>
      <c r="K1615" s="15"/>
      <c r="L1615" s="15"/>
      <c r="M1615" s="15"/>
      <c r="N1615" s="15"/>
      <c r="O1615" s="15"/>
      <c r="P1615" s="15"/>
      <c r="Q1615" s="15"/>
      <c r="U1615" s="15"/>
      <c r="V1615" s="15"/>
      <c r="W1615" s="15"/>
      <c r="X1615" s="15"/>
      <c r="Y1615" s="16" t="e">
        <f t="shared" si="33"/>
        <v>#DIV/0!</v>
      </c>
      <c r="Z1615" s="15"/>
      <c r="AA1615" s="15"/>
      <c r="AB1615" s="15"/>
      <c r="AC1615" s="15"/>
      <c r="AD1615" s="17"/>
      <c r="AE1615" s="15"/>
      <c r="AF1615" s="15"/>
      <c r="AG1615" s="17"/>
      <c r="AH1615" s="17"/>
      <c r="AI1615" s="17"/>
      <c r="AJ1615" s="17"/>
      <c r="AK1615" s="17"/>
      <c r="AL1615" s="17"/>
      <c r="AM1615" s="15"/>
      <c r="AN1615" s="18"/>
      <c r="AO1615" s="19"/>
    </row>
    <row r="1616" spans="1:41">
      <c r="A1616" s="5"/>
      <c r="B1616" s="6"/>
      <c r="C1616" s="7"/>
      <c r="D1616" s="7"/>
      <c r="E1616" s="7"/>
      <c r="F1616" s="45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U1616" s="7"/>
      <c r="V1616" s="7"/>
      <c r="W1616" s="7"/>
      <c r="X1616" s="7"/>
      <c r="Y1616" s="9" t="e">
        <f t="shared" si="33"/>
        <v>#DIV/0!</v>
      </c>
      <c r="Z1616" s="7"/>
      <c r="AA1616" s="7"/>
      <c r="AB1616" s="7"/>
      <c r="AC1616" s="7"/>
      <c r="AD1616" s="10"/>
      <c r="AE1616" s="7"/>
      <c r="AF1616" s="7"/>
      <c r="AG1616" s="10"/>
      <c r="AH1616" s="10"/>
      <c r="AI1616" s="10"/>
      <c r="AJ1616" s="10"/>
      <c r="AK1616" s="10"/>
      <c r="AL1616" s="10"/>
      <c r="AM1616" s="7"/>
      <c r="AN1616" s="11"/>
      <c r="AO1616" s="12"/>
    </row>
    <row r="1617" spans="1:41">
      <c r="A1617" s="13"/>
      <c r="B1617" s="14"/>
      <c r="C1617" s="15"/>
      <c r="D1617" s="15"/>
      <c r="E1617" s="15"/>
      <c r="F1617" s="61"/>
      <c r="G1617" s="15"/>
      <c r="H1617" s="15"/>
      <c r="I1617" s="15"/>
      <c r="J1617" s="15"/>
      <c r="K1617" s="15"/>
      <c r="L1617" s="15"/>
      <c r="M1617" s="15"/>
      <c r="N1617" s="15"/>
      <c r="O1617" s="15"/>
      <c r="P1617" s="15"/>
      <c r="Q1617" s="15"/>
      <c r="U1617" s="15"/>
      <c r="V1617" s="15"/>
      <c r="W1617" s="15"/>
      <c r="X1617" s="15"/>
      <c r="Y1617" s="16" t="e">
        <f t="shared" si="33"/>
        <v>#DIV/0!</v>
      </c>
      <c r="Z1617" s="15"/>
      <c r="AA1617" s="15"/>
      <c r="AB1617" s="15"/>
      <c r="AC1617" s="15"/>
      <c r="AD1617" s="17"/>
      <c r="AE1617" s="15"/>
      <c r="AF1617" s="15"/>
      <c r="AG1617" s="17"/>
      <c r="AH1617" s="17"/>
      <c r="AI1617" s="17"/>
      <c r="AJ1617" s="17"/>
      <c r="AK1617" s="17"/>
      <c r="AL1617" s="17"/>
      <c r="AM1617" s="15"/>
      <c r="AN1617" s="18"/>
      <c r="AO1617" s="19"/>
    </row>
    <row r="1618" spans="1:41">
      <c r="A1618" s="5"/>
      <c r="B1618" s="6"/>
      <c r="C1618" s="7"/>
      <c r="D1618" s="7"/>
      <c r="E1618" s="7"/>
      <c r="F1618" s="45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U1618" s="7"/>
      <c r="V1618" s="7"/>
      <c r="W1618" s="7"/>
      <c r="X1618" s="7"/>
      <c r="Y1618" s="9" t="e">
        <f t="shared" si="33"/>
        <v>#DIV/0!</v>
      </c>
      <c r="Z1618" s="7"/>
      <c r="AA1618" s="7"/>
      <c r="AB1618" s="7"/>
      <c r="AC1618" s="7"/>
      <c r="AD1618" s="10"/>
      <c r="AE1618" s="7"/>
      <c r="AF1618" s="7"/>
      <c r="AG1618" s="10"/>
      <c r="AH1618" s="10"/>
      <c r="AI1618" s="10"/>
      <c r="AJ1618" s="10"/>
      <c r="AK1618" s="10"/>
      <c r="AL1618" s="10"/>
      <c r="AM1618" s="7"/>
      <c r="AN1618" s="11"/>
      <c r="AO1618" s="12"/>
    </row>
    <row r="1619" spans="1:41">
      <c r="A1619" s="13"/>
      <c r="B1619" s="14"/>
      <c r="C1619" s="15"/>
      <c r="D1619" s="15"/>
      <c r="E1619" s="15"/>
      <c r="F1619" s="61"/>
      <c r="G1619" s="15"/>
      <c r="H1619" s="15"/>
      <c r="I1619" s="15"/>
      <c r="J1619" s="15"/>
      <c r="K1619" s="15"/>
      <c r="L1619" s="15"/>
      <c r="M1619" s="15"/>
      <c r="N1619" s="15"/>
      <c r="O1619" s="15"/>
      <c r="P1619" s="15"/>
      <c r="Q1619" s="15"/>
      <c r="U1619" s="15"/>
      <c r="V1619" s="15"/>
      <c r="W1619" s="15"/>
      <c r="X1619" s="15"/>
      <c r="Y1619" s="16" t="e">
        <f t="shared" si="33"/>
        <v>#DIV/0!</v>
      </c>
      <c r="Z1619" s="15"/>
      <c r="AA1619" s="15"/>
      <c r="AB1619" s="15"/>
      <c r="AC1619" s="15"/>
      <c r="AD1619" s="17"/>
      <c r="AE1619" s="15"/>
      <c r="AF1619" s="15"/>
      <c r="AG1619" s="17"/>
      <c r="AH1619" s="17"/>
      <c r="AI1619" s="17"/>
      <c r="AJ1619" s="17"/>
      <c r="AK1619" s="17"/>
      <c r="AL1619" s="17"/>
      <c r="AM1619" s="15"/>
      <c r="AN1619" s="18"/>
      <c r="AO1619" s="19"/>
    </row>
    <row r="1620" spans="1:41">
      <c r="A1620" s="5"/>
      <c r="B1620" s="6"/>
      <c r="C1620" s="7"/>
      <c r="D1620" s="7"/>
      <c r="E1620" s="7"/>
      <c r="F1620" s="45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U1620" s="7"/>
      <c r="V1620" s="7"/>
      <c r="W1620" s="7"/>
      <c r="X1620" s="7"/>
      <c r="Y1620" s="9" t="e">
        <f t="shared" si="33"/>
        <v>#DIV/0!</v>
      </c>
      <c r="Z1620" s="7"/>
      <c r="AA1620" s="7"/>
      <c r="AB1620" s="7"/>
      <c r="AC1620" s="7"/>
      <c r="AD1620" s="10"/>
      <c r="AE1620" s="7"/>
      <c r="AF1620" s="7"/>
      <c r="AG1620" s="10"/>
      <c r="AH1620" s="10"/>
      <c r="AI1620" s="10"/>
      <c r="AJ1620" s="10"/>
      <c r="AK1620" s="10"/>
      <c r="AL1620" s="10"/>
      <c r="AM1620" s="7"/>
      <c r="AN1620" s="11"/>
      <c r="AO1620" s="12"/>
    </row>
    <row r="1621" spans="1:41">
      <c r="A1621" s="13"/>
      <c r="B1621" s="14"/>
      <c r="C1621" s="15"/>
      <c r="D1621" s="15"/>
      <c r="E1621" s="15"/>
      <c r="F1621" s="61"/>
      <c r="G1621" s="15"/>
      <c r="H1621" s="15"/>
      <c r="I1621" s="15"/>
      <c r="J1621" s="15"/>
      <c r="K1621" s="15"/>
      <c r="L1621" s="15"/>
      <c r="M1621" s="15"/>
      <c r="N1621" s="15"/>
      <c r="O1621" s="15"/>
      <c r="P1621" s="15"/>
      <c r="Q1621" s="15"/>
      <c r="U1621" s="15"/>
      <c r="V1621" s="15"/>
      <c r="W1621" s="15"/>
      <c r="X1621" s="15"/>
      <c r="Y1621" s="16" t="e">
        <f t="shared" si="33"/>
        <v>#DIV/0!</v>
      </c>
      <c r="Z1621" s="15"/>
      <c r="AA1621" s="15"/>
      <c r="AB1621" s="15"/>
      <c r="AC1621" s="15"/>
      <c r="AD1621" s="17"/>
      <c r="AE1621" s="15"/>
      <c r="AF1621" s="15"/>
      <c r="AG1621" s="17"/>
      <c r="AH1621" s="17"/>
      <c r="AI1621" s="17"/>
      <c r="AJ1621" s="17"/>
      <c r="AK1621" s="17"/>
      <c r="AL1621" s="17"/>
      <c r="AM1621" s="15"/>
      <c r="AN1621" s="18"/>
      <c r="AO1621" s="19"/>
    </row>
    <row r="1622" spans="1:41">
      <c r="A1622" s="5"/>
      <c r="B1622" s="6"/>
      <c r="C1622" s="7"/>
      <c r="D1622" s="7"/>
      <c r="E1622" s="7"/>
      <c r="F1622" s="45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U1622" s="7"/>
      <c r="V1622" s="7"/>
      <c r="W1622" s="7"/>
      <c r="X1622" s="7"/>
      <c r="Y1622" s="9" t="e">
        <f t="shared" si="33"/>
        <v>#DIV/0!</v>
      </c>
      <c r="Z1622" s="7"/>
      <c r="AA1622" s="7"/>
      <c r="AB1622" s="7"/>
      <c r="AC1622" s="7"/>
      <c r="AD1622" s="10"/>
      <c r="AE1622" s="7"/>
      <c r="AF1622" s="7"/>
      <c r="AG1622" s="10"/>
      <c r="AH1622" s="10"/>
      <c r="AI1622" s="10"/>
      <c r="AJ1622" s="10"/>
      <c r="AK1622" s="10"/>
      <c r="AL1622" s="10"/>
      <c r="AM1622" s="7"/>
      <c r="AN1622" s="11"/>
      <c r="AO1622" s="12"/>
    </row>
    <row r="1623" spans="1:41">
      <c r="A1623" s="13"/>
      <c r="B1623" s="14"/>
      <c r="C1623" s="15"/>
      <c r="D1623" s="15"/>
      <c r="E1623" s="15"/>
      <c r="F1623" s="61"/>
      <c r="G1623" s="15"/>
      <c r="H1623" s="15"/>
      <c r="I1623" s="15"/>
      <c r="J1623" s="15"/>
      <c r="K1623" s="15"/>
      <c r="L1623" s="15"/>
      <c r="M1623" s="15"/>
      <c r="N1623" s="15"/>
      <c r="O1623" s="15"/>
      <c r="P1623" s="15"/>
      <c r="Q1623" s="15"/>
      <c r="U1623" s="15"/>
      <c r="V1623" s="15"/>
      <c r="W1623" s="15"/>
      <c r="X1623" s="15"/>
      <c r="Y1623" s="16" t="e">
        <f t="shared" si="33"/>
        <v>#DIV/0!</v>
      </c>
      <c r="Z1623" s="15"/>
      <c r="AA1623" s="15"/>
      <c r="AB1623" s="15"/>
      <c r="AC1623" s="15"/>
      <c r="AD1623" s="17"/>
      <c r="AE1623" s="15"/>
      <c r="AF1623" s="15"/>
      <c r="AG1623" s="17"/>
      <c r="AH1623" s="17"/>
      <c r="AI1623" s="17"/>
      <c r="AJ1623" s="17"/>
      <c r="AK1623" s="17"/>
      <c r="AL1623" s="17"/>
      <c r="AM1623" s="15"/>
      <c r="AN1623" s="18"/>
      <c r="AO1623" s="19"/>
    </row>
    <row r="1624" spans="1:41">
      <c r="A1624" s="5"/>
      <c r="B1624" s="6"/>
      <c r="C1624" s="7"/>
      <c r="D1624" s="7"/>
      <c r="E1624" s="7"/>
      <c r="F1624" s="45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U1624" s="7"/>
      <c r="V1624" s="7"/>
      <c r="W1624" s="7"/>
      <c r="X1624" s="7"/>
      <c r="Y1624" s="9" t="e">
        <f t="shared" si="33"/>
        <v>#DIV/0!</v>
      </c>
      <c r="Z1624" s="7"/>
      <c r="AA1624" s="7"/>
      <c r="AB1624" s="7"/>
      <c r="AC1624" s="7"/>
      <c r="AD1624" s="10"/>
      <c r="AE1624" s="7"/>
      <c r="AF1624" s="7"/>
      <c r="AG1624" s="10"/>
      <c r="AH1624" s="10"/>
      <c r="AI1624" s="10"/>
      <c r="AJ1624" s="10"/>
      <c r="AK1624" s="10"/>
      <c r="AL1624" s="10"/>
      <c r="AM1624" s="7"/>
      <c r="AN1624" s="11"/>
      <c r="AO1624" s="12"/>
    </row>
    <row r="1625" spans="1:41">
      <c r="A1625" s="13"/>
      <c r="B1625" s="14"/>
      <c r="C1625" s="15"/>
      <c r="D1625" s="15"/>
      <c r="E1625" s="15"/>
      <c r="F1625" s="61"/>
      <c r="G1625" s="15"/>
      <c r="H1625" s="15"/>
      <c r="I1625" s="15"/>
      <c r="J1625" s="15"/>
      <c r="K1625" s="15"/>
      <c r="L1625" s="15"/>
      <c r="M1625" s="15"/>
      <c r="N1625" s="15"/>
      <c r="O1625" s="15"/>
      <c r="P1625" s="15"/>
      <c r="Q1625" s="15"/>
      <c r="U1625" s="15"/>
      <c r="V1625" s="15"/>
      <c r="W1625" s="15"/>
      <c r="X1625" s="15"/>
      <c r="Y1625" s="16" t="e">
        <f t="shared" si="33"/>
        <v>#DIV/0!</v>
      </c>
      <c r="Z1625" s="15"/>
      <c r="AA1625" s="15"/>
      <c r="AB1625" s="15"/>
      <c r="AC1625" s="15"/>
      <c r="AD1625" s="17"/>
      <c r="AE1625" s="15"/>
      <c r="AF1625" s="15"/>
      <c r="AG1625" s="17"/>
      <c r="AH1625" s="17"/>
      <c r="AI1625" s="17"/>
      <c r="AJ1625" s="17"/>
      <c r="AK1625" s="17"/>
      <c r="AL1625" s="17"/>
      <c r="AM1625" s="15"/>
      <c r="AN1625" s="18"/>
      <c r="AO1625" s="19"/>
    </row>
    <row r="1626" spans="1:41">
      <c r="A1626" s="5"/>
      <c r="B1626" s="6"/>
      <c r="C1626" s="7"/>
      <c r="D1626" s="7"/>
      <c r="E1626" s="7"/>
      <c r="F1626" s="45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U1626" s="7"/>
      <c r="V1626" s="7"/>
      <c r="W1626" s="7"/>
      <c r="X1626" s="7"/>
      <c r="Y1626" s="9" t="e">
        <f t="shared" si="33"/>
        <v>#DIV/0!</v>
      </c>
      <c r="Z1626" s="7"/>
      <c r="AA1626" s="7"/>
      <c r="AB1626" s="7"/>
      <c r="AC1626" s="7"/>
      <c r="AD1626" s="10"/>
      <c r="AE1626" s="7"/>
      <c r="AF1626" s="7"/>
      <c r="AG1626" s="10"/>
      <c r="AH1626" s="10"/>
      <c r="AI1626" s="10"/>
      <c r="AJ1626" s="10"/>
      <c r="AK1626" s="10"/>
      <c r="AL1626" s="10"/>
      <c r="AM1626" s="7"/>
      <c r="AN1626" s="11"/>
      <c r="AO1626" s="12"/>
    </row>
    <row r="1627" spans="1:41">
      <c r="A1627" s="13"/>
      <c r="B1627" s="14"/>
      <c r="C1627" s="15"/>
      <c r="D1627" s="15"/>
      <c r="E1627" s="15"/>
      <c r="F1627" s="61"/>
      <c r="G1627" s="15"/>
      <c r="H1627" s="15"/>
      <c r="I1627" s="15"/>
      <c r="J1627" s="15"/>
      <c r="K1627" s="15"/>
      <c r="L1627" s="15"/>
      <c r="M1627" s="15"/>
      <c r="N1627" s="15"/>
      <c r="O1627" s="15"/>
      <c r="P1627" s="15"/>
      <c r="Q1627" s="15"/>
      <c r="U1627" s="15"/>
      <c r="V1627" s="15"/>
      <c r="W1627" s="15"/>
      <c r="X1627" s="15"/>
      <c r="Y1627" s="16" t="e">
        <f t="shared" si="33"/>
        <v>#DIV/0!</v>
      </c>
      <c r="Z1627" s="15"/>
      <c r="AA1627" s="15"/>
      <c r="AB1627" s="15"/>
      <c r="AC1627" s="15"/>
      <c r="AD1627" s="17"/>
      <c r="AE1627" s="15"/>
      <c r="AF1627" s="15"/>
      <c r="AG1627" s="17"/>
      <c r="AH1627" s="17"/>
      <c r="AI1627" s="17"/>
      <c r="AJ1627" s="17"/>
      <c r="AK1627" s="17"/>
      <c r="AL1627" s="17"/>
      <c r="AM1627" s="15"/>
      <c r="AN1627" s="18"/>
      <c r="AO1627" s="19"/>
    </row>
    <row r="1628" spans="1:41">
      <c r="A1628" s="5"/>
      <c r="B1628" s="6"/>
      <c r="C1628" s="7"/>
      <c r="D1628" s="7"/>
      <c r="E1628" s="7"/>
      <c r="F1628" s="45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U1628" s="7"/>
      <c r="V1628" s="7"/>
      <c r="W1628" s="7"/>
      <c r="X1628" s="7"/>
      <c r="Y1628" s="9" t="e">
        <f t="shared" si="33"/>
        <v>#DIV/0!</v>
      </c>
      <c r="Z1628" s="7"/>
      <c r="AA1628" s="7"/>
      <c r="AB1628" s="7"/>
      <c r="AC1628" s="7"/>
      <c r="AD1628" s="10"/>
      <c r="AE1628" s="7"/>
      <c r="AF1628" s="7"/>
      <c r="AG1628" s="10"/>
      <c r="AH1628" s="10"/>
      <c r="AI1628" s="10"/>
      <c r="AJ1628" s="10"/>
      <c r="AK1628" s="10"/>
      <c r="AL1628" s="10"/>
      <c r="AM1628" s="7"/>
      <c r="AN1628" s="11"/>
      <c r="AO1628" s="12"/>
    </row>
    <row r="1629" spans="1:41">
      <c r="A1629" s="13"/>
      <c r="B1629" s="14"/>
      <c r="C1629" s="15"/>
      <c r="D1629" s="15"/>
      <c r="E1629" s="15"/>
      <c r="F1629" s="61"/>
      <c r="G1629" s="15"/>
      <c r="H1629" s="15"/>
      <c r="I1629" s="15"/>
      <c r="J1629" s="15"/>
      <c r="K1629" s="15"/>
      <c r="L1629" s="15"/>
      <c r="M1629" s="15"/>
      <c r="N1629" s="15"/>
      <c r="O1629" s="15"/>
      <c r="P1629" s="15"/>
      <c r="Q1629" s="15"/>
      <c r="U1629" s="15"/>
      <c r="V1629" s="15"/>
      <c r="W1629" s="15"/>
      <c r="X1629" s="15"/>
      <c r="Y1629" s="16" t="e">
        <f t="shared" si="33"/>
        <v>#DIV/0!</v>
      </c>
      <c r="Z1629" s="15"/>
      <c r="AA1629" s="15"/>
      <c r="AB1629" s="15"/>
      <c r="AC1629" s="15"/>
      <c r="AD1629" s="17"/>
      <c r="AE1629" s="15"/>
      <c r="AF1629" s="15"/>
      <c r="AG1629" s="17"/>
      <c r="AH1629" s="17"/>
      <c r="AI1629" s="17"/>
      <c r="AJ1629" s="17"/>
      <c r="AK1629" s="17"/>
      <c r="AL1629" s="17"/>
      <c r="AM1629" s="15"/>
      <c r="AN1629" s="18"/>
      <c r="AO1629" s="19"/>
    </row>
    <row r="1630" spans="1:41">
      <c r="A1630" s="5"/>
      <c r="B1630" s="6"/>
      <c r="C1630" s="7"/>
      <c r="D1630" s="7"/>
      <c r="E1630" s="7"/>
      <c r="F1630" s="45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U1630" s="7"/>
      <c r="V1630" s="7"/>
      <c r="W1630" s="7"/>
      <c r="X1630" s="7"/>
      <c r="Y1630" s="9" t="e">
        <f t="shared" si="33"/>
        <v>#DIV/0!</v>
      </c>
      <c r="Z1630" s="7"/>
      <c r="AA1630" s="7"/>
      <c r="AB1630" s="7"/>
      <c r="AC1630" s="7"/>
      <c r="AD1630" s="10"/>
      <c r="AE1630" s="7"/>
      <c r="AF1630" s="7"/>
      <c r="AG1630" s="10"/>
      <c r="AH1630" s="10"/>
      <c r="AI1630" s="10"/>
      <c r="AJ1630" s="10"/>
      <c r="AK1630" s="10"/>
      <c r="AL1630" s="10"/>
      <c r="AM1630" s="7"/>
      <c r="AN1630" s="11"/>
      <c r="AO1630" s="12"/>
    </row>
    <row r="1631" spans="1:41">
      <c r="A1631" s="13"/>
      <c r="B1631" s="14"/>
      <c r="C1631" s="15"/>
      <c r="D1631" s="15"/>
      <c r="E1631" s="15"/>
      <c r="F1631" s="61"/>
      <c r="G1631" s="15"/>
      <c r="H1631" s="15"/>
      <c r="I1631" s="15"/>
      <c r="J1631" s="15"/>
      <c r="K1631" s="15"/>
      <c r="L1631" s="15"/>
      <c r="M1631" s="15"/>
      <c r="N1631" s="15"/>
      <c r="O1631" s="15"/>
      <c r="P1631" s="15"/>
      <c r="Q1631" s="15"/>
      <c r="U1631" s="15"/>
      <c r="V1631" s="15"/>
      <c r="W1631" s="15"/>
      <c r="X1631" s="15"/>
      <c r="Y1631" s="16" t="e">
        <f t="shared" si="33"/>
        <v>#DIV/0!</v>
      </c>
      <c r="Z1631" s="15"/>
      <c r="AA1631" s="15"/>
      <c r="AB1631" s="15"/>
      <c r="AC1631" s="15"/>
      <c r="AD1631" s="17"/>
      <c r="AE1631" s="15"/>
      <c r="AF1631" s="15"/>
      <c r="AG1631" s="17"/>
      <c r="AH1631" s="17"/>
      <c r="AI1631" s="17"/>
      <c r="AJ1631" s="17"/>
      <c r="AK1631" s="17"/>
      <c r="AL1631" s="17"/>
      <c r="AM1631" s="15"/>
      <c r="AN1631" s="18"/>
      <c r="AO1631" s="19"/>
    </row>
    <row r="1632" spans="1:41">
      <c r="A1632" s="5"/>
      <c r="B1632" s="6"/>
      <c r="C1632" s="7"/>
      <c r="D1632" s="7"/>
      <c r="E1632" s="7"/>
      <c r="F1632" s="45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U1632" s="7"/>
      <c r="V1632" s="7"/>
      <c r="W1632" s="7"/>
      <c r="X1632" s="7"/>
      <c r="Y1632" s="9" t="e">
        <f t="shared" si="33"/>
        <v>#DIV/0!</v>
      </c>
      <c r="Z1632" s="7"/>
      <c r="AA1632" s="7"/>
      <c r="AB1632" s="7"/>
      <c r="AC1632" s="7"/>
      <c r="AD1632" s="10"/>
      <c r="AE1632" s="7"/>
      <c r="AF1632" s="7"/>
      <c r="AG1632" s="10"/>
      <c r="AH1632" s="10"/>
      <c r="AI1632" s="10"/>
      <c r="AJ1632" s="10"/>
      <c r="AK1632" s="10"/>
      <c r="AL1632" s="10"/>
      <c r="AM1632" s="7"/>
      <c r="AN1632" s="11"/>
      <c r="AO1632" s="12"/>
    </row>
    <row r="1633" spans="1:41">
      <c r="A1633" s="13"/>
      <c r="B1633" s="14"/>
      <c r="C1633" s="15"/>
      <c r="D1633" s="15"/>
      <c r="E1633" s="15"/>
      <c r="F1633" s="61"/>
      <c r="G1633" s="15"/>
      <c r="H1633" s="15"/>
      <c r="I1633" s="15"/>
      <c r="J1633" s="15"/>
      <c r="K1633" s="15"/>
      <c r="L1633" s="15"/>
      <c r="M1633" s="15"/>
      <c r="N1633" s="15"/>
      <c r="O1633" s="15"/>
      <c r="P1633" s="15"/>
      <c r="Q1633" s="15"/>
      <c r="U1633" s="15"/>
      <c r="V1633" s="15"/>
      <c r="W1633" s="15"/>
      <c r="X1633" s="15"/>
      <c r="Y1633" s="16" t="e">
        <f t="shared" si="33"/>
        <v>#DIV/0!</v>
      </c>
      <c r="Z1633" s="15"/>
      <c r="AA1633" s="15"/>
      <c r="AB1633" s="15"/>
      <c r="AC1633" s="15"/>
      <c r="AD1633" s="17"/>
      <c r="AE1633" s="15"/>
      <c r="AF1633" s="15"/>
      <c r="AG1633" s="17"/>
      <c r="AH1633" s="17"/>
      <c r="AI1633" s="17"/>
      <c r="AJ1633" s="17"/>
      <c r="AK1633" s="17"/>
      <c r="AL1633" s="17"/>
      <c r="AM1633" s="15"/>
      <c r="AN1633" s="18"/>
      <c r="AO1633" s="19"/>
    </row>
    <row r="1634" spans="1:41">
      <c r="A1634" s="5"/>
      <c r="B1634" s="6"/>
      <c r="C1634" s="7"/>
      <c r="D1634" s="7"/>
      <c r="E1634" s="7"/>
      <c r="F1634" s="45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U1634" s="7"/>
      <c r="V1634" s="7"/>
      <c r="W1634" s="7"/>
      <c r="X1634" s="7"/>
      <c r="Y1634" s="9" t="e">
        <f t="shared" si="33"/>
        <v>#DIV/0!</v>
      </c>
      <c r="Z1634" s="7"/>
      <c r="AA1634" s="7"/>
      <c r="AB1634" s="7"/>
      <c r="AC1634" s="7"/>
      <c r="AD1634" s="10"/>
      <c r="AE1634" s="7"/>
      <c r="AF1634" s="7"/>
      <c r="AG1634" s="10"/>
      <c r="AH1634" s="10"/>
      <c r="AI1634" s="10"/>
      <c r="AJ1634" s="10"/>
      <c r="AK1634" s="10"/>
      <c r="AL1634" s="10"/>
      <c r="AM1634" s="7"/>
      <c r="AN1634" s="11"/>
      <c r="AO1634" s="12"/>
    </row>
    <row r="1635" spans="1:41">
      <c r="A1635" s="13"/>
      <c r="B1635" s="14"/>
      <c r="C1635" s="15"/>
      <c r="D1635" s="15"/>
      <c r="E1635" s="15"/>
      <c r="F1635" s="61"/>
      <c r="G1635" s="15"/>
      <c r="H1635" s="15"/>
      <c r="I1635" s="15"/>
      <c r="J1635" s="15"/>
      <c r="K1635" s="15"/>
      <c r="L1635" s="15"/>
      <c r="M1635" s="15"/>
      <c r="N1635" s="15"/>
      <c r="O1635" s="15"/>
      <c r="P1635" s="15"/>
      <c r="Q1635" s="15"/>
      <c r="U1635" s="15"/>
      <c r="V1635" s="15"/>
      <c r="W1635" s="15"/>
      <c r="X1635" s="15"/>
      <c r="Y1635" s="16" t="e">
        <f t="shared" si="33"/>
        <v>#DIV/0!</v>
      </c>
      <c r="Z1635" s="15"/>
      <c r="AA1635" s="15"/>
      <c r="AB1635" s="15"/>
      <c r="AC1635" s="15"/>
      <c r="AD1635" s="17"/>
      <c r="AE1635" s="15"/>
      <c r="AF1635" s="15"/>
      <c r="AG1635" s="17"/>
      <c r="AH1635" s="17"/>
      <c r="AI1635" s="17"/>
      <c r="AJ1635" s="17"/>
      <c r="AK1635" s="17"/>
      <c r="AL1635" s="17"/>
      <c r="AM1635" s="15"/>
      <c r="AN1635" s="18"/>
      <c r="AO1635" s="19"/>
    </row>
    <row r="1636" spans="1:41">
      <c r="A1636" s="5"/>
      <c r="B1636" s="6"/>
      <c r="C1636" s="7"/>
      <c r="D1636" s="7"/>
      <c r="E1636" s="7"/>
      <c r="F1636" s="45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U1636" s="7"/>
      <c r="V1636" s="7"/>
      <c r="W1636" s="7"/>
      <c r="X1636" s="7"/>
      <c r="Y1636" s="9" t="e">
        <f t="shared" si="33"/>
        <v>#DIV/0!</v>
      </c>
      <c r="Z1636" s="7"/>
      <c r="AA1636" s="7"/>
      <c r="AB1636" s="7"/>
      <c r="AC1636" s="7"/>
      <c r="AD1636" s="10"/>
      <c r="AE1636" s="7"/>
      <c r="AF1636" s="7"/>
      <c r="AG1636" s="10"/>
      <c r="AH1636" s="10"/>
      <c r="AI1636" s="10"/>
      <c r="AJ1636" s="10"/>
      <c r="AK1636" s="10"/>
      <c r="AL1636" s="10"/>
      <c r="AM1636" s="7"/>
      <c r="AN1636" s="11"/>
      <c r="AO1636" s="12"/>
    </row>
    <row r="1637" spans="1:41">
      <c r="A1637" s="13"/>
      <c r="B1637" s="14"/>
      <c r="C1637" s="15"/>
      <c r="D1637" s="15"/>
      <c r="E1637" s="15"/>
      <c r="F1637" s="61"/>
      <c r="G1637" s="15"/>
      <c r="H1637" s="15"/>
      <c r="I1637" s="15"/>
      <c r="J1637" s="15"/>
      <c r="K1637" s="15"/>
      <c r="L1637" s="15"/>
      <c r="M1637" s="15"/>
      <c r="N1637" s="15"/>
      <c r="O1637" s="15"/>
      <c r="P1637" s="15"/>
      <c r="Q1637" s="15"/>
      <c r="U1637" s="15"/>
      <c r="V1637" s="15"/>
      <c r="W1637" s="15"/>
      <c r="X1637" s="15"/>
      <c r="Y1637" s="16" t="e">
        <f t="shared" si="33"/>
        <v>#DIV/0!</v>
      </c>
      <c r="Z1637" s="15"/>
      <c r="AA1637" s="15"/>
      <c r="AB1637" s="15"/>
      <c r="AC1637" s="15"/>
      <c r="AD1637" s="17"/>
      <c r="AE1637" s="15"/>
      <c r="AF1637" s="15"/>
      <c r="AG1637" s="17"/>
      <c r="AH1637" s="17"/>
      <c r="AI1637" s="17"/>
      <c r="AJ1637" s="17"/>
      <c r="AK1637" s="17"/>
      <c r="AL1637" s="17"/>
      <c r="AM1637" s="15"/>
      <c r="AN1637" s="18"/>
      <c r="AO1637" s="19"/>
    </row>
    <row r="1638" spans="1:41">
      <c r="A1638" s="5"/>
      <c r="B1638" s="6"/>
      <c r="C1638" s="7"/>
      <c r="D1638" s="7"/>
      <c r="E1638" s="7"/>
      <c r="F1638" s="45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U1638" s="7"/>
      <c r="V1638" s="7"/>
      <c r="W1638" s="7"/>
      <c r="X1638" s="7"/>
      <c r="Y1638" s="9" t="e">
        <f t="shared" si="33"/>
        <v>#DIV/0!</v>
      </c>
      <c r="Z1638" s="7"/>
      <c r="AA1638" s="7"/>
      <c r="AB1638" s="7"/>
      <c r="AC1638" s="7"/>
      <c r="AD1638" s="10"/>
      <c r="AE1638" s="7"/>
      <c r="AF1638" s="7"/>
      <c r="AG1638" s="10"/>
      <c r="AH1638" s="10"/>
      <c r="AI1638" s="10"/>
      <c r="AJ1638" s="10"/>
      <c r="AK1638" s="10"/>
      <c r="AL1638" s="10"/>
      <c r="AM1638" s="7"/>
      <c r="AN1638" s="11"/>
      <c r="AO1638" s="12"/>
    </row>
    <row r="1639" spans="1:41">
      <c r="A1639" s="13"/>
      <c r="B1639" s="14"/>
      <c r="C1639" s="15"/>
      <c r="D1639" s="15"/>
      <c r="E1639" s="15"/>
      <c r="F1639" s="61"/>
      <c r="G1639" s="15"/>
      <c r="H1639" s="15"/>
      <c r="I1639" s="15"/>
      <c r="J1639" s="15"/>
      <c r="K1639" s="15"/>
      <c r="L1639" s="15"/>
      <c r="M1639" s="15"/>
      <c r="N1639" s="15"/>
      <c r="O1639" s="15"/>
      <c r="P1639" s="15"/>
      <c r="Q1639" s="15"/>
      <c r="U1639" s="15"/>
      <c r="V1639" s="15"/>
      <c r="W1639" s="15"/>
      <c r="X1639" s="15"/>
      <c r="Y1639" s="16" t="e">
        <f t="shared" si="33"/>
        <v>#DIV/0!</v>
      </c>
      <c r="Z1639" s="15"/>
      <c r="AA1639" s="15"/>
      <c r="AB1639" s="15"/>
      <c r="AC1639" s="15"/>
      <c r="AD1639" s="17"/>
      <c r="AE1639" s="15"/>
      <c r="AF1639" s="15"/>
      <c r="AG1639" s="17"/>
      <c r="AH1639" s="17"/>
      <c r="AI1639" s="17"/>
      <c r="AJ1639" s="17"/>
      <c r="AK1639" s="17"/>
      <c r="AL1639" s="17"/>
      <c r="AM1639" s="15"/>
      <c r="AN1639" s="18"/>
      <c r="AO1639" s="19"/>
    </row>
    <row r="1640" spans="1:41">
      <c r="A1640" s="5"/>
      <c r="B1640" s="6"/>
      <c r="C1640" s="7"/>
      <c r="D1640" s="7"/>
      <c r="E1640" s="7"/>
      <c r="F1640" s="45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U1640" s="7"/>
      <c r="V1640" s="7"/>
      <c r="W1640" s="7"/>
      <c r="X1640" s="7"/>
      <c r="Y1640" s="9" t="e">
        <f t="shared" si="33"/>
        <v>#DIV/0!</v>
      </c>
      <c r="Z1640" s="7"/>
      <c r="AA1640" s="7"/>
      <c r="AB1640" s="7"/>
      <c r="AC1640" s="7"/>
      <c r="AD1640" s="10"/>
      <c r="AE1640" s="7"/>
      <c r="AF1640" s="7"/>
      <c r="AG1640" s="10"/>
      <c r="AH1640" s="10"/>
      <c r="AI1640" s="10"/>
      <c r="AJ1640" s="10"/>
      <c r="AK1640" s="10"/>
      <c r="AL1640" s="10"/>
      <c r="AM1640" s="7"/>
      <c r="AN1640" s="11"/>
      <c r="AO1640" s="12"/>
    </row>
    <row r="1641" spans="1:41">
      <c r="A1641" s="13"/>
      <c r="B1641" s="14"/>
      <c r="C1641" s="15"/>
      <c r="D1641" s="15"/>
      <c r="E1641" s="15"/>
      <c r="F1641" s="61"/>
      <c r="G1641" s="15"/>
      <c r="H1641" s="15"/>
      <c r="I1641" s="15"/>
      <c r="J1641" s="15"/>
      <c r="K1641" s="15"/>
      <c r="L1641" s="15"/>
      <c r="M1641" s="15"/>
      <c r="N1641" s="15"/>
      <c r="O1641" s="15"/>
      <c r="P1641" s="15"/>
      <c r="Q1641" s="15"/>
      <c r="U1641" s="15"/>
      <c r="V1641" s="15"/>
      <c r="W1641" s="15"/>
      <c r="X1641" s="15"/>
      <c r="Y1641" s="16" t="e">
        <f t="shared" si="33"/>
        <v>#DIV/0!</v>
      </c>
      <c r="Z1641" s="15"/>
      <c r="AA1641" s="15"/>
      <c r="AB1641" s="15"/>
      <c r="AC1641" s="15"/>
      <c r="AD1641" s="17"/>
      <c r="AE1641" s="15"/>
      <c r="AF1641" s="15"/>
      <c r="AG1641" s="17"/>
      <c r="AH1641" s="17"/>
      <c r="AI1641" s="17"/>
      <c r="AJ1641" s="17"/>
      <c r="AK1641" s="17"/>
      <c r="AL1641" s="17"/>
      <c r="AM1641" s="15"/>
      <c r="AN1641" s="18"/>
      <c r="AO1641" s="19"/>
    </row>
    <row r="1642" spans="1:41">
      <c r="A1642" s="5"/>
      <c r="B1642" s="6"/>
      <c r="C1642" s="7"/>
      <c r="D1642" s="7"/>
      <c r="E1642" s="7"/>
      <c r="F1642" s="45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U1642" s="7"/>
      <c r="V1642" s="7"/>
      <c r="W1642" s="7"/>
      <c r="X1642" s="7"/>
      <c r="Y1642" s="9" t="e">
        <f t="shared" si="33"/>
        <v>#DIV/0!</v>
      </c>
      <c r="Z1642" s="7"/>
      <c r="AA1642" s="7"/>
      <c r="AB1642" s="7"/>
      <c r="AC1642" s="7"/>
      <c r="AD1642" s="10"/>
      <c r="AE1642" s="7"/>
      <c r="AF1642" s="7"/>
      <c r="AG1642" s="10"/>
      <c r="AH1642" s="10"/>
      <c r="AI1642" s="10"/>
      <c r="AJ1642" s="10"/>
      <c r="AK1642" s="10"/>
      <c r="AL1642" s="10"/>
      <c r="AM1642" s="7"/>
      <c r="AN1642" s="11"/>
      <c r="AO1642" s="12"/>
    </row>
    <row r="1643" spans="1:41">
      <c r="A1643" s="13"/>
      <c r="B1643" s="14"/>
      <c r="C1643" s="15"/>
      <c r="D1643" s="15"/>
      <c r="E1643" s="15"/>
      <c r="F1643" s="61"/>
      <c r="G1643" s="15"/>
      <c r="H1643" s="15"/>
      <c r="I1643" s="15"/>
      <c r="J1643" s="15"/>
      <c r="K1643" s="15"/>
      <c r="L1643" s="15"/>
      <c r="M1643" s="15"/>
      <c r="N1643" s="15"/>
      <c r="O1643" s="15"/>
      <c r="P1643" s="15"/>
      <c r="Q1643" s="15"/>
      <c r="U1643" s="15"/>
      <c r="V1643" s="15"/>
      <c r="W1643" s="15"/>
      <c r="X1643" s="15"/>
      <c r="Y1643" s="16" t="e">
        <f t="shared" si="33"/>
        <v>#DIV/0!</v>
      </c>
      <c r="Z1643" s="15"/>
      <c r="AA1643" s="15"/>
      <c r="AB1643" s="15"/>
      <c r="AC1643" s="15"/>
      <c r="AD1643" s="17"/>
      <c r="AE1643" s="15"/>
      <c r="AF1643" s="15"/>
      <c r="AG1643" s="17"/>
      <c r="AH1643" s="17"/>
      <c r="AI1643" s="17"/>
      <c r="AJ1643" s="17"/>
      <c r="AK1643" s="17"/>
      <c r="AL1643" s="17"/>
      <c r="AM1643" s="15"/>
      <c r="AN1643" s="18"/>
      <c r="AO1643" s="19"/>
    </row>
    <row r="1644" spans="1:41">
      <c r="A1644" s="5"/>
      <c r="B1644" s="6"/>
      <c r="C1644" s="7"/>
      <c r="D1644" s="7"/>
      <c r="E1644" s="7"/>
      <c r="F1644" s="45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U1644" s="7"/>
      <c r="V1644" s="7"/>
      <c r="W1644" s="7"/>
      <c r="X1644" s="7"/>
      <c r="Y1644" s="9" t="e">
        <f t="shared" si="33"/>
        <v>#DIV/0!</v>
      </c>
      <c r="Z1644" s="7"/>
      <c r="AA1644" s="7"/>
      <c r="AB1644" s="7"/>
      <c r="AC1644" s="7"/>
      <c r="AD1644" s="10"/>
      <c r="AE1644" s="7"/>
      <c r="AF1644" s="7"/>
      <c r="AG1644" s="10"/>
      <c r="AH1644" s="10"/>
      <c r="AI1644" s="10"/>
      <c r="AJ1644" s="10"/>
      <c r="AK1644" s="10"/>
      <c r="AL1644" s="10"/>
      <c r="AM1644" s="7"/>
      <c r="AN1644" s="11"/>
      <c r="AO1644" s="12"/>
    </row>
    <row r="1645" spans="1:41">
      <c r="A1645" s="13"/>
      <c r="B1645" s="14"/>
      <c r="C1645" s="15"/>
      <c r="D1645" s="15"/>
      <c r="E1645" s="15"/>
      <c r="F1645" s="61"/>
      <c r="G1645" s="15"/>
      <c r="H1645" s="15"/>
      <c r="I1645" s="15"/>
      <c r="J1645" s="15"/>
      <c r="K1645" s="15"/>
      <c r="L1645" s="15"/>
      <c r="M1645" s="15"/>
      <c r="N1645" s="15"/>
      <c r="O1645" s="15"/>
      <c r="P1645" s="15"/>
      <c r="Q1645" s="15"/>
      <c r="U1645" s="15"/>
      <c r="V1645" s="15"/>
      <c r="W1645" s="15"/>
      <c r="X1645" s="15"/>
      <c r="Y1645" s="16" t="e">
        <f t="shared" si="33"/>
        <v>#DIV/0!</v>
      </c>
      <c r="Z1645" s="15"/>
      <c r="AA1645" s="15"/>
      <c r="AB1645" s="15"/>
      <c r="AC1645" s="15"/>
      <c r="AD1645" s="17"/>
      <c r="AE1645" s="15"/>
      <c r="AF1645" s="15"/>
      <c r="AG1645" s="17"/>
      <c r="AH1645" s="17"/>
      <c r="AI1645" s="17"/>
      <c r="AJ1645" s="17"/>
      <c r="AK1645" s="17"/>
      <c r="AL1645" s="17"/>
      <c r="AM1645" s="15"/>
      <c r="AN1645" s="18"/>
      <c r="AO1645" s="19"/>
    </row>
    <row r="1646" spans="1:41">
      <c r="A1646" s="5"/>
      <c r="B1646" s="6"/>
      <c r="C1646" s="7"/>
      <c r="D1646" s="7"/>
      <c r="E1646" s="7"/>
      <c r="F1646" s="45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U1646" s="7"/>
      <c r="V1646" s="7"/>
      <c r="W1646" s="7"/>
      <c r="X1646" s="7"/>
      <c r="Y1646" s="9" t="e">
        <f t="shared" si="33"/>
        <v>#DIV/0!</v>
      </c>
      <c r="Z1646" s="7"/>
      <c r="AA1646" s="7"/>
      <c r="AB1646" s="7"/>
      <c r="AC1646" s="7"/>
      <c r="AD1646" s="10"/>
      <c r="AE1646" s="7"/>
      <c r="AF1646" s="7"/>
      <c r="AG1646" s="10"/>
      <c r="AH1646" s="10"/>
      <c r="AI1646" s="10"/>
      <c r="AJ1646" s="10"/>
      <c r="AK1646" s="10"/>
      <c r="AL1646" s="10"/>
      <c r="AM1646" s="7"/>
      <c r="AN1646" s="11"/>
      <c r="AO1646" s="12"/>
    </row>
    <row r="1647" spans="1:41">
      <c r="A1647" s="13"/>
      <c r="B1647" s="14"/>
      <c r="C1647" s="15"/>
      <c r="D1647" s="15"/>
      <c r="E1647" s="15"/>
      <c r="F1647" s="61"/>
      <c r="G1647" s="15"/>
      <c r="H1647" s="15"/>
      <c r="I1647" s="15"/>
      <c r="J1647" s="15"/>
      <c r="K1647" s="15"/>
      <c r="L1647" s="15"/>
      <c r="M1647" s="15"/>
      <c r="N1647" s="15"/>
      <c r="O1647" s="15"/>
      <c r="P1647" s="15"/>
      <c r="Q1647" s="15"/>
      <c r="U1647" s="15"/>
      <c r="V1647" s="15"/>
      <c r="W1647" s="15"/>
      <c r="X1647" s="15"/>
      <c r="Y1647" s="16" t="e">
        <f t="shared" si="33"/>
        <v>#DIV/0!</v>
      </c>
      <c r="Z1647" s="15"/>
      <c r="AA1647" s="15"/>
      <c r="AB1647" s="15"/>
      <c r="AC1647" s="15"/>
      <c r="AD1647" s="17"/>
      <c r="AE1647" s="15"/>
      <c r="AF1647" s="15"/>
      <c r="AG1647" s="17"/>
      <c r="AH1647" s="17"/>
      <c r="AI1647" s="17"/>
      <c r="AJ1647" s="17"/>
      <c r="AK1647" s="17"/>
      <c r="AL1647" s="17"/>
      <c r="AM1647" s="15"/>
      <c r="AN1647" s="18"/>
      <c r="AO1647" s="19"/>
    </row>
    <row r="1648" spans="1:41">
      <c r="A1648" s="5"/>
      <c r="B1648" s="6"/>
      <c r="C1648" s="7"/>
      <c r="D1648" s="7"/>
      <c r="E1648" s="7"/>
      <c r="F1648" s="45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U1648" s="7"/>
      <c r="V1648" s="7"/>
      <c r="W1648" s="7"/>
      <c r="X1648" s="7"/>
      <c r="Y1648" s="9" t="e">
        <f t="shared" si="33"/>
        <v>#DIV/0!</v>
      </c>
      <c r="Z1648" s="7"/>
      <c r="AA1648" s="7"/>
      <c r="AB1648" s="7"/>
      <c r="AC1648" s="7"/>
      <c r="AD1648" s="10"/>
      <c r="AE1648" s="7"/>
      <c r="AF1648" s="7"/>
      <c r="AG1648" s="10"/>
      <c r="AH1648" s="10"/>
      <c r="AI1648" s="10"/>
      <c r="AJ1648" s="10"/>
      <c r="AK1648" s="10"/>
      <c r="AL1648" s="10"/>
      <c r="AM1648" s="7"/>
      <c r="AN1648" s="11"/>
      <c r="AO1648" s="12"/>
    </row>
    <row r="1649" spans="1:41">
      <c r="A1649" s="13"/>
      <c r="B1649" s="14"/>
      <c r="C1649" s="15"/>
      <c r="D1649" s="15"/>
      <c r="E1649" s="15"/>
      <c r="F1649" s="61"/>
      <c r="G1649" s="15"/>
      <c r="H1649" s="15"/>
      <c r="I1649" s="15"/>
      <c r="J1649" s="15"/>
      <c r="K1649" s="15"/>
      <c r="L1649" s="15"/>
      <c r="M1649" s="15"/>
      <c r="N1649" s="15"/>
      <c r="O1649" s="15"/>
      <c r="P1649" s="15"/>
      <c r="Q1649" s="15"/>
      <c r="U1649" s="15"/>
      <c r="V1649" s="15"/>
      <c r="W1649" s="15"/>
      <c r="X1649" s="15"/>
      <c r="Y1649" s="16" t="e">
        <f t="shared" si="33"/>
        <v>#DIV/0!</v>
      </c>
      <c r="Z1649" s="15"/>
      <c r="AA1649" s="15"/>
      <c r="AB1649" s="15"/>
      <c r="AC1649" s="15"/>
      <c r="AD1649" s="17"/>
      <c r="AE1649" s="15"/>
      <c r="AF1649" s="15"/>
      <c r="AG1649" s="17"/>
      <c r="AH1649" s="17"/>
      <c r="AI1649" s="17"/>
      <c r="AJ1649" s="17"/>
      <c r="AK1649" s="17"/>
      <c r="AL1649" s="17"/>
      <c r="AM1649" s="15"/>
      <c r="AN1649" s="18"/>
      <c r="AO1649" s="19"/>
    </row>
    <row r="1650" spans="1:41">
      <c r="A1650" s="5"/>
      <c r="B1650" s="6"/>
      <c r="C1650" s="7"/>
      <c r="D1650" s="7"/>
      <c r="E1650" s="7"/>
      <c r="F1650" s="45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U1650" s="7"/>
      <c r="V1650" s="7"/>
      <c r="W1650" s="7"/>
      <c r="X1650" s="7"/>
      <c r="Y1650" s="9" t="e">
        <f t="shared" si="33"/>
        <v>#DIV/0!</v>
      </c>
      <c r="Z1650" s="7"/>
      <c r="AA1650" s="7"/>
      <c r="AB1650" s="7"/>
      <c r="AC1650" s="7"/>
      <c r="AD1650" s="10"/>
      <c r="AE1650" s="7"/>
      <c r="AF1650" s="7"/>
      <c r="AG1650" s="10"/>
      <c r="AH1650" s="10"/>
      <c r="AI1650" s="10"/>
      <c r="AJ1650" s="10"/>
      <c r="AK1650" s="10"/>
      <c r="AL1650" s="10"/>
      <c r="AM1650" s="7"/>
      <c r="AN1650" s="11"/>
      <c r="AO1650" s="12"/>
    </row>
    <row r="1651" spans="1:41">
      <c r="A1651" s="13"/>
      <c r="B1651" s="14"/>
      <c r="C1651" s="15"/>
      <c r="D1651" s="15"/>
      <c r="E1651" s="15"/>
      <c r="F1651" s="61"/>
      <c r="G1651" s="15"/>
      <c r="H1651" s="15"/>
      <c r="I1651" s="15"/>
      <c r="J1651" s="15"/>
      <c r="K1651" s="15"/>
      <c r="L1651" s="15"/>
      <c r="M1651" s="15"/>
      <c r="N1651" s="15"/>
      <c r="O1651" s="15"/>
      <c r="P1651" s="15"/>
      <c r="Q1651" s="15"/>
      <c r="U1651" s="15"/>
      <c r="V1651" s="15"/>
      <c r="W1651" s="15"/>
      <c r="X1651" s="15"/>
      <c r="Y1651" s="16" t="e">
        <f t="shared" si="33"/>
        <v>#DIV/0!</v>
      </c>
      <c r="Z1651" s="15"/>
      <c r="AA1651" s="15"/>
      <c r="AB1651" s="15"/>
      <c r="AC1651" s="15"/>
      <c r="AD1651" s="17"/>
      <c r="AE1651" s="15"/>
      <c r="AF1651" s="15"/>
      <c r="AG1651" s="17"/>
      <c r="AH1651" s="17"/>
      <c r="AI1651" s="17"/>
      <c r="AJ1651" s="17"/>
      <c r="AK1651" s="17"/>
      <c r="AL1651" s="17"/>
      <c r="AM1651" s="15"/>
      <c r="AN1651" s="18"/>
      <c r="AO1651" s="19"/>
    </row>
    <row r="1652" spans="1:41">
      <c r="A1652" s="5"/>
      <c r="B1652" s="6"/>
      <c r="C1652" s="7"/>
      <c r="D1652" s="7"/>
      <c r="E1652" s="7"/>
      <c r="F1652" s="45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U1652" s="7"/>
      <c r="V1652" s="7"/>
      <c r="W1652" s="7"/>
      <c r="X1652" s="7"/>
      <c r="Y1652" s="9" t="e">
        <f t="shared" si="33"/>
        <v>#DIV/0!</v>
      </c>
      <c r="Z1652" s="7"/>
      <c r="AA1652" s="7"/>
      <c r="AB1652" s="7"/>
      <c r="AC1652" s="7"/>
      <c r="AD1652" s="10"/>
      <c r="AE1652" s="7"/>
      <c r="AF1652" s="7"/>
      <c r="AG1652" s="10"/>
      <c r="AH1652" s="10"/>
      <c r="AI1652" s="10"/>
      <c r="AJ1652" s="10"/>
      <c r="AK1652" s="10"/>
      <c r="AL1652" s="10"/>
      <c r="AM1652" s="7"/>
      <c r="AN1652" s="11"/>
      <c r="AO1652" s="12"/>
    </row>
    <row r="1653" spans="1:41">
      <c r="A1653" s="13"/>
      <c r="B1653" s="14"/>
      <c r="C1653" s="15"/>
      <c r="D1653" s="15"/>
      <c r="E1653" s="15"/>
      <c r="F1653" s="61"/>
      <c r="G1653" s="15"/>
      <c r="H1653" s="15"/>
      <c r="I1653" s="15"/>
      <c r="J1653" s="15"/>
      <c r="K1653" s="15"/>
      <c r="L1653" s="15"/>
      <c r="M1653" s="15"/>
      <c r="N1653" s="15"/>
      <c r="O1653" s="15"/>
      <c r="P1653" s="15"/>
      <c r="Q1653" s="15"/>
      <c r="U1653" s="15"/>
      <c r="V1653" s="15"/>
      <c r="W1653" s="15"/>
      <c r="X1653" s="15"/>
      <c r="Y1653" s="16" t="e">
        <f t="shared" si="33"/>
        <v>#DIV/0!</v>
      </c>
      <c r="Z1653" s="15"/>
      <c r="AA1653" s="15"/>
      <c r="AB1653" s="15"/>
      <c r="AC1653" s="15"/>
      <c r="AD1653" s="17"/>
      <c r="AE1653" s="15"/>
      <c r="AF1653" s="15"/>
      <c r="AG1653" s="17"/>
      <c r="AH1653" s="17"/>
      <c r="AI1653" s="17"/>
      <c r="AJ1653" s="17"/>
      <c r="AK1653" s="17"/>
      <c r="AL1653" s="17"/>
      <c r="AM1653" s="15"/>
      <c r="AN1653" s="18"/>
      <c r="AO1653" s="19"/>
    </row>
    <row r="1654" spans="1:41">
      <c r="A1654" s="5"/>
      <c r="B1654" s="6"/>
      <c r="C1654" s="7"/>
      <c r="D1654" s="7"/>
      <c r="E1654" s="7"/>
      <c r="F1654" s="45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U1654" s="7"/>
      <c r="V1654" s="7"/>
      <c r="W1654" s="7"/>
      <c r="X1654" s="7"/>
      <c r="Y1654" s="9" t="e">
        <f t="shared" si="33"/>
        <v>#DIV/0!</v>
      </c>
      <c r="Z1654" s="7"/>
      <c r="AA1654" s="7"/>
      <c r="AB1654" s="7"/>
      <c r="AC1654" s="7"/>
      <c r="AD1654" s="10"/>
      <c r="AE1654" s="7"/>
      <c r="AF1654" s="7"/>
      <c r="AG1654" s="10"/>
      <c r="AH1654" s="10"/>
      <c r="AI1654" s="10"/>
      <c r="AJ1654" s="10"/>
      <c r="AK1654" s="10"/>
      <c r="AL1654" s="10"/>
      <c r="AM1654" s="7"/>
      <c r="AN1654" s="11"/>
      <c r="AO1654" s="12"/>
    </row>
    <row r="1655" spans="1:41">
      <c r="A1655" s="13"/>
      <c r="B1655" s="14"/>
      <c r="C1655" s="15"/>
      <c r="D1655" s="15"/>
      <c r="E1655" s="15"/>
      <c r="F1655" s="61"/>
      <c r="G1655" s="15"/>
      <c r="H1655" s="15"/>
      <c r="I1655" s="15"/>
      <c r="J1655" s="15"/>
      <c r="K1655" s="15"/>
      <c r="L1655" s="15"/>
      <c r="M1655" s="15"/>
      <c r="N1655" s="15"/>
      <c r="O1655" s="15"/>
      <c r="P1655" s="15"/>
      <c r="Q1655" s="15"/>
      <c r="U1655" s="15"/>
      <c r="V1655" s="15"/>
      <c r="W1655" s="15"/>
      <c r="X1655" s="15"/>
      <c r="Y1655" s="16" t="e">
        <f t="shared" si="33"/>
        <v>#DIV/0!</v>
      </c>
      <c r="Z1655" s="15"/>
      <c r="AA1655" s="15"/>
      <c r="AB1655" s="15"/>
      <c r="AC1655" s="15"/>
      <c r="AD1655" s="17"/>
      <c r="AE1655" s="15"/>
      <c r="AF1655" s="15"/>
      <c r="AG1655" s="17"/>
      <c r="AH1655" s="17"/>
      <c r="AI1655" s="17"/>
      <c r="AJ1655" s="17"/>
      <c r="AK1655" s="17"/>
      <c r="AL1655" s="17"/>
      <c r="AM1655" s="15"/>
      <c r="AN1655" s="18"/>
      <c r="AO1655" s="19"/>
    </row>
    <row r="1656" spans="1:41">
      <c r="A1656" s="5"/>
      <c r="B1656" s="6"/>
      <c r="C1656" s="7"/>
      <c r="D1656" s="7"/>
      <c r="E1656" s="7"/>
      <c r="F1656" s="45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U1656" s="7"/>
      <c r="V1656" s="7"/>
      <c r="W1656" s="7"/>
      <c r="X1656" s="7"/>
      <c r="Y1656" s="9" t="e">
        <f t="shared" si="33"/>
        <v>#DIV/0!</v>
      </c>
      <c r="Z1656" s="7"/>
      <c r="AA1656" s="7"/>
      <c r="AB1656" s="7"/>
      <c r="AC1656" s="7"/>
      <c r="AD1656" s="10"/>
      <c r="AE1656" s="7"/>
      <c r="AF1656" s="7"/>
      <c r="AG1656" s="10"/>
      <c r="AH1656" s="10"/>
      <c r="AI1656" s="10"/>
      <c r="AJ1656" s="10"/>
      <c r="AK1656" s="10"/>
      <c r="AL1656" s="10"/>
      <c r="AM1656" s="7"/>
      <c r="AN1656" s="11"/>
      <c r="AO1656" s="12"/>
    </row>
    <row r="1657" spans="1:41">
      <c r="A1657" s="13"/>
      <c r="B1657" s="14"/>
      <c r="C1657" s="15"/>
      <c r="D1657" s="15"/>
      <c r="E1657" s="15"/>
      <c r="F1657" s="61"/>
      <c r="G1657" s="15"/>
      <c r="H1657" s="15"/>
      <c r="I1657" s="15"/>
      <c r="J1657" s="15"/>
      <c r="K1657" s="15"/>
      <c r="L1657" s="15"/>
      <c r="M1657" s="15"/>
      <c r="N1657" s="15"/>
      <c r="O1657" s="15"/>
      <c r="P1657" s="15"/>
      <c r="Q1657" s="15"/>
      <c r="U1657" s="15"/>
      <c r="V1657" s="15"/>
      <c r="W1657" s="15"/>
      <c r="X1657" s="15"/>
      <c r="Y1657" s="16" t="e">
        <f t="shared" si="33"/>
        <v>#DIV/0!</v>
      </c>
      <c r="Z1657" s="15"/>
      <c r="AA1657" s="15"/>
      <c r="AB1657" s="15"/>
      <c r="AC1657" s="15"/>
      <c r="AD1657" s="17"/>
      <c r="AE1657" s="15"/>
      <c r="AF1657" s="15"/>
      <c r="AG1657" s="17"/>
      <c r="AH1657" s="17"/>
      <c r="AI1657" s="17"/>
      <c r="AJ1657" s="17"/>
      <c r="AK1657" s="17"/>
      <c r="AL1657" s="17"/>
      <c r="AM1657" s="15"/>
      <c r="AN1657" s="18"/>
      <c r="AO1657" s="19"/>
    </row>
    <row r="1658" spans="1:41">
      <c r="A1658" s="5"/>
      <c r="B1658" s="6"/>
      <c r="C1658" s="7"/>
      <c r="D1658" s="7"/>
      <c r="E1658" s="7"/>
      <c r="F1658" s="45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U1658" s="7"/>
      <c r="V1658" s="7"/>
      <c r="W1658" s="7"/>
      <c r="X1658" s="7"/>
      <c r="Y1658" s="9" t="e">
        <f t="shared" si="33"/>
        <v>#DIV/0!</v>
      </c>
      <c r="Z1658" s="7"/>
      <c r="AA1658" s="7"/>
      <c r="AB1658" s="7"/>
      <c r="AC1658" s="7"/>
      <c r="AD1658" s="10"/>
      <c r="AE1658" s="7"/>
      <c r="AF1658" s="7"/>
      <c r="AG1658" s="10"/>
      <c r="AH1658" s="10"/>
      <c r="AI1658" s="10"/>
      <c r="AJ1658" s="10"/>
      <c r="AK1658" s="10"/>
      <c r="AL1658" s="10"/>
      <c r="AM1658" s="7"/>
      <c r="AN1658" s="11"/>
      <c r="AO1658" s="12"/>
    </row>
    <row r="1659" spans="1:41">
      <c r="A1659" s="13"/>
      <c r="B1659" s="14"/>
      <c r="C1659" s="15"/>
      <c r="D1659" s="15"/>
      <c r="E1659" s="15"/>
      <c r="F1659" s="61"/>
      <c r="G1659" s="15"/>
      <c r="H1659" s="15"/>
      <c r="I1659" s="15"/>
      <c r="J1659" s="15"/>
      <c r="K1659" s="15"/>
      <c r="L1659" s="15"/>
      <c r="M1659" s="15"/>
      <c r="N1659" s="15"/>
      <c r="O1659" s="15"/>
      <c r="P1659" s="15"/>
      <c r="Q1659" s="15"/>
      <c r="U1659" s="15"/>
      <c r="V1659" s="15"/>
      <c r="W1659" s="15"/>
      <c r="X1659" s="15"/>
      <c r="Y1659" s="16" t="e">
        <f t="shared" si="33"/>
        <v>#DIV/0!</v>
      </c>
      <c r="Z1659" s="15"/>
      <c r="AA1659" s="15"/>
      <c r="AB1659" s="15"/>
      <c r="AC1659" s="15"/>
      <c r="AD1659" s="17"/>
      <c r="AE1659" s="15"/>
      <c r="AF1659" s="15"/>
      <c r="AG1659" s="17"/>
      <c r="AH1659" s="17"/>
      <c r="AI1659" s="17"/>
      <c r="AJ1659" s="17"/>
      <c r="AK1659" s="17"/>
      <c r="AL1659" s="17"/>
      <c r="AM1659" s="15"/>
      <c r="AN1659" s="18"/>
      <c r="AO1659" s="19"/>
    </row>
    <row r="1660" spans="1:41">
      <c r="A1660" s="5"/>
      <c r="B1660" s="6"/>
      <c r="C1660" s="7"/>
      <c r="D1660" s="7"/>
      <c r="E1660" s="7"/>
      <c r="F1660" s="45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U1660" s="7"/>
      <c r="V1660" s="7"/>
      <c r="W1660" s="7"/>
      <c r="X1660" s="7"/>
      <c r="Y1660" s="9" t="e">
        <f t="shared" si="33"/>
        <v>#DIV/0!</v>
      </c>
      <c r="Z1660" s="7"/>
      <c r="AA1660" s="7"/>
      <c r="AB1660" s="7"/>
      <c r="AC1660" s="7"/>
      <c r="AD1660" s="10"/>
      <c r="AE1660" s="7"/>
      <c r="AF1660" s="7"/>
      <c r="AG1660" s="10"/>
      <c r="AH1660" s="10"/>
      <c r="AI1660" s="10"/>
      <c r="AJ1660" s="10"/>
      <c r="AK1660" s="10"/>
      <c r="AL1660" s="10"/>
      <c r="AM1660" s="7"/>
      <c r="AN1660" s="11"/>
      <c r="AO1660" s="12"/>
    </row>
    <row r="1661" spans="1:41">
      <c r="A1661" s="13"/>
      <c r="B1661" s="14"/>
      <c r="C1661" s="15"/>
      <c r="D1661" s="15"/>
      <c r="E1661" s="15"/>
      <c r="F1661" s="61"/>
      <c r="G1661" s="15"/>
      <c r="H1661" s="15"/>
      <c r="I1661" s="15"/>
      <c r="J1661" s="15"/>
      <c r="K1661" s="15"/>
      <c r="L1661" s="15"/>
      <c r="M1661" s="15"/>
      <c r="N1661" s="15"/>
      <c r="O1661" s="15"/>
      <c r="P1661" s="15"/>
      <c r="Q1661" s="15"/>
      <c r="U1661" s="15"/>
      <c r="V1661" s="15"/>
      <c r="W1661" s="15"/>
      <c r="X1661" s="15"/>
      <c r="Y1661" s="16" t="e">
        <f t="shared" si="33"/>
        <v>#DIV/0!</v>
      </c>
      <c r="Z1661" s="15"/>
      <c r="AA1661" s="15"/>
      <c r="AB1661" s="15"/>
      <c r="AC1661" s="15"/>
      <c r="AD1661" s="17"/>
      <c r="AE1661" s="15"/>
      <c r="AF1661" s="15"/>
      <c r="AG1661" s="17"/>
      <c r="AH1661" s="17"/>
      <c r="AI1661" s="17"/>
      <c r="AJ1661" s="17"/>
      <c r="AK1661" s="17"/>
      <c r="AL1661" s="17"/>
      <c r="AM1661" s="15"/>
      <c r="AN1661" s="18"/>
      <c r="AO1661" s="19"/>
    </row>
    <row r="1662" spans="1:41">
      <c r="A1662" s="5"/>
      <c r="B1662" s="6"/>
      <c r="C1662" s="7"/>
      <c r="D1662" s="7"/>
      <c r="E1662" s="7"/>
      <c r="F1662" s="45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U1662" s="7"/>
      <c r="V1662" s="7"/>
      <c r="W1662" s="7"/>
      <c r="X1662" s="7"/>
      <c r="Y1662" s="9" t="e">
        <f t="shared" si="33"/>
        <v>#DIV/0!</v>
      </c>
      <c r="Z1662" s="7"/>
      <c r="AA1662" s="7"/>
      <c r="AB1662" s="7"/>
      <c r="AC1662" s="7"/>
      <c r="AD1662" s="10"/>
      <c r="AE1662" s="7"/>
      <c r="AF1662" s="7"/>
      <c r="AG1662" s="10"/>
      <c r="AH1662" s="10"/>
      <c r="AI1662" s="10"/>
      <c r="AJ1662" s="10"/>
      <c r="AK1662" s="10"/>
      <c r="AL1662" s="10"/>
      <c r="AM1662" s="7"/>
      <c r="AN1662" s="11"/>
      <c r="AO1662" s="12"/>
    </row>
    <row r="1663" spans="1:41">
      <c r="A1663" s="13"/>
      <c r="B1663" s="14"/>
      <c r="C1663" s="15"/>
      <c r="D1663" s="15"/>
      <c r="E1663" s="15"/>
      <c r="F1663" s="61"/>
      <c r="G1663" s="15"/>
      <c r="H1663" s="15"/>
      <c r="I1663" s="15"/>
      <c r="J1663" s="15"/>
      <c r="K1663" s="15"/>
      <c r="L1663" s="15"/>
      <c r="M1663" s="15"/>
      <c r="N1663" s="15"/>
      <c r="O1663" s="15"/>
      <c r="P1663" s="15"/>
      <c r="Q1663" s="15"/>
      <c r="U1663" s="15"/>
      <c r="V1663" s="15"/>
      <c r="W1663" s="15"/>
      <c r="X1663" s="15"/>
      <c r="Y1663" s="16" t="e">
        <f t="shared" si="33"/>
        <v>#DIV/0!</v>
      </c>
      <c r="Z1663" s="15"/>
      <c r="AA1663" s="15"/>
      <c r="AB1663" s="15"/>
      <c r="AC1663" s="15"/>
      <c r="AD1663" s="17"/>
      <c r="AE1663" s="15"/>
      <c r="AF1663" s="15"/>
      <c r="AG1663" s="17"/>
      <c r="AH1663" s="17"/>
      <c r="AI1663" s="17"/>
      <c r="AJ1663" s="17"/>
      <c r="AK1663" s="17"/>
      <c r="AL1663" s="17"/>
      <c r="AM1663" s="15"/>
      <c r="AN1663" s="18"/>
      <c r="AO1663" s="19"/>
    </row>
    <row r="1664" spans="1:41">
      <c r="A1664" s="5"/>
      <c r="B1664" s="6"/>
      <c r="C1664" s="7"/>
      <c r="D1664" s="7"/>
      <c r="E1664" s="7"/>
      <c r="F1664" s="45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U1664" s="7"/>
      <c r="V1664" s="7"/>
      <c r="W1664" s="7"/>
      <c r="X1664" s="7"/>
      <c r="Y1664" s="9" t="e">
        <f t="shared" si="33"/>
        <v>#DIV/0!</v>
      </c>
      <c r="Z1664" s="7"/>
      <c r="AA1664" s="7"/>
      <c r="AB1664" s="7"/>
      <c r="AC1664" s="7"/>
      <c r="AD1664" s="10"/>
      <c r="AE1664" s="7"/>
      <c r="AF1664" s="7"/>
      <c r="AG1664" s="10"/>
      <c r="AH1664" s="10"/>
      <c r="AI1664" s="10"/>
      <c r="AJ1664" s="10"/>
      <c r="AK1664" s="10"/>
      <c r="AL1664" s="10"/>
      <c r="AM1664" s="7"/>
      <c r="AN1664" s="11"/>
      <c r="AO1664" s="12"/>
    </row>
    <row r="1665" spans="1:41">
      <c r="A1665" s="13"/>
      <c r="B1665" s="14"/>
      <c r="C1665" s="15"/>
      <c r="D1665" s="15"/>
      <c r="E1665" s="15"/>
      <c r="F1665" s="61"/>
      <c r="G1665" s="15"/>
      <c r="H1665" s="15"/>
      <c r="I1665" s="15"/>
      <c r="J1665" s="15"/>
      <c r="K1665" s="15"/>
      <c r="L1665" s="15"/>
      <c r="M1665" s="15"/>
      <c r="N1665" s="15"/>
      <c r="O1665" s="15"/>
      <c r="P1665" s="15"/>
      <c r="Q1665" s="15"/>
      <c r="U1665" s="15"/>
      <c r="V1665" s="15"/>
      <c r="W1665" s="15"/>
      <c r="X1665" s="15"/>
      <c r="Y1665" s="16" t="e">
        <f t="shared" si="33"/>
        <v>#DIV/0!</v>
      </c>
      <c r="Z1665" s="15"/>
      <c r="AA1665" s="15"/>
      <c r="AB1665" s="15"/>
      <c r="AC1665" s="15"/>
      <c r="AD1665" s="17"/>
      <c r="AE1665" s="15"/>
      <c r="AF1665" s="15"/>
      <c r="AG1665" s="17"/>
      <c r="AH1665" s="17"/>
      <c r="AI1665" s="17"/>
      <c r="AJ1665" s="17"/>
      <c r="AK1665" s="17"/>
      <c r="AL1665" s="17"/>
      <c r="AM1665" s="15"/>
      <c r="AN1665" s="18"/>
      <c r="AO1665" s="19"/>
    </row>
    <row r="1666" spans="1:41">
      <c r="A1666" s="5"/>
      <c r="B1666" s="6"/>
      <c r="C1666" s="7"/>
      <c r="D1666" s="7"/>
      <c r="E1666" s="7"/>
      <c r="F1666" s="45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U1666" s="7"/>
      <c r="V1666" s="7"/>
      <c r="W1666" s="7"/>
      <c r="X1666" s="7"/>
      <c r="Y1666" s="9" t="e">
        <f t="shared" si="33"/>
        <v>#DIV/0!</v>
      </c>
      <c r="Z1666" s="7"/>
      <c r="AA1666" s="7"/>
      <c r="AB1666" s="7"/>
      <c r="AC1666" s="7"/>
      <c r="AD1666" s="10"/>
      <c r="AE1666" s="7"/>
      <c r="AF1666" s="7"/>
      <c r="AG1666" s="10"/>
      <c r="AH1666" s="10"/>
      <c r="AI1666" s="10"/>
      <c r="AJ1666" s="10"/>
      <c r="AK1666" s="10"/>
      <c r="AL1666" s="10"/>
      <c r="AM1666" s="7"/>
      <c r="AN1666" s="11"/>
      <c r="AO1666" s="12"/>
    </row>
    <row r="1667" spans="1:41">
      <c r="A1667" s="13"/>
      <c r="B1667" s="14"/>
      <c r="C1667" s="15"/>
      <c r="D1667" s="15"/>
      <c r="E1667" s="15"/>
      <c r="F1667" s="61"/>
      <c r="G1667" s="15"/>
      <c r="H1667" s="15"/>
      <c r="I1667" s="15"/>
      <c r="J1667" s="15"/>
      <c r="K1667" s="15"/>
      <c r="L1667" s="15"/>
      <c r="M1667" s="15"/>
      <c r="N1667" s="15"/>
      <c r="O1667" s="15"/>
      <c r="P1667" s="15"/>
      <c r="Q1667" s="15"/>
      <c r="U1667" s="15"/>
      <c r="V1667" s="15"/>
      <c r="W1667" s="15"/>
      <c r="X1667" s="15"/>
      <c r="Y1667" s="16" t="e">
        <f t="shared" si="33"/>
        <v>#DIV/0!</v>
      </c>
      <c r="Z1667" s="15"/>
      <c r="AA1667" s="15"/>
      <c r="AB1667" s="15"/>
      <c r="AC1667" s="15"/>
      <c r="AD1667" s="17"/>
      <c r="AE1667" s="15"/>
      <c r="AF1667" s="15"/>
      <c r="AG1667" s="17"/>
      <c r="AH1667" s="17"/>
      <c r="AI1667" s="17"/>
      <c r="AJ1667" s="17"/>
      <c r="AK1667" s="17"/>
      <c r="AL1667" s="17"/>
      <c r="AM1667" s="15"/>
      <c r="AN1667" s="18"/>
      <c r="AO1667" s="19"/>
    </row>
    <row r="1668" spans="1:41">
      <c r="A1668" s="5"/>
      <c r="B1668" s="6"/>
      <c r="C1668" s="7"/>
      <c r="D1668" s="7"/>
      <c r="E1668" s="7"/>
      <c r="F1668" s="45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U1668" s="7"/>
      <c r="V1668" s="7"/>
      <c r="W1668" s="7"/>
      <c r="X1668" s="7"/>
      <c r="Y1668" s="9" t="e">
        <f t="shared" si="33"/>
        <v>#DIV/0!</v>
      </c>
      <c r="Z1668" s="7"/>
      <c r="AA1668" s="7"/>
      <c r="AB1668" s="7"/>
      <c r="AC1668" s="7"/>
      <c r="AD1668" s="10"/>
      <c r="AE1668" s="7"/>
      <c r="AF1668" s="7"/>
      <c r="AG1668" s="10"/>
      <c r="AH1668" s="10"/>
      <c r="AI1668" s="10"/>
      <c r="AJ1668" s="10"/>
      <c r="AK1668" s="10"/>
      <c r="AL1668" s="10"/>
      <c r="AM1668" s="7"/>
      <c r="AN1668" s="11"/>
      <c r="AO1668" s="12"/>
    </row>
    <row r="1669" spans="1:41">
      <c r="A1669" s="13"/>
      <c r="B1669" s="14"/>
      <c r="C1669" s="15"/>
      <c r="D1669" s="15"/>
      <c r="E1669" s="15"/>
      <c r="F1669" s="61"/>
      <c r="G1669" s="15"/>
      <c r="H1669" s="15"/>
      <c r="I1669" s="15"/>
      <c r="J1669" s="15"/>
      <c r="K1669" s="15"/>
      <c r="L1669" s="15"/>
      <c r="M1669" s="15"/>
      <c r="N1669" s="15"/>
      <c r="O1669" s="15"/>
      <c r="P1669" s="15"/>
      <c r="Q1669" s="15"/>
      <c r="U1669" s="15"/>
      <c r="V1669" s="15"/>
      <c r="W1669" s="15"/>
      <c r="X1669" s="15"/>
      <c r="Y1669" s="16" t="e">
        <f t="shared" si="33"/>
        <v>#DIV/0!</v>
      </c>
      <c r="Z1669" s="15"/>
      <c r="AA1669" s="15"/>
      <c r="AB1669" s="15"/>
      <c r="AC1669" s="15"/>
      <c r="AD1669" s="17"/>
      <c r="AE1669" s="15"/>
      <c r="AF1669" s="15"/>
      <c r="AG1669" s="17"/>
      <c r="AH1669" s="17"/>
      <c r="AI1669" s="17"/>
      <c r="AJ1669" s="17"/>
      <c r="AK1669" s="17"/>
      <c r="AL1669" s="17"/>
      <c r="AM1669" s="15"/>
      <c r="AN1669" s="18"/>
      <c r="AO1669" s="19"/>
    </row>
    <row r="1670" spans="1:41">
      <c r="A1670" s="5"/>
      <c r="B1670" s="6"/>
      <c r="C1670" s="7"/>
      <c r="D1670" s="7"/>
      <c r="E1670" s="7"/>
      <c r="F1670" s="45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U1670" s="7"/>
      <c r="V1670" s="7"/>
      <c r="W1670" s="7"/>
      <c r="X1670" s="7"/>
      <c r="Y1670" s="9" t="e">
        <f t="shared" si="33"/>
        <v>#DIV/0!</v>
      </c>
      <c r="Z1670" s="7"/>
      <c r="AA1670" s="7"/>
      <c r="AB1670" s="7"/>
      <c r="AC1670" s="7"/>
      <c r="AD1670" s="10"/>
      <c r="AE1670" s="7"/>
      <c r="AF1670" s="7"/>
      <c r="AG1670" s="10"/>
      <c r="AH1670" s="10"/>
      <c r="AI1670" s="10"/>
      <c r="AJ1670" s="10"/>
      <c r="AK1670" s="10"/>
      <c r="AL1670" s="10"/>
      <c r="AM1670" s="7"/>
      <c r="AN1670" s="11"/>
      <c r="AO1670" s="12"/>
    </row>
    <row r="1671" spans="1:41">
      <c r="A1671" s="13"/>
      <c r="B1671" s="14"/>
      <c r="C1671" s="15"/>
      <c r="D1671" s="15"/>
      <c r="E1671" s="15"/>
      <c r="F1671" s="61"/>
      <c r="G1671" s="15"/>
      <c r="H1671" s="15"/>
      <c r="I1671" s="15"/>
      <c r="J1671" s="15"/>
      <c r="K1671" s="15"/>
      <c r="L1671" s="15"/>
      <c r="M1671" s="15"/>
      <c r="N1671" s="15"/>
      <c r="O1671" s="15"/>
      <c r="P1671" s="15"/>
      <c r="Q1671" s="15"/>
      <c r="U1671" s="15"/>
      <c r="V1671" s="15"/>
      <c r="W1671" s="15"/>
      <c r="X1671" s="15"/>
      <c r="Y1671" s="16" t="e">
        <f t="shared" si="33"/>
        <v>#DIV/0!</v>
      </c>
      <c r="Z1671" s="15"/>
      <c r="AA1671" s="15"/>
      <c r="AB1671" s="15"/>
      <c r="AC1671" s="15"/>
      <c r="AD1671" s="17"/>
      <c r="AE1671" s="15"/>
      <c r="AF1671" s="15"/>
      <c r="AG1671" s="17"/>
      <c r="AH1671" s="17"/>
      <c r="AI1671" s="17"/>
      <c r="AJ1671" s="17"/>
      <c r="AK1671" s="17"/>
      <c r="AL1671" s="17"/>
      <c r="AM1671" s="15"/>
      <c r="AN1671" s="18"/>
      <c r="AO1671" s="19"/>
    </row>
    <row r="1672" spans="1:41">
      <c r="A1672" s="5"/>
      <c r="B1672" s="6"/>
      <c r="C1672" s="7"/>
      <c r="D1672" s="7"/>
      <c r="E1672" s="7"/>
      <c r="F1672" s="45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U1672" s="7"/>
      <c r="V1672" s="7"/>
      <c r="W1672" s="7"/>
      <c r="X1672" s="7"/>
      <c r="Y1672" s="9" t="e">
        <f t="shared" si="33"/>
        <v>#DIV/0!</v>
      </c>
      <c r="Z1672" s="7"/>
      <c r="AA1672" s="7"/>
      <c r="AB1672" s="7"/>
      <c r="AC1672" s="7"/>
      <c r="AD1672" s="10"/>
      <c r="AE1672" s="7"/>
      <c r="AF1672" s="7"/>
      <c r="AG1672" s="10"/>
      <c r="AH1672" s="10"/>
      <c r="AI1672" s="10"/>
      <c r="AJ1672" s="10"/>
      <c r="AK1672" s="10"/>
      <c r="AL1672" s="10"/>
      <c r="AM1672" s="7"/>
      <c r="AN1672" s="11"/>
      <c r="AO1672" s="12"/>
    </row>
    <row r="1673" spans="1:41">
      <c r="A1673" s="13"/>
      <c r="B1673" s="14"/>
      <c r="C1673" s="15"/>
      <c r="D1673" s="15"/>
      <c r="E1673" s="15"/>
      <c r="F1673" s="61"/>
      <c r="G1673" s="15"/>
      <c r="H1673" s="15"/>
      <c r="I1673" s="15"/>
      <c r="J1673" s="15"/>
      <c r="K1673" s="15"/>
      <c r="L1673" s="15"/>
      <c r="M1673" s="15"/>
      <c r="N1673" s="15"/>
      <c r="O1673" s="15"/>
      <c r="P1673" s="15"/>
      <c r="Q1673" s="15"/>
      <c r="U1673" s="15"/>
      <c r="V1673" s="15"/>
      <c r="W1673" s="15"/>
      <c r="X1673" s="15"/>
      <c r="Y1673" s="16" t="e">
        <f t="shared" si="33"/>
        <v>#DIV/0!</v>
      </c>
      <c r="Z1673" s="15"/>
      <c r="AA1673" s="15"/>
      <c r="AB1673" s="15"/>
      <c r="AC1673" s="15"/>
      <c r="AD1673" s="17"/>
      <c r="AE1673" s="15"/>
      <c r="AF1673" s="15"/>
      <c r="AG1673" s="17"/>
      <c r="AH1673" s="17"/>
      <c r="AI1673" s="17"/>
      <c r="AJ1673" s="17"/>
      <c r="AK1673" s="17"/>
      <c r="AL1673" s="17"/>
      <c r="AM1673" s="15"/>
      <c r="AN1673" s="18"/>
      <c r="AO1673" s="19"/>
    </row>
    <row r="1674" spans="1:41">
      <c r="A1674" s="5"/>
      <c r="B1674" s="6"/>
      <c r="C1674" s="7"/>
      <c r="D1674" s="7"/>
      <c r="E1674" s="7"/>
      <c r="F1674" s="45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U1674" s="7"/>
      <c r="V1674" s="7"/>
      <c r="W1674" s="7"/>
      <c r="X1674" s="7"/>
      <c r="Y1674" s="9" t="e">
        <f t="shared" si="33"/>
        <v>#DIV/0!</v>
      </c>
      <c r="Z1674" s="7"/>
      <c r="AA1674" s="7"/>
      <c r="AB1674" s="7"/>
      <c r="AC1674" s="7"/>
      <c r="AD1674" s="10"/>
      <c r="AE1674" s="7"/>
      <c r="AF1674" s="7"/>
      <c r="AG1674" s="10"/>
      <c r="AH1674" s="10"/>
      <c r="AI1674" s="10"/>
      <c r="AJ1674" s="10"/>
      <c r="AK1674" s="10"/>
      <c r="AL1674" s="10"/>
      <c r="AM1674" s="7"/>
      <c r="AN1674" s="11"/>
      <c r="AO1674" s="12"/>
    </row>
    <row r="1675" spans="1:41">
      <c r="A1675" s="13"/>
      <c r="B1675" s="14"/>
      <c r="C1675" s="15"/>
      <c r="D1675" s="15"/>
      <c r="E1675" s="15"/>
      <c r="F1675" s="61"/>
      <c r="G1675" s="15"/>
      <c r="H1675" s="15"/>
      <c r="I1675" s="15"/>
      <c r="J1675" s="15"/>
      <c r="K1675" s="15"/>
      <c r="L1675" s="15"/>
      <c r="M1675" s="15"/>
      <c r="N1675" s="15"/>
      <c r="O1675" s="15"/>
      <c r="P1675" s="15"/>
      <c r="Q1675" s="15"/>
      <c r="U1675" s="15"/>
      <c r="V1675" s="15"/>
      <c r="W1675" s="15"/>
      <c r="X1675" s="15"/>
      <c r="Y1675" s="16" t="e">
        <f t="shared" si="33"/>
        <v>#DIV/0!</v>
      </c>
      <c r="Z1675" s="15"/>
      <c r="AA1675" s="15"/>
      <c r="AB1675" s="15"/>
      <c r="AC1675" s="15"/>
      <c r="AD1675" s="17"/>
      <c r="AE1675" s="15"/>
      <c r="AF1675" s="15"/>
      <c r="AG1675" s="17"/>
      <c r="AH1675" s="17"/>
      <c r="AI1675" s="17"/>
      <c r="AJ1675" s="17"/>
      <c r="AK1675" s="17"/>
      <c r="AL1675" s="17"/>
      <c r="AM1675" s="15"/>
      <c r="AN1675" s="18"/>
      <c r="AO1675" s="19"/>
    </row>
    <row r="1676" spans="1:41">
      <c r="A1676" s="5"/>
      <c r="B1676" s="6"/>
      <c r="C1676" s="7"/>
      <c r="D1676" s="7"/>
      <c r="E1676" s="7"/>
      <c r="F1676" s="45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U1676" s="7"/>
      <c r="V1676" s="7"/>
      <c r="W1676" s="7"/>
      <c r="X1676" s="7"/>
      <c r="Y1676" s="9" t="e">
        <f t="shared" si="33"/>
        <v>#DIV/0!</v>
      </c>
      <c r="Z1676" s="7"/>
      <c r="AA1676" s="7"/>
      <c r="AB1676" s="7"/>
      <c r="AC1676" s="7"/>
      <c r="AD1676" s="10"/>
      <c r="AE1676" s="7"/>
      <c r="AF1676" s="7"/>
      <c r="AG1676" s="10"/>
      <c r="AH1676" s="10"/>
      <c r="AI1676" s="10"/>
      <c r="AJ1676" s="10"/>
      <c r="AK1676" s="10"/>
      <c r="AL1676" s="10"/>
      <c r="AM1676" s="7"/>
      <c r="AN1676" s="11"/>
      <c r="AO1676" s="12"/>
    </row>
    <row r="1677" spans="1:41">
      <c r="A1677" s="13"/>
      <c r="B1677" s="14"/>
      <c r="C1677" s="15"/>
      <c r="D1677" s="15"/>
      <c r="E1677" s="15"/>
      <c r="F1677" s="61"/>
      <c r="G1677" s="15"/>
      <c r="H1677" s="15"/>
      <c r="I1677" s="15"/>
      <c r="J1677" s="15"/>
      <c r="K1677" s="15"/>
      <c r="L1677" s="15"/>
      <c r="M1677" s="15"/>
      <c r="N1677" s="15"/>
      <c r="O1677" s="15"/>
      <c r="P1677" s="15"/>
      <c r="Q1677" s="15"/>
      <c r="U1677" s="15"/>
      <c r="V1677" s="15"/>
      <c r="W1677" s="15"/>
      <c r="X1677" s="15"/>
      <c r="Y1677" s="16" t="e">
        <f t="shared" si="33"/>
        <v>#DIV/0!</v>
      </c>
      <c r="Z1677" s="15"/>
      <c r="AA1677" s="15"/>
      <c r="AB1677" s="15"/>
      <c r="AC1677" s="15"/>
      <c r="AD1677" s="17"/>
      <c r="AE1677" s="15"/>
      <c r="AF1677" s="15"/>
      <c r="AG1677" s="17"/>
      <c r="AH1677" s="17"/>
      <c r="AI1677" s="17"/>
      <c r="AJ1677" s="17"/>
      <c r="AK1677" s="17"/>
      <c r="AL1677" s="17"/>
      <c r="AM1677" s="15"/>
      <c r="AN1677" s="18"/>
      <c r="AO1677" s="19"/>
    </row>
    <row r="1678" spans="1:41">
      <c r="A1678" s="5"/>
      <c r="B1678" s="6"/>
      <c r="C1678" s="7"/>
      <c r="D1678" s="7"/>
      <c r="E1678" s="7"/>
      <c r="F1678" s="45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U1678" s="7"/>
      <c r="V1678" s="7"/>
      <c r="W1678" s="7"/>
      <c r="X1678" s="7"/>
      <c r="Y1678" s="9" t="e">
        <f t="shared" si="33"/>
        <v>#DIV/0!</v>
      </c>
      <c r="Z1678" s="7"/>
      <c r="AA1678" s="7"/>
      <c r="AB1678" s="7"/>
      <c r="AC1678" s="7"/>
      <c r="AD1678" s="10"/>
      <c r="AE1678" s="7"/>
      <c r="AF1678" s="7"/>
      <c r="AG1678" s="10"/>
      <c r="AH1678" s="10"/>
      <c r="AI1678" s="10"/>
      <c r="AJ1678" s="10"/>
      <c r="AK1678" s="10"/>
      <c r="AL1678" s="10"/>
      <c r="AM1678" s="7"/>
      <c r="AN1678" s="11"/>
      <c r="AO1678" s="12"/>
    </row>
    <row r="1679" spans="1:41">
      <c r="A1679" s="13"/>
      <c r="B1679" s="14"/>
      <c r="C1679" s="15"/>
      <c r="D1679" s="15"/>
      <c r="E1679" s="15"/>
      <c r="F1679" s="61"/>
      <c r="G1679" s="15"/>
      <c r="H1679" s="15"/>
      <c r="I1679" s="15"/>
      <c r="J1679" s="15"/>
      <c r="K1679" s="15"/>
      <c r="L1679" s="15"/>
      <c r="M1679" s="15"/>
      <c r="N1679" s="15"/>
      <c r="O1679" s="15"/>
      <c r="P1679" s="15"/>
      <c r="Q1679" s="15"/>
      <c r="U1679" s="15"/>
      <c r="V1679" s="15"/>
      <c r="W1679" s="15"/>
      <c r="X1679" s="15"/>
      <c r="Y1679" s="16" t="e">
        <f t="shared" si="33"/>
        <v>#DIV/0!</v>
      </c>
      <c r="Z1679" s="15"/>
      <c r="AA1679" s="15"/>
      <c r="AB1679" s="15"/>
      <c r="AC1679" s="15"/>
      <c r="AD1679" s="17"/>
      <c r="AE1679" s="15"/>
      <c r="AF1679" s="15"/>
      <c r="AG1679" s="17"/>
      <c r="AH1679" s="17"/>
      <c r="AI1679" s="17"/>
      <c r="AJ1679" s="17"/>
      <c r="AK1679" s="17"/>
      <c r="AL1679" s="17"/>
      <c r="AM1679" s="15"/>
      <c r="AN1679" s="18"/>
      <c r="AO1679" s="19"/>
    </row>
    <row r="1680" spans="1:41">
      <c r="A1680" s="5"/>
      <c r="B1680" s="6"/>
      <c r="C1680" s="7"/>
      <c r="D1680" s="7"/>
      <c r="E1680" s="7"/>
      <c r="F1680" s="45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U1680" s="7"/>
      <c r="V1680" s="7"/>
      <c r="W1680" s="7"/>
      <c r="X1680" s="7"/>
      <c r="Y1680" s="9" t="e">
        <f t="shared" si="33"/>
        <v>#DIV/0!</v>
      </c>
      <c r="Z1680" s="7"/>
      <c r="AA1680" s="7"/>
      <c r="AB1680" s="7"/>
      <c r="AC1680" s="7"/>
      <c r="AD1680" s="10"/>
      <c r="AE1680" s="7"/>
      <c r="AF1680" s="7"/>
      <c r="AG1680" s="10"/>
      <c r="AH1680" s="10"/>
      <c r="AI1680" s="10"/>
      <c r="AJ1680" s="10"/>
      <c r="AK1680" s="10"/>
      <c r="AL1680" s="10"/>
      <c r="AM1680" s="7"/>
      <c r="AN1680" s="11"/>
      <c r="AO1680" s="12"/>
    </row>
    <row r="1681" spans="1:41">
      <c r="A1681" s="13"/>
      <c r="B1681" s="14"/>
      <c r="C1681" s="15"/>
      <c r="D1681" s="15"/>
      <c r="E1681" s="15"/>
      <c r="F1681" s="61"/>
      <c r="G1681" s="15"/>
      <c r="H1681" s="15"/>
      <c r="I1681" s="15"/>
      <c r="J1681" s="15"/>
      <c r="K1681" s="15"/>
      <c r="L1681" s="15"/>
      <c r="M1681" s="15"/>
      <c r="N1681" s="15"/>
      <c r="O1681" s="15"/>
      <c r="P1681" s="15"/>
      <c r="Q1681" s="15"/>
      <c r="U1681" s="15"/>
      <c r="V1681" s="15"/>
      <c r="W1681" s="15"/>
      <c r="X1681" s="15"/>
      <c r="Y1681" s="16" t="e">
        <f t="shared" si="33"/>
        <v>#DIV/0!</v>
      </c>
      <c r="Z1681" s="15"/>
      <c r="AA1681" s="15"/>
      <c r="AB1681" s="15"/>
      <c r="AC1681" s="15"/>
      <c r="AD1681" s="17"/>
      <c r="AE1681" s="15"/>
      <c r="AF1681" s="15"/>
      <c r="AG1681" s="17"/>
      <c r="AH1681" s="17"/>
      <c r="AI1681" s="17"/>
      <c r="AJ1681" s="17"/>
      <c r="AK1681" s="17"/>
      <c r="AL1681" s="17"/>
      <c r="AM1681" s="15"/>
      <c r="AN1681" s="18"/>
      <c r="AO1681" s="19"/>
    </row>
    <row r="1682" spans="1:41">
      <c r="A1682" s="5"/>
      <c r="B1682" s="6"/>
      <c r="C1682" s="7"/>
      <c r="D1682" s="7"/>
      <c r="E1682" s="7"/>
      <c r="F1682" s="45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U1682" s="7"/>
      <c r="V1682" s="7"/>
      <c r="W1682" s="7"/>
      <c r="X1682" s="7"/>
      <c r="Y1682" s="9" t="e">
        <f t="shared" si="33"/>
        <v>#DIV/0!</v>
      </c>
      <c r="Z1682" s="7"/>
      <c r="AA1682" s="7"/>
      <c r="AB1682" s="7"/>
      <c r="AC1682" s="7"/>
      <c r="AD1682" s="10"/>
      <c r="AE1682" s="7"/>
      <c r="AF1682" s="7"/>
      <c r="AG1682" s="10"/>
      <c r="AH1682" s="10"/>
      <c r="AI1682" s="10"/>
      <c r="AJ1682" s="10"/>
      <c r="AK1682" s="10"/>
      <c r="AL1682" s="10"/>
      <c r="AM1682" s="7"/>
      <c r="AN1682" s="11"/>
      <c r="AO1682" s="12"/>
    </row>
    <row r="1683" spans="1:41">
      <c r="A1683" s="13"/>
      <c r="B1683" s="14"/>
      <c r="C1683" s="15"/>
      <c r="D1683" s="15"/>
      <c r="E1683" s="15"/>
      <c r="F1683" s="61"/>
      <c r="G1683" s="15"/>
      <c r="H1683" s="15"/>
      <c r="I1683" s="15"/>
      <c r="J1683" s="15"/>
      <c r="K1683" s="15"/>
      <c r="L1683" s="15"/>
      <c r="M1683" s="15"/>
      <c r="N1683" s="15"/>
      <c r="O1683" s="15"/>
      <c r="P1683" s="15"/>
      <c r="Q1683" s="15"/>
      <c r="U1683" s="15"/>
      <c r="V1683" s="15"/>
      <c r="W1683" s="15"/>
      <c r="X1683" s="15"/>
      <c r="Y1683" s="16" t="e">
        <f t="shared" si="33"/>
        <v>#DIV/0!</v>
      </c>
      <c r="Z1683" s="15"/>
      <c r="AA1683" s="15"/>
      <c r="AB1683" s="15"/>
      <c r="AC1683" s="15"/>
      <c r="AD1683" s="17"/>
      <c r="AE1683" s="15"/>
      <c r="AF1683" s="15"/>
      <c r="AG1683" s="17"/>
      <c r="AH1683" s="17"/>
      <c r="AI1683" s="17"/>
      <c r="AJ1683" s="17"/>
      <c r="AK1683" s="17"/>
      <c r="AL1683" s="17"/>
      <c r="AM1683" s="15"/>
      <c r="AN1683" s="18"/>
      <c r="AO1683" s="19"/>
    </row>
    <row r="1684" spans="1:41">
      <c r="A1684" s="5"/>
      <c r="B1684" s="6"/>
      <c r="C1684" s="7"/>
      <c r="D1684" s="7"/>
      <c r="E1684" s="7"/>
      <c r="F1684" s="45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U1684" s="7"/>
      <c r="V1684" s="7"/>
      <c r="W1684" s="7"/>
      <c r="X1684" s="7"/>
      <c r="Y1684" s="9" t="e">
        <f t="shared" si="33"/>
        <v>#DIV/0!</v>
      </c>
      <c r="Z1684" s="7"/>
      <c r="AA1684" s="7"/>
      <c r="AB1684" s="7"/>
      <c r="AC1684" s="7"/>
      <c r="AD1684" s="10"/>
      <c r="AE1684" s="7"/>
      <c r="AF1684" s="7"/>
      <c r="AG1684" s="10"/>
      <c r="AH1684" s="10"/>
      <c r="AI1684" s="10"/>
      <c r="AJ1684" s="10"/>
      <c r="AK1684" s="10"/>
      <c r="AL1684" s="10"/>
      <c r="AM1684" s="7"/>
      <c r="AN1684" s="11"/>
      <c r="AO1684" s="12"/>
    </row>
    <row r="1685" spans="1:41">
      <c r="A1685" s="13"/>
      <c r="B1685" s="14"/>
      <c r="C1685" s="15"/>
      <c r="D1685" s="15"/>
      <c r="E1685" s="15"/>
      <c r="F1685" s="61"/>
      <c r="G1685" s="15"/>
      <c r="H1685" s="15"/>
      <c r="I1685" s="15"/>
      <c r="J1685" s="15"/>
      <c r="K1685" s="15"/>
      <c r="L1685" s="15"/>
      <c r="M1685" s="15"/>
      <c r="N1685" s="15"/>
      <c r="O1685" s="15"/>
      <c r="P1685" s="15"/>
      <c r="Q1685" s="15"/>
      <c r="U1685" s="15"/>
      <c r="V1685" s="15"/>
      <c r="W1685" s="15"/>
      <c r="X1685" s="15"/>
      <c r="Y1685" s="16" t="e">
        <f t="shared" si="33"/>
        <v>#DIV/0!</v>
      </c>
      <c r="Z1685" s="15"/>
      <c r="AA1685" s="15"/>
      <c r="AB1685" s="15"/>
      <c r="AC1685" s="15"/>
      <c r="AD1685" s="17"/>
      <c r="AE1685" s="15"/>
      <c r="AF1685" s="15"/>
      <c r="AG1685" s="17"/>
      <c r="AH1685" s="17"/>
      <c r="AI1685" s="17"/>
      <c r="AJ1685" s="17"/>
      <c r="AK1685" s="17"/>
      <c r="AL1685" s="17"/>
      <c r="AM1685" s="15"/>
      <c r="AN1685" s="18"/>
      <c r="AO1685" s="19"/>
    </row>
    <row r="1686" spans="1:41">
      <c r="A1686" s="5"/>
      <c r="B1686" s="6"/>
      <c r="C1686" s="7"/>
      <c r="D1686" s="7"/>
      <c r="E1686" s="7"/>
      <c r="F1686" s="45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U1686" s="7"/>
      <c r="V1686" s="7"/>
      <c r="W1686" s="7"/>
      <c r="X1686" s="7"/>
      <c r="Y1686" s="9" t="e">
        <f t="shared" si="33"/>
        <v>#DIV/0!</v>
      </c>
      <c r="Z1686" s="7"/>
      <c r="AA1686" s="7"/>
      <c r="AB1686" s="7"/>
      <c r="AC1686" s="7"/>
      <c r="AD1686" s="10"/>
      <c r="AE1686" s="7"/>
      <c r="AF1686" s="7"/>
      <c r="AG1686" s="10"/>
      <c r="AH1686" s="10"/>
      <c r="AI1686" s="10"/>
      <c r="AJ1686" s="10"/>
      <c r="AK1686" s="10"/>
      <c r="AL1686" s="10"/>
      <c r="AM1686" s="7"/>
      <c r="AN1686" s="11"/>
      <c r="AO1686" s="12"/>
    </row>
    <row r="1687" spans="1:41">
      <c r="A1687" s="13"/>
      <c r="B1687" s="14"/>
      <c r="C1687" s="15"/>
      <c r="D1687" s="15"/>
      <c r="E1687" s="15"/>
      <c r="F1687" s="61"/>
      <c r="G1687" s="15"/>
      <c r="H1687" s="15"/>
      <c r="I1687" s="15"/>
      <c r="J1687" s="15"/>
      <c r="K1687" s="15"/>
      <c r="L1687" s="15"/>
      <c r="M1687" s="15"/>
      <c r="N1687" s="15"/>
      <c r="O1687" s="15"/>
      <c r="P1687" s="15"/>
      <c r="Q1687" s="15"/>
      <c r="U1687" s="15"/>
      <c r="V1687" s="15"/>
      <c r="W1687" s="15"/>
      <c r="X1687" s="15"/>
      <c r="Y1687" s="16" t="e">
        <f t="shared" si="33"/>
        <v>#DIV/0!</v>
      </c>
      <c r="Z1687" s="15"/>
      <c r="AA1687" s="15"/>
      <c r="AB1687" s="15"/>
      <c r="AC1687" s="15"/>
      <c r="AD1687" s="17"/>
      <c r="AE1687" s="15"/>
      <c r="AF1687" s="15"/>
      <c r="AG1687" s="17"/>
      <c r="AH1687" s="17"/>
      <c r="AI1687" s="17"/>
      <c r="AJ1687" s="17"/>
      <c r="AK1687" s="17"/>
      <c r="AL1687" s="17"/>
      <c r="AM1687" s="15"/>
      <c r="AN1687" s="18"/>
      <c r="AO1687" s="19"/>
    </row>
    <row r="1688" spans="1:41">
      <c r="A1688" s="5"/>
      <c r="B1688" s="6"/>
      <c r="C1688" s="7"/>
      <c r="D1688" s="7"/>
      <c r="E1688" s="7"/>
      <c r="F1688" s="45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U1688" s="7"/>
      <c r="V1688" s="7"/>
      <c r="W1688" s="7"/>
      <c r="X1688" s="7"/>
      <c r="Y1688" s="9" t="e">
        <f t="shared" si="33"/>
        <v>#DIV/0!</v>
      </c>
      <c r="Z1688" s="7"/>
      <c r="AA1688" s="7"/>
      <c r="AB1688" s="7"/>
      <c r="AC1688" s="7"/>
      <c r="AD1688" s="10"/>
      <c r="AE1688" s="7"/>
      <c r="AF1688" s="7"/>
      <c r="AG1688" s="10"/>
      <c r="AH1688" s="10"/>
      <c r="AI1688" s="10"/>
      <c r="AJ1688" s="10"/>
      <c r="AK1688" s="10"/>
      <c r="AL1688" s="10"/>
      <c r="AM1688" s="7"/>
      <c r="AN1688" s="11"/>
      <c r="AO1688" s="12"/>
    </row>
    <row r="1689" spans="1:41">
      <c r="A1689" s="13"/>
      <c r="B1689" s="14"/>
      <c r="C1689" s="15"/>
      <c r="D1689" s="15"/>
      <c r="E1689" s="15"/>
      <c r="F1689" s="61"/>
      <c r="G1689" s="15"/>
      <c r="H1689" s="15"/>
      <c r="I1689" s="15"/>
      <c r="J1689" s="15"/>
      <c r="K1689" s="15"/>
      <c r="L1689" s="15"/>
      <c r="M1689" s="15"/>
      <c r="N1689" s="15"/>
      <c r="O1689" s="15"/>
      <c r="P1689" s="15"/>
      <c r="Q1689" s="15"/>
      <c r="U1689" s="15"/>
      <c r="V1689" s="15"/>
      <c r="W1689" s="15"/>
      <c r="X1689" s="15"/>
      <c r="Y1689" s="16" t="e">
        <f t="shared" si="33"/>
        <v>#DIV/0!</v>
      </c>
      <c r="Z1689" s="15"/>
      <c r="AA1689" s="15"/>
      <c r="AB1689" s="15"/>
      <c r="AC1689" s="15"/>
      <c r="AD1689" s="17"/>
      <c r="AE1689" s="15"/>
      <c r="AF1689" s="15"/>
      <c r="AG1689" s="17"/>
      <c r="AH1689" s="17"/>
      <c r="AI1689" s="17"/>
      <c r="AJ1689" s="17"/>
      <c r="AK1689" s="17"/>
      <c r="AL1689" s="17"/>
      <c r="AM1689" s="15"/>
      <c r="AN1689" s="18"/>
      <c r="AO1689" s="19"/>
    </row>
    <row r="1690" spans="1:41">
      <c r="A1690" s="5"/>
      <c r="B1690" s="6"/>
      <c r="C1690" s="7"/>
      <c r="D1690" s="7"/>
      <c r="E1690" s="7"/>
      <c r="F1690" s="45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U1690" s="7"/>
      <c r="V1690" s="7"/>
      <c r="W1690" s="7"/>
      <c r="X1690" s="7"/>
      <c r="Y1690" s="9" t="e">
        <f t="shared" si="33"/>
        <v>#DIV/0!</v>
      </c>
      <c r="Z1690" s="7"/>
      <c r="AA1690" s="7"/>
      <c r="AB1690" s="7"/>
      <c r="AC1690" s="7"/>
      <c r="AD1690" s="10"/>
      <c r="AE1690" s="7"/>
      <c r="AF1690" s="7"/>
      <c r="AG1690" s="10"/>
      <c r="AH1690" s="10"/>
      <c r="AI1690" s="10"/>
      <c r="AJ1690" s="10"/>
      <c r="AK1690" s="10"/>
      <c r="AL1690" s="10"/>
      <c r="AM1690" s="7"/>
      <c r="AN1690" s="11"/>
      <c r="AO1690" s="12"/>
    </row>
    <row r="1691" spans="1:41">
      <c r="A1691" s="13"/>
      <c r="B1691" s="14"/>
      <c r="C1691" s="15"/>
      <c r="D1691" s="15"/>
      <c r="E1691" s="15"/>
      <c r="F1691" s="61"/>
      <c r="G1691" s="15"/>
      <c r="H1691" s="15"/>
      <c r="I1691" s="15"/>
      <c r="J1691" s="15"/>
      <c r="K1691" s="15"/>
      <c r="L1691" s="15"/>
      <c r="M1691" s="15"/>
      <c r="N1691" s="15"/>
      <c r="O1691" s="15"/>
      <c r="P1691" s="15"/>
      <c r="Q1691" s="15"/>
      <c r="U1691" s="15"/>
      <c r="V1691" s="15"/>
      <c r="W1691" s="15"/>
      <c r="X1691" s="15"/>
      <c r="Y1691" s="16" t="e">
        <f t="shared" si="33"/>
        <v>#DIV/0!</v>
      </c>
      <c r="Z1691" s="15"/>
      <c r="AA1691" s="15"/>
      <c r="AB1691" s="15"/>
      <c r="AC1691" s="15"/>
      <c r="AD1691" s="17"/>
      <c r="AE1691" s="15"/>
      <c r="AF1691" s="15"/>
      <c r="AG1691" s="17"/>
      <c r="AH1691" s="17"/>
      <c r="AI1691" s="17"/>
      <c r="AJ1691" s="17"/>
      <c r="AK1691" s="17"/>
      <c r="AL1691" s="17"/>
      <c r="AM1691" s="15"/>
      <c r="AN1691" s="18"/>
      <c r="AO1691" s="19"/>
    </row>
    <row r="1692" spans="1:41">
      <c r="A1692" s="5"/>
      <c r="B1692" s="6"/>
      <c r="C1692" s="7"/>
      <c r="D1692" s="7"/>
      <c r="E1692" s="7"/>
      <c r="F1692" s="45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U1692" s="7"/>
      <c r="V1692" s="7"/>
      <c r="W1692" s="7"/>
      <c r="X1692" s="7"/>
      <c r="Y1692" s="9" t="e">
        <f t="shared" si="33"/>
        <v>#DIV/0!</v>
      </c>
      <c r="Z1692" s="7"/>
      <c r="AA1692" s="7"/>
      <c r="AB1692" s="7"/>
      <c r="AC1692" s="7"/>
      <c r="AD1692" s="10"/>
      <c r="AE1692" s="7"/>
      <c r="AF1692" s="7"/>
      <c r="AG1692" s="10"/>
      <c r="AH1692" s="10"/>
      <c r="AI1692" s="10"/>
      <c r="AJ1692" s="10"/>
      <c r="AK1692" s="10"/>
      <c r="AL1692" s="10"/>
      <c r="AM1692" s="7"/>
      <c r="AN1692" s="11"/>
      <c r="AO1692" s="12"/>
    </row>
    <row r="1693" spans="1:41">
      <c r="A1693" s="13"/>
      <c r="B1693" s="14"/>
      <c r="C1693" s="15"/>
      <c r="D1693" s="15"/>
      <c r="E1693" s="15"/>
      <c r="F1693" s="61"/>
      <c r="G1693" s="15"/>
      <c r="H1693" s="15"/>
      <c r="I1693" s="15"/>
      <c r="J1693" s="15"/>
      <c r="K1693" s="15"/>
      <c r="L1693" s="15"/>
      <c r="M1693" s="15"/>
      <c r="N1693" s="15"/>
      <c r="O1693" s="15"/>
      <c r="P1693" s="15"/>
      <c r="Q1693" s="15"/>
      <c r="U1693" s="15"/>
      <c r="V1693" s="15"/>
      <c r="W1693" s="15"/>
      <c r="X1693" s="15"/>
      <c r="Y1693" s="16" t="e">
        <f t="shared" si="33"/>
        <v>#DIV/0!</v>
      </c>
      <c r="Z1693" s="15"/>
      <c r="AA1693" s="15"/>
      <c r="AB1693" s="15"/>
      <c r="AC1693" s="15"/>
      <c r="AD1693" s="17"/>
      <c r="AE1693" s="15"/>
      <c r="AF1693" s="15"/>
      <c r="AG1693" s="17"/>
      <c r="AH1693" s="17"/>
      <c r="AI1693" s="17"/>
      <c r="AJ1693" s="17"/>
      <c r="AK1693" s="17"/>
      <c r="AL1693" s="17"/>
      <c r="AM1693" s="15"/>
      <c r="AN1693" s="18"/>
      <c r="AO1693" s="19"/>
    </row>
    <row r="1694" spans="1:41">
      <c r="A1694" s="5"/>
      <c r="B1694" s="6"/>
      <c r="C1694" s="7"/>
      <c r="D1694" s="7"/>
      <c r="E1694" s="7"/>
      <c r="F1694" s="45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U1694" s="7"/>
      <c r="V1694" s="7"/>
      <c r="W1694" s="7"/>
      <c r="X1694" s="7"/>
      <c r="Y1694" s="9" t="e">
        <f t="shared" si="33"/>
        <v>#DIV/0!</v>
      </c>
      <c r="Z1694" s="7"/>
      <c r="AA1694" s="7"/>
      <c r="AB1694" s="7"/>
      <c r="AC1694" s="7"/>
      <c r="AD1694" s="10"/>
      <c r="AE1694" s="7"/>
      <c r="AF1694" s="7"/>
      <c r="AG1694" s="10"/>
      <c r="AH1694" s="10"/>
      <c r="AI1694" s="10"/>
      <c r="AJ1694" s="10"/>
      <c r="AK1694" s="10"/>
      <c r="AL1694" s="10"/>
      <c r="AM1694" s="7"/>
      <c r="AN1694" s="11"/>
      <c r="AO1694" s="12"/>
    </row>
    <row r="1695" spans="1:41">
      <c r="A1695" s="13"/>
      <c r="B1695" s="14"/>
      <c r="C1695" s="15"/>
      <c r="D1695" s="15"/>
      <c r="E1695" s="15"/>
      <c r="F1695" s="61"/>
      <c r="G1695" s="15"/>
      <c r="H1695" s="15"/>
      <c r="I1695" s="15"/>
      <c r="J1695" s="15"/>
      <c r="K1695" s="15"/>
      <c r="L1695" s="15"/>
      <c r="M1695" s="15"/>
      <c r="N1695" s="15"/>
      <c r="O1695" s="15"/>
      <c r="P1695" s="15"/>
      <c r="Q1695" s="15"/>
      <c r="U1695" s="15"/>
      <c r="V1695" s="15"/>
      <c r="W1695" s="15"/>
      <c r="X1695" s="15"/>
      <c r="Y1695" s="16" t="e">
        <f t="shared" si="33"/>
        <v>#DIV/0!</v>
      </c>
      <c r="Z1695" s="15"/>
      <c r="AA1695" s="15"/>
      <c r="AB1695" s="15"/>
      <c r="AC1695" s="15"/>
      <c r="AD1695" s="17"/>
      <c r="AE1695" s="15"/>
      <c r="AF1695" s="15"/>
      <c r="AG1695" s="17"/>
      <c r="AH1695" s="17"/>
      <c r="AI1695" s="17"/>
      <c r="AJ1695" s="17"/>
      <c r="AK1695" s="17"/>
      <c r="AL1695" s="17"/>
      <c r="AM1695" s="15"/>
      <c r="AN1695" s="18"/>
      <c r="AO1695" s="19"/>
    </row>
    <row r="1696" spans="1:41">
      <c r="A1696" s="5"/>
      <c r="B1696" s="6"/>
      <c r="C1696" s="7"/>
      <c r="D1696" s="7"/>
      <c r="E1696" s="7"/>
      <c r="F1696" s="45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U1696" s="7"/>
      <c r="V1696" s="7"/>
      <c r="W1696" s="7"/>
      <c r="X1696" s="7"/>
      <c r="Y1696" s="9" t="e">
        <f t="shared" si="33"/>
        <v>#DIV/0!</v>
      </c>
      <c r="Z1696" s="7"/>
      <c r="AA1696" s="7"/>
      <c r="AB1696" s="7"/>
      <c r="AC1696" s="7"/>
      <c r="AD1696" s="10"/>
      <c r="AE1696" s="7"/>
      <c r="AF1696" s="7"/>
      <c r="AG1696" s="10"/>
      <c r="AH1696" s="10"/>
      <c r="AI1696" s="10"/>
      <c r="AJ1696" s="10"/>
      <c r="AK1696" s="10"/>
      <c r="AL1696" s="10"/>
      <c r="AM1696" s="7"/>
      <c r="AN1696" s="11"/>
      <c r="AO1696" s="12"/>
    </row>
    <row r="1697" spans="1:41">
      <c r="A1697" s="13"/>
      <c r="B1697" s="14"/>
      <c r="C1697" s="15"/>
      <c r="D1697" s="15"/>
      <c r="E1697" s="15"/>
      <c r="F1697" s="61"/>
      <c r="G1697" s="15"/>
      <c r="H1697" s="15"/>
      <c r="I1697" s="15"/>
      <c r="J1697" s="15"/>
      <c r="K1697" s="15"/>
      <c r="L1697" s="15"/>
      <c r="M1697" s="15"/>
      <c r="N1697" s="15"/>
      <c r="O1697" s="15"/>
      <c r="P1697" s="15"/>
      <c r="Q1697" s="15"/>
      <c r="U1697" s="15"/>
      <c r="V1697" s="15"/>
      <c r="W1697" s="15"/>
      <c r="X1697" s="15"/>
      <c r="Y1697" s="16" t="e">
        <f t="shared" si="33"/>
        <v>#DIV/0!</v>
      </c>
      <c r="Z1697" s="15"/>
      <c r="AA1697" s="15"/>
      <c r="AB1697" s="15"/>
      <c r="AC1697" s="15"/>
      <c r="AD1697" s="17"/>
      <c r="AE1697" s="15"/>
      <c r="AF1697" s="15"/>
      <c r="AG1697" s="17"/>
      <c r="AH1697" s="17"/>
      <c r="AI1697" s="17"/>
      <c r="AJ1697" s="17"/>
      <c r="AK1697" s="17"/>
      <c r="AL1697" s="17"/>
      <c r="AM1697" s="15"/>
      <c r="AN1697" s="18"/>
      <c r="AO1697" s="19"/>
    </row>
    <row r="1698" spans="1:41">
      <c r="A1698" s="5"/>
      <c r="B1698" s="6"/>
      <c r="C1698" s="7"/>
      <c r="D1698" s="7"/>
      <c r="E1698" s="7"/>
      <c r="F1698" s="45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U1698" s="7"/>
      <c r="V1698" s="7"/>
      <c r="W1698" s="7"/>
      <c r="X1698" s="7"/>
      <c r="Y1698" s="9" t="e">
        <f t="shared" si="33"/>
        <v>#DIV/0!</v>
      </c>
      <c r="Z1698" s="7"/>
      <c r="AA1698" s="7"/>
      <c r="AB1698" s="7"/>
      <c r="AC1698" s="7"/>
      <c r="AD1698" s="10"/>
      <c r="AE1698" s="7"/>
      <c r="AF1698" s="7"/>
      <c r="AG1698" s="10"/>
      <c r="AH1698" s="10"/>
      <c r="AI1698" s="10"/>
      <c r="AJ1698" s="10"/>
      <c r="AK1698" s="10"/>
      <c r="AL1698" s="10"/>
      <c r="AM1698" s="7"/>
      <c r="AN1698" s="11"/>
      <c r="AO1698" s="12"/>
    </row>
    <row r="1699" spans="1:41">
      <c r="A1699" s="13"/>
      <c r="B1699" s="14"/>
      <c r="C1699" s="15"/>
      <c r="D1699" s="15"/>
      <c r="E1699" s="15"/>
      <c r="F1699" s="61"/>
      <c r="G1699" s="15"/>
      <c r="H1699" s="15"/>
      <c r="I1699" s="15"/>
      <c r="J1699" s="15"/>
      <c r="K1699" s="15"/>
      <c r="L1699" s="15"/>
      <c r="M1699" s="15"/>
      <c r="N1699" s="15"/>
      <c r="O1699" s="15"/>
      <c r="P1699" s="15"/>
      <c r="Q1699" s="15"/>
      <c r="U1699" s="15"/>
      <c r="V1699" s="15"/>
      <c r="W1699" s="15"/>
      <c r="X1699" s="15"/>
      <c r="Y1699" s="16" t="e">
        <f t="shared" si="33"/>
        <v>#DIV/0!</v>
      </c>
      <c r="Z1699" s="15"/>
      <c r="AA1699" s="15"/>
      <c r="AB1699" s="15"/>
      <c r="AC1699" s="15"/>
      <c r="AD1699" s="17"/>
      <c r="AE1699" s="15"/>
      <c r="AF1699" s="15"/>
      <c r="AG1699" s="17"/>
      <c r="AH1699" s="17"/>
      <c r="AI1699" s="17"/>
      <c r="AJ1699" s="17"/>
      <c r="AK1699" s="17"/>
      <c r="AL1699" s="17"/>
      <c r="AM1699" s="15"/>
      <c r="AN1699" s="18"/>
      <c r="AO1699" s="19"/>
    </row>
    <row r="1700" spans="1:41">
      <c r="A1700" s="5"/>
      <c r="B1700" s="6"/>
      <c r="C1700" s="7"/>
      <c r="D1700" s="7"/>
      <c r="E1700" s="7"/>
      <c r="F1700" s="45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U1700" s="7"/>
      <c r="V1700" s="7"/>
      <c r="W1700" s="7"/>
      <c r="X1700" s="7"/>
      <c r="Y1700" s="9" t="e">
        <f t="shared" si="33"/>
        <v>#DIV/0!</v>
      </c>
      <c r="Z1700" s="7"/>
      <c r="AA1700" s="7"/>
      <c r="AB1700" s="7"/>
      <c r="AC1700" s="7"/>
      <c r="AD1700" s="10"/>
      <c r="AE1700" s="7"/>
      <c r="AF1700" s="7"/>
      <c r="AG1700" s="10"/>
      <c r="AH1700" s="10"/>
      <c r="AI1700" s="10"/>
      <c r="AJ1700" s="10"/>
      <c r="AK1700" s="10"/>
      <c r="AL1700" s="10"/>
      <c r="AM1700" s="7"/>
      <c r="AN1700" s="11"/>
      <c r="AO1700" s="12"/>
    </row>
    <row r="1701" spans="1:41">
      <c r="A1701" s="13"/>
      <c r="B1701" s="14"/>
      <c r="C1701" s="15"/>
      <c r="D1701" s="15"/>
      <c r="E1701" s="15"/>
      <c r="F1701" s="61"/>
      <c r="G1701" s="15"/>
      <c r="H1701" s="15"/>
      <c r="I1701" s="15"/>
      <c r="J1701" s="15"/>
      <c r="K1701" s="15"/>
      <c r="L1701" s="15"/>
      <c r="M1701" s="15"/>
      <c r="N1701" s="15"/>
      <c r="O1701" s="15"/>
      <c r="P1701" s="15"/>
      <c r="Q1701" s="15"/>
      <c r="U1701" s="15"/>
      <c r="V1701" s="15"/>
      <c r="W1701" s="15"/>
      <c r="X1701" s="15"/>
      <c r="Y1701" s="16" t="e">
        <f t="shared" si="33"/>
        <v>#DIV/0!</v>
      </c>
      <c r="Z1701" s="15"/>
      <c r="AA1701" s="15"/>
      <c r="AB1701" s="15"/>
      <c r="AC1701" s="15"/>
      <c r="AD1701" s="17"/>
      <c r="AE1701" s="15"/>
      <c r="AF1701" s="15"/>
      <c r="AG1701" s="17"/>
      <c r="AH1701" s="17"/>
      <c r="AI1701" s="17"/>
      <c r="AJ1701" s="17"/>
      <c r="AK1701" s="17"/>
      <c r="AL1701" s="17"/>
      <c r="AM1701" s="15"/>
      <c r="AN1701" s="18"/>
      <c r="AO1701" s="19"/>
    </row>
    <row r="1702" spans="1:41">
      <c r="A1702" s="5"/>
      <c r="B1702" s="6"/>
      <c r="C1702" s="7"/>
      <c r="D1702" s="7"/>
      <c r="E1702" s="7"/>
      <c r="F1702" s="45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U1702" s="7"/>
      <c r="V1702" s="7"/>
      <c r="W1702" s="7"/>
      <c r="X1702" s="7"/>
      <c r="Y1702" s="9" t="e">
        <f t="shared" si="33"/>
        <v>#DIV/0!</v>
      </c>
      <c r="Z1702" s="7"/>
      <c r="AA1702" s="7"/>
      <c r="AB1702" s="7"/>
      <c r="AC1702" s="7"/>
      <c r="AD1702" s="10"/>
      <c r="AE1702" s="7"/>
      <c r="AF1702" s="7"/>
      <c r="AG1702" s="10"/>
      <c r="AH1702" s="10"/>
      <c r="AI1702" s="10"/>
      <c r="AJ1702" s="10"/>
      <c r="AK1702" s="10"/>
      <c r="AL1702" s="10"/>
      <c r="AM1702" s="7"/>
      <c r="AN1702" s="11"/>
      <c r="AO1702" s="12"/>
    </row>
    <row r="1703" spans="1:41">
      <c r="A1703" s="13"/>
      <c r="B1703" s="14"/>
      <c r="C1703" s="15"/>
      <c r="D1703" s="15"/>
      <c r="E1703" s="15"/>
      <c r="F1703" s="61"/>
      <c r="G1703" s="15"/>
      <c r="H1703" s="15"/>
      <c r="I1703" s="15"/>
      <c r="J1703" s="15"/>
      <c r="K1703" s="15"/>
      <c r="L1703" s="15"/>
      <c r="M1703" s="15"/>
      <c r="N1703" s="15"/>
      <c r="O1703" s="15"/>
      <c r="P1703" s="15"/>
      <c r="Q1703" s="15"/>
      <c r="U1703" s="15"/>
      <c r="V1703" s="15"/>
      <c r="W1703" s="15"/>
      <c r="X1703" s="15"/>
      <c r="Y1703" s="16" t="e">
        <f t="shared" si="33"/>
        <v>#DIV/0!</v>
      </c>
      <c r="Z1703" s="15"/>
      <c r="AA1703" s="15"/>
      <c r="AB1703" s="15"/>
      <c r="AC1703" s="15"/>
      <c r="AD1703" s="17"/>
      <c r="AE1703" s="15"/>
      <c r="AF1703" s="15"/>
      <c r="AG1703" s="17"/>
      <c r="AH1703" s="17"/>
      <c r="AI1703" s="17"/>
      <c r="AJ1703" s="17"/>
      <c r="AK1703" s="17"/>
      <c r="AL1703" s="17"/>
      <c r="AM1703" s="15"/>
      <c r="AN1703" s="18"/>
      <c r="AO1703" s="19"/>
    </row>
    <row r="1704" spans="1:41">
      <c r="A1704" s="5"/>
      <c r="B1704" s="6"/>
      <c r="C1704" s="7"/>
      <c r="D1704" s="7"/>
      <c r="E1704" s="7"/>
      <c r="F1704" s="45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U1704" s="7"/>
      <c r="V1704" s="7"/>
      <c r="W1704" s="7"/>
      <c r="X1704" s="7"/>
      <c r="Y1704" s="9" t="e">
        <f t="shared" si="33"/>
        <v>#DIV/0!</v>
      </c>
      <c r="Z1704" s="7"/>
      <c r="AA1704" s="7"/>
      <c r="AB1704" s="7"/>
      <c r="AC1704" s="7"/>
      <c r="AD1704" s="10"/>
      <c r="AE1704" s="7"/>
      <c r="AF1704" s="7"/>
      <c r="AG1704" s="10"/>
      <c r="AH1704" s="10"/>
      <c r="AI1704" s="10"/>
      <c r="AJ1704" s="10"/>
      <c r="AK1704" s="10"/>
      <c r="AL1704" s="10"/>
      <c r="AM1704" s="7"/>
      <c r="AN1704" s="11"/>
      <c r="AO1704" s="12"/>
    </row>
    <row r="1705" spans="1:41">
      <c r="A1705" s="13"/>
      <c r="B1705" s="14"/>
      <c r="C1705" s="15"/>
      <c r="D1705" s="15"/>
      <c r="E1705" s="15"/>
      <c r="F1705" s="61"/>
      <c r="G1705" s="15"/>
      <c r="H1705" s="15"/>
      <c r="I1705" s="15"/>
      <c r="J1705" s="15"/>
      <c r="K1705" s="15"/>
      <c r="L1705" s="15"/>
      <c r="M1705" s="15"/>
      <c r="N1705" s="15"/>
      <c r="O1705" s="15"/>
      <c r="P1705" s="15"/>
      <c r="Q1705" s="15"/>
      <c r="U1705" s="15"/>
      <c r="V1705" s="15"/>
      <c r="W1705" s="15"/>
      <c r="X1705" s="15"/>
      <c r="Y1705" s="16" t="e">
        <f t="shared" si="33"/>
        <v>#DIV/0!</v>
      </c>
      <c r="Z1705" s="15"/>
      <c r="AA1705" s="15"/>
      <c r="AB1705" s="15"/>
      <c r="AC1705" s="15"/>
      <c r="AD1705" s="17"/>
      <c r="AE1705" s="15"/>
      <c r="AF1705" s="15"/>
      <c r="AG1705" s="17"/>
      <c r="AH1705" s="17"/>
      <c r="AI1705" s="17"/>
      <c r="AJ1705" s="17"/>
      <c r="AK1705" s="17"/>
      <c r="AL1705" s="17"/>
      <c r="AM1705" s="15"/>
      <c r="AN1705" s="18"/>
      <c r="AO1705" s="19"/>
    </row>
    <row r="1706" spans="1:41">
      <c r="A1706" s="5"/>
      <c r="B1706" s="6"/>
      <c r="C1706" s="7"/>
      <c r="D1706" s="7"/>
      <c r="E1706" s="7"/>
      <c r="F1706" s="45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U1706" s="7"/>
      <c r="V1706" s="7"/>
      <c r="W1706" s="7"/>
      <c r="X1706" s="7"/>
      <c r="Y1706" s="9" t="e">
        <f t="shared" si="33"/>
        <v>#DIV/0!</v>
      </c>
      <c r="Z1706" s="7"/>
      <c r="AA1706" s="7"/>
      <c r="AB1706" s="7"/>
      <c r="AC1706" s="7"/>
      <c r="AD1706" s="10"/>
      <c r="AE1706" s="7"/>
      <c r="AF1706" s="7"/>
      <c r="AG1706" s="10"/>
      <c r="AH1706" s="10"/>
      <c r="AI1706" s="10"/>
      <c r="AJ1706" s="10"/>
      <c r="AK1706" s="10"/>
      <c r="AL1706" s="10"/>
      <c r="AM1706" s="7"/>
      <c r="AN1706" s="11"/>
      <c r="AO1706" s="12"/>
    </row>
    <row r="1707" spans="1:41">
      <c r="A1707" s="13"/>
      <c r="B1707" s="14"/>
      <c r="C1707" s="15"/>
      <c r="D1707" s="15"/>
      <c r="E1707" s="15"/>
      <c r="F1707" s="61"/>
      <c r="G1707" s="15"/>
      <c r="H1707" s="15"/>
      <c r="I1707" s="15"/>
      <c r="J1707" s="15"/>
      <c r="K1707" s="15"/>
      <c r="L1707" s="15"/>
      <c r="M1707" s="15"/>
      <c r="N1707" s="15"/>
      <c r="O1707" s="15"/>
      <c r="P1707" s="15"/>
      <c r="Q1707" s="15"/>
      <c r="U1707" s="15"/>
      <c r="V1707" s="15"/>
      <c r="W1707" s="15"/>
      <c r="X1707" s="15"/>
      <c r="Y1707" s="16" t="e">
        <f t="shared" si="33"/>
        <v>#DIV/0!</v>
      </c>
      <c r="Z1707" s="15"/>
      <c r="AA1707" s="15"/>
      <c r="AB1707" s="15"/>
      <c r="AC1707" s="15"/>
      <c r="AD1707" s="17"/>
      <c r="AE1707" s="15"/>
      <c r="AF1707" s="15"/>
      <c r="AG1707" s="17"/>
      <c r="AH1707" s="17"/>
      <c r="AI1707" s="17"/>
      <c r="AJ1707" s="17"/>
      <c r="AK1707" s="17"/>
      <c r="AL1707" s="17"/>
      <c r="AM1707" s="15"/>
      <c r="AN1707" s="18"/>
      <c r="AO1707" s="19"/>
    </row>
    <row r="1708" spans="1:41">
      <c r="A1708" s="5"/>
      <c r="B1708" s="6"/>
      <c r="C1708" s="7"/>
      <c r="D1708" s="7"/>
      <c r="E1708" s="7"/>
      <c r="F1708" s="45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U1708" s="7"/>
      <c r="V1708" s="7"/>
      <c r="W1708" s="7"/>
      <c r="X1708" s="7"/>
      <c r="Y1708" s="9" t="e">
        <f t="shared" si="33"/>
        <v>#DIV/0!</v>
      </c>
      <c r="Z1708" s="7"/>
      <c r="AA1708" s="7"/>
      <c r="AB1708" s="7"/>
      <c r="AC1708" s="7"/>
      <c r="AD1708" s="10"/>
      <c r="AE1708" s="7"/>
      <c r="AF1708" s="7"/>
      <c r="AG1708" s="10"/>
      <c r="AH1708" s="10"/>
      <c r="AI1708" s="10"/>
      <c r="AJ1708" s="10"/>
      <c r="AK1708" s="10"/>
      <c r="AL1708" s="10"/>
      <c r="AM1708" s="7"/>
      <c r="AN1708" s="11"/>
      <c r="AO1708" s="12"/>
    </row>
    <row r="1709" spans="1:41">
      <c r="A1709" s="13"/>
      <c r="B1709" s="14"/>
      <c r="C1709" s="15"/>
      <c r="D1709" s="15"/>
      <c r="E1709" s="15"/>
      <c r="F1709" s="61"/>
      <c r="G1709" s="15"/>
      <c r="H1709" s="15"/>
      <c r="I1709" s="15"/>
      <c r="J1709" s="15"/>
      <c r="K1709" s="15"/>
      <c r="L1709" s="15"/>
      <c r="M1709" s="15"/>
      <c r="N1709" s="15"/>
      <c r="O1709" s="15"/>
      <c r="P1709" s="15"/>
      <c r="Q1709" s="15"/>
      <c r="U1709" s="15"/>
      <c r="V1709" s="15"/>
      <c r="W1709" s="15"/>
      <c r="X1709" s="15"/>
      <c r="Y1709" s="16" t="e">
        <f t="shared" si="33"/>
        <v>#DIV/0!</v>
      </c>
      <c r="Z1709" s="15"/>
      <c r="AA1709" s="15"/>
      <c r="AB1709" s="15"/>
      <c r="AC1709" s="15"/>
      <c r="AD1709" s="17"/>
      <c r="AE1709" s="15"/>
      <c r="AF1709" s="15"/>
      <c r="AG1709" s="17"/>
      <c r="AH1709" s="17"/>
      <c r="AI1709" s="17"/>
      <c r="AJ1709" s="17"/>
      <c r="AK1709" s="17"/>
      <c r="AL1709" s="17"/>
      <c r="AM1709" s="15"/>
      <c r="AN1709" s="18"/>
      <c r="AO1709" s="19"/>
    </row>
    <row r="1710" spans="1:41">
      <c r="A1710" s="5"/>
      <c r="B1710" s="6"/>
      <c r="C1710" s="7"/>
      <c r="D1710" s="7"/>
      <c r="E1710" s="7"/>
      <c r="F1710" s="45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U1710" s="7"/>
      <c r="V1710" s="7"/>
      <c r="W1710" s="7"/>
      <c r="X1710" s="7"/>
      <c r="Y1710" s="9" t="e">
        <f t="shared" si="33"/>
        <v>#DIV/0!</v>
      </c>
      <c r="Z1710" s="7"/>
      <c r="AA1710" s="7"/>
      <c r="AB1710" s="7"/>
      <c r="AC1710" s="7"/>
      <c r="AD1710" s="10"/>
      <c r="AE1710" s="7"/>
      <c r="AF1710" s="7"/>
      <c r="AG1710" s="10"/>
      <c r="AH1710" s="10"/>
      <c r="AI1710" s="10"/>
      <c r="AJ1710" s="10"/>
      <c r="AK1710" s="10"/>
      <c r="AL1710" s="10"/>
      <c r="AM1710" s="7"/>
      <c r="AN1710" s="11"/>
      <c r="AO1710" s="12"/>
    </row>
    <row r="1711" spans="1:41">
      <c r="A1711" s="13"/>
      <c r="B1711" s="14"/>
      <c r="C1711" s="15"/>
      <c r="D1711" s="15"/>
      <c r="E1711" s="15"/>
      <c r="F1711" s="61"/>
      <c r="G1711" s="15"/>
      <c r="H1711" s="15"/>
      <c r="I1711" s="15"/>
      <c r="J1711" s="15"/>
      <c r="K1711" s="15"/>
      <c r="L1711" s="15"/>
      <c r="M1711" s="15"/>
      <c r="N1711" s="15"/>
      <c r="O1711" s="15"/>
      <c r="P1711" s="15"/>
      <c r="Q1711" s="15"/>
      <c r="U1711" s="15"/>
      <c r="V1711" s="15"/>
      <c r="W1711" s="15"/>
      <c r="X1711" s="15"/>
      <c r="Y1711" s="16" t="e">
        <f t="shared" si="33"/>
        <v>#DIV/0!</v>
      </c>
      <c r="Z1711" s="15"/>
      <c r="AA1711" s="15"/>
      <c r="AB1711" s="15"/>
      <c r="AC1711" s="15"/>
      <c r="AD1711" s="17"/>
      <c r="AE1711" s="15"/>
      <c r="AF1711" s="15"/>
      <c r="AG1711" s="17"/>
      <c r="AH1711" s="17"/>
      <c r="AI1711" s="17"/>
      <c r="AJ1711" s="17"/>
      <c r="AK1711" s="17"/>
      <c r="AL1711" s="17"/>
      <c r="AM1711" s="15"/>
      <c r="AN1711" s="18"/>
      <c r="AO1711" s="19"/>
    </row>
    <row r="1712" spans="1:41">
      <c r="A1712" s="5"/>
      <c r="B1712" s="6"/>
      <c r="C1712" s="7"/>
      <c r="D1712" s="7"/>
      <c r="E1712" s="7"/>
      <c r="F1712" s="45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U1712" s="7"/>
      <c r="V1712" s="7"/>
      <c r="W1712" s="7"/>
      <c r="X1712" s="7"/>
      <c r="Y1712" s="9" t="e">
        <f t="shared" si="33"/>
        <v>#DIV/0!</v>
      </c>
      <c r="Z1712" s="7"/>
      <c r="AA1712" s="7"/>
      <c r="AB1712" s="7"/>
      <c r="AC1712" s="7"/>
      <c r="AD1712" s="10"/>
      <c r="AE1712" s="7"/>
      <c r="AF1712" s="7"/>
      <c r="AG1712" s="10"/>
      <c r="AH1712" s="10"/>
      <c r="AI1712" s="10"/>
      <c r="AJ1712" s="10"/>
      <c r="AK1712" s="10"/>
      <c r="AL1712" s="10"/>
      <c r="AM1712" s="7"/>
      <c r="AN1712" s="11"/>
      <c r="AO1712" s="12"/>
    </row>
    <row r="1713" spans="1:41">
      <c r="A1713" s="13"/>
      <c r="B1713" s="14"/>
      <c r="C1713" s="15"/>
      <c r="D1713" s="15"/>
      <c r="E1713" s="15"/>
      <c r="F1713" s="61"/>
      <c r="G1713" s="15"/>
      <c r="H1713" s="15"/>
      <c r="I1713" s="15"/>
      <c r="J1713" s="15"/>
      <c r="K1713" s="15"/>
      <c r="L1713" s="15"/>
      <c r="M1713" s="15"/>
      <c r="N1713" s="15"/>
      <c r="O1713" s="15"/>
      <c r="P1713" s="15"/>
      <c r="Q1713" s="15"/>
      <c r="U1713" s="15"/>
      <c r="V1713" s="15"/>
      <c r="W1713" s="15"/>
      <c r="X1713" s="15"/>
      <c r="Y1713" s="16" t="e">
        <f t="shared" si="33"/>
        <v>#DIV/0!</v>
      </c>
      <c r="Z1713" s="15"/>
      <c r="AA1713" s="15"/>
      <c r="AB1713" s="15"/>
      <c r="AC1713" s="15"/>
      <c r="AD1713" s="17"/>
      <c r="AE1713" s="15"/>
      <c r="AF1713" s="15"/>
      <c r="AG1713" s="17"/>
      <c r="AH1713" s="17"/>
      <c r="AI1713" s="17"/>
      <c r="AJ1713" s="17"/>
      <c r="AK1713" s="17"/>
      <c r="AL1713" s="17"/>
      <c r="AM1713" s="15"/>
      <c r="AN1713" s="18"/>
      <c r="AO1713" s="19"/>
    </row>
    <row r="1714" spans="1:41">
      <c r="A1714" s="5"/>
      <c r="B1714" s="6"/>
      <c r="C1714" s="7"/>
      <c r="D1714" s="7"/>
      <c r="E1714" s="7"/>
      <c r="F1714" s="45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U1714" s="7"/>
      <c r="V1714" s="7"/>
      <c r="W1714" s="7"/>
      <c r="X1714" s="7"/>
      <c r="Y1714" s="9" t="e">
        <f t="shared" si="33"/>
        <v>#DIV/0!</v>
      </c>
      <c r="Z1714" s="7"/>
      <c r="AA1714" s="7"/>
      <c r="AB1714" s="7"/>
      <c r="AC1714" s="7"/>
      <c r="AD1714" s="10"/>
      <c r="AE1714" s="7"/>
      <c r="AF1714" s="7"/>
      <c r="AG1714" s="10"/>
      <c r="AH1714" s="10"/>
      <c r="AI1714" s="10"/>
      <c r="AJ1714" s="10"/>
      <c r="AK1714" s="10"/>
      <c r="AL1714" s="10"/>
      <c r="AM1714" s="7"/>
      <c r="AN1714" s="11"/>
      <c r="AO1714" s="12"/>
    </row>
    <row r="1715" spans="1:41">
      <c r="A1715" s="13"/>
      <c r="B1715" s="14"/>
      <c r="C1715" s="15"/>
      <c r="D1715" s="15"/>
      <c r="E1715" s="15"/>
      <c r="F1715" s="61"/>
      <c r="G1715" s="15"/>
      <c r="H1715" s="15"/>
      <c r="I1715" s="15"/>
      <c r="J1715" s="15"/>
      <c r="K1715" s="15"/>
      <c r="L1715" s="15"/>
      <c r="M1715" s="15"/>
      <c r="N1715" s="15"/>
      <c r="O1715" s="15"/>
      <c r="P1715" s="15"/>
      <c r="Q1715" s="15"/>
      <c r="U1715" s="15"/>
      <c r="V1715" s="15"/>
      <c r="W1715" s="15"/>
      <c r="X1715" s="15"/>
      <c r="Y1715" s="16" t="e">
        <f t="shared" si="33"/>
        <v>#DIV/0!</v>
      </c>
      <c r="Z1715" s="15"/>
      <c r="AA1715" s="15"/>
      <c r="AB1715" s="15"/>
      <c r="AC1715" s="15"/>
      <c r="AD1715" s="17"/>
      <c r="AE1715" s="15"/>
      <c r="AF1715" s="15"/>
      <c r="AG1715" s="17"/>
      <c r="AH1715" s="17"/>
      <c r="AI1715" s="17"/>
      <c r="AJ1715" s="17"/>
      <c r="AK1715" s="17"/>
      <c r="AL1715" s="17"/>
      <c r="AM1715" s="15"/>
      <c r="AN1715" s="18"/>
      <c r="AO1715" s="19"/>
    </row>
    <row r="1716" spans="1:41">
      <c r="A1716" s="5"/>
      <c r="B1716" s="6"/>
      <c r="C1716" s="7"/>
      <c r="D1716" s="7"/>
      <c r="E1716" s="7"/>
      <c r="F1716" s="45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U1716" s="7"/>
      <c r="V1716" s="7"/>
      <c r="W1716" s="7"/>
      <c r="X1716" s="7"/>
      <c r="Y1716" s="9" t="e">
        <f t="shared" si="33"/>
        <v>#DIV/0!</v>
      </c>
      <c r="Z1716" s="7"/>
      <c r="AA1716" s="7"/>
      <c r="AB1716" s="7"/>
      <c r="AC1716" s="7"/>
      <c r="AD1716" s="10"/>
      <c r="AE1716" s="7"/>
      <c r="AF1716" s="7"/>
      <c r="AG1716" s="10"/>
      <c r="AH1716" s="10"/>
      <c r="AI1716" s="10"/>
      <c r="AJ1716" s="10"/>
      <c r="AK1716" s="10"/>
      <c r="AL1716" s="10"/>
      <c r="AM1716" s="7"/>
      <c r="AN1716" s="11"/>
      <c r="AO1716" s="12"/>
    </row>
    <row r="1717" spans="1:41">
      <c r="A1717" s="13"/>
      <c r="B1717" s="14"/>
      <c r="C1717" s="15"/>
      <c r="D1717" s="15"/>
      <c r="E1717" s="15"/>
      <c r="F1717" s="61"/>
      <c r="G1717" s="15"/>
      <c r="H1717" s="15"/>
      <c r="I1717" s="15"/>
      <c r="J1717" s="15"/>
      <c r="K1717" s="15"/>
      <c r="L1717" s="15"/>
      <c r="M1717" s="15"/>
      <c r="N1717" s="15"/>
      <c r="O1717" s="15"/>
      <c r="P1717" s="15"/>
      <c r="Q1717" s="15"/>
      <c r="U1717" s="15"/>
      <c r="V1717" s="15"/>
      <c r="W1717" s="15"/>
      <c r="X1717" s="15"/>
      <c r="Y1717" s="16" t="e">
        <f t="shared" si="33"/>
        <v>#DIV/0!</v>
      </c>
      <c r="Z1717" s="15"/>
      <c r="AA1717" s="15"/>
      <c r="AB1717" s="15"/>
      <c r="AC1717" s="15"/>
      <c r="AD1717" s="17"/>
      <c r="AE1717" s="15"/>
      <c r="AF1717" s="15"/>
      <c r="AG1717" s="17"/>
      <c r="AH1717" s="17"/>
      <c r="AI1717" s="17"/>
      <c r="AJ1717" s="17"/>
      <c r="AK1717" s="17"/>
      <c r="AL1717" s="17"/>
      <c r="AM1717" s="15"/>
      <c r="AN1717" s="18"/>
      <c r="AO1717" s="19"/>
    </row>
    <row r="1718" spans="1:41">
      <c r="A1718" s="5"/>
      <c r="B1718" s="6"/>
      <c r="C1718" s="7"/>
      <c r="D1718" s="7"/>
      <c r="E1718" s="7"/>
      <c r="F1718" s="45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U1718" s="7"/>
      <c r="V1718" s="7"/>
      <c r="W1718" s="7"/>
      <c r="X1718" s="7"/>
      <c r="Y1718" s="9" t="e">
        <f t="shared" si="33"/>
        <v>#DIV/0!</v>
      </c>
      <c r="Z1718" s="7"/>
      <c r="AA1718" s="7"/>
      <c r="AB1718" s="7"/>
      <c r="AC1718" s="7"/>
      <c r="AD1718" s="10"/>
      <c r="AE1718" s="7"/>
      <c r="AF1718" s="7"/>
      <c r="AG1718" s="10"/>
      <c r="AH1718" s="10"/>
      <c r="AI1718" s="10"/>
      <c r="AJ1718" s="10"/>
      <c r="AK1718" s="10"/>
      <c r="AL1718" s="10"/>
      <c r="AM1718" s="7"/>
      <c r="AN1718" s="11"/>
      <c r="AO1718" s="12"/>
    </row>
    <row r="1719" spans="1:41">
      <c r="A1719" s="13"/>
      <c r="B1719" s="14"/>
      <c r="C1719" s="15"/>
      <c r="D1719" s="15"/>
      <c r="E1719" s="15"/>
      <c r="F1719" s="61"/>
      <c r="G1719" s="15"/>
      <c r="H1719" s="15"/>
      <c r="I1719" s="15"/>
      <c r="J1719" s="15"/>
      <c r="K1719" s="15"/>
      <c r="L1719" s="15"/>
      <c r="M1719" s="15"/>
      <c r="N1719" s="15"/>
      <c r="O1719" s="15"/>
      <c r="P1719" s="15"/>
      <c r="Q1719" s="15"/>
      <c r="U1719" s="15"/>
      <c r="V1719" s="15"/>
      <c r="W1719" s="15"/>
      <c r="X1719" s="15"/>
      <c r="Y1719" s="16" t="e">
        <f t="shared" si="33"/>
        <v>#DIV/0!</v>
      </c>
      <c r="Z1719" s="15"/>
      <c r="AA1719" s="15"/>
      <c r="AB1719" s="15"/>
      <c r="AC1719" s="15"/>
      <c r="AD1719" s="17"/>
      <c r="AE1719" s="15"/>
      <c r="AF1719" s="15"/>
      <c r="AG1719" s="17"/>
      <c r="AH1719" s="17"/>
      <c r="AI1719" s="17"/>
      <c r="AJ1719" s="17"/>
      <c r="AK1719" s="17"/>
      <c r="AL1719" s="17"/>
      <c r="AM1719" s="15"/>
      <c r="AN1719" s="18"/>
      <c r="AO1719" s="19"/>
    </row>
    <row r="1720" spans="1:41">
      <c r="A1720" s="5"/>
      <c r="B1720" s="6"/>
      <c r="C1720" s="7"/>
      <c r="D1720" s="7"/>
      <c r="E1720" s="7"/>
      <c r="F1720" s="45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U1720" s="7"/>
      <c r="V1720" s="7"/>
      <c r="W1720" s="7"/>
      <c r="X1720" s="7"/>
      <c r="Y1720" s="9" t="e">
        <f t="shared" si="33"/>
        <v>#DIV/0!</v>
      </c>
      <c r="Z1720" s="7"/>
      <c r="AA1720" s="7"/>
      <c r="AB1720" s="7"/>
      <c r="AC1720" s="7"/>
      <c r="AD1720" s="10"/>
      <c r="AE1720" s="7"/>
      <c r="AF1720" s="7"/>
      <c r="AG1720" s="10"/>
      <c r="AH1720" s="10"/>
      <c r="AI1720" s="10"/>
      <c r="AJ1720" s="10"/>
      <c r="AK1720" s="10"/>
      <c r="AL1720" s="10"/>
      <c r="AM1720" s="7"/>
      <c r="AN1720" s="11"/>
      <c r="AO1720" s="12"/>
    </row>
    <row r="1721" spans="1:41">
      <c r="A1721" s="13"/>
      <c r="B1721" s="14"/>
      <c r="C1721" s="15"/>
      <c r="D1721" s="15"/>
      <c r="E1721" s="15"/>
      <c r="F1721" s="61"/>
      <c r="G1721" s="15"/>
      <c r="H1721" s="15"/>
      <c r="I1721" s="15"/>
      <c r="J1721" s="15"/>
      <c r="K1721" s="15"/>
      <c r="L1721" s="15"/>
      <c r="M1721" s="15"/>
      <c r="N1721" s="15"/>
      <c r="O1721" s="15"/>
      <c r="P1721" s="15"/>
      <c r="Q1721" s="15"/>
      <c r="U1721" s="15"/>
      <c r="V1721" s="15"/>
      <c r="W1721" s="15"/>
      <c r="X1721" s="15"/>
      <c r="Y1721" s="16" t="e">
        <f t="shared" si="33"/>
        <v>#DIV/0!</v>
      </c>
      <c r="Z1721" s="15"/>
      <c r="AA1721" s="15"/>
      <c r="AB1721" s="15"/>
      <c r="AC1721" s="15"/>
      <c r="AD1721" s="17"/>
      <c r="AE1721" s="15"/>
      <c r="AF1721" s="15"/>
      <c r="AG1721" s="17"/>
      <c r="AH1721" s="17"/>
      <c r="AI1721" s="17"/>
      <c r="AJ1721" s="17"/>
      <c r="AK1721" s="17"/>
      <c r="AL1721" s="17"/>
      <c r="AM1721" s="15"/>
      <c r="AN1721" s="18"/>
      <c r="AO1721" s="19"/>
    </row>
    <row r="1722" spans="1:41">
      <c r="A1722" s="5"/>
      <c r="B1722" s="6"/>
      <c r="C1722" s="7"/>
      <c r="D1722" s="7"/>
      <c r="E1722" s="7"/>
      <c r="F1722" s="45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U1722" s="7"/>
      <c r="V1722" s="7"/>
      <c r="W1722" s="7"/>
      <c r="X1722" s="7"/>
      <c r="Y1722" s="9" t="e">
        <f t="shared" si="33"/>
        <v>#DIV/0!</v>
      </c>
      <c r="Z1722" s="7"/>
      <c r="AA1722" s="7"/>
      <c r="AB1722" s="7"/>
      <c r="AC1722" s="7"/>
      <c r="AD1722" s="10"/>
      <c r="AE1722" s="7"/>
      <c r="AF1722" s="7"/>
      <c r="AG1722" s="10"/>
      <c r="AH1722" s="10"/>
      <c r="AI1722" s="10"/>
      <c r="AJ1722" s="10"/>
      <c r="AK1722" s="10"/>
      <c r="AL1722" s="10"/>
      <c r="AM1722" s="7"/>
      <c r="AN1722" s="11"/>
      <c r="AO1722" s="12"/>
    </row>
    <row r="1723" spans="1:41">
      <c r="A1723" s="13"/>
      <c r="B1723" s="14"/>
      <c r="C1723" s="15"/>
      <c r="D1723" s="15"/>
      <c r="E1723" s="15"/>
      <c r="F1723" s="61"/>
      <c r="G1723" s="15"/>
      <c r="H1723" s="15"/>
      <c r="I1723" s="15"/>
      <c r="J1723" s="15"/>
      <c r="K1723" s="15"/>
      <c r="L1723" s="15"/>
      <c r="M1723" s="15"/>
      <c r="N1723" s="15"/>
      <c r="O1723" s="15"/>
      <c r="P1723" s="15"/>
      <c r="Q1723" s="15"/>
      <c r="U1723" s="15"/>
      <c r="V1723" s="15"/>
      <c r="W1723" s="15"/>
      <c r="X1723" s="15"/>
      <c r="Y1723" s="16" t="e">
        <f t="shared" si="33"/>
        <v>#DIV/0!</v>
      </c>
      <c r="Z1723" s="15"/>
      <c r="AA1723" s="15"/>
      <c r="AB1723" s="15"/>
      <c r="AC1723" s="15"/>
      <c r="AD1723" s="17"/>
      <c r="AE1723" s="15"/>
      <c r="AF1723" s="15"/>
      <c r="AG1723" s="17"/>
      <c r="AH1723" s="17"/>
      <c r="AI1723" s="17"/>
      <c r="AJ1723" s="17"/>
      <c r="AK1723" s="17"/>
      <c r="AL1723" s="17"/>
      <c r="AM1723" s="15"/>
      <c r="AN1723" s="18"/>
      <c r="AO1723" s="19"/>
    </row>
    <row r="1724" spans="1:41">
      <c r="A1724" s="5"/>
      <c r="B1724" s="6"/>
      <c r="C1724" s="7"/>
      <c r="D1724" s="7"/>
      <c r="E1724" s="7"/>
      <c r="F1724" s="45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U1724" s="7"/>
      <c r="V1724" s="7"/>
      <c r="W1724" s="7"/>
      <c r="X1724" s="7"/>
      <c r="Y1724" s="9" t="e">
        <f t="shared" si="33"/>
        <v>#DIV/0!</v>
      </c>
      <c r="Z1724" s="7"/>
      <c r="AA1724" s="7"/>
      <c r="AB1724" s="7"/>
      <c r="AC1724" s="7"/>
      <c r="AD1724" s="10"/>
      <c r="AE1724" s="7"/>
      <c r="AF1724" s="7"/>
      <c r="AG1724" s="10"/>
      <c r="AH1724" s="10"/>
      <c r="AI1724" s="10"/>
      <c r="AJ1724" s="10"/>
      <c r="AK1724" s="10"/>
      <c r="AL1724" s="10"/>
      <c r="AM1724" s="7"/>
      <c r="AN1724" s="11"/>
      <c r="AO1724" s="12"/>
    </row>
    <row r="1725" spans="1:41">
      <c r="A1725" s="13"/>
      <c r="B1725" s="14"/>
      <c r="C1725" s="15"/>
      <c r="D1725" s="15"/>
      <c r="E1725" s="15"/>
      <c r="F1725" s="61"/>
      <c r="G1725" s="15"/>
      <c r="H1725" s="15"/>
      <c r="I1725" s="15"/>
      <c r="J1725" s="15"/>
      <c r="K1725" s="15"/>
      <c r="L1725" s="15"/>
      <c r="M1725" s="15"/>
      <c r="N1725" s="15"/>
      <c r="O1725" s="15"/>
      <c r="P1725" s="15"/>
      <c r="Q1725" s="15"/>
      <c r="U1725" s="15"/>
      <c r="V1725" s="15"/>
      <c r="W1725" s="15"/>
      <c r="X1725" s="15"/>
      <c r="Y1725" s="16" t="e">
        <f t="shared" si="33"/>
        <v>#DIV/0!</v>
      </c>
      <c r="Z1725" s="15"/>
      <c r="AA1725" s="15"/>
      <c r="AB1725" s="15"/>
      <c r="AC1725" s="15"/>
      <c r="AD1725" s="17"/>
      <c r="AE1725" s="15"/>
      <c r="AF1725" s="15"/>
      <c r="AG1725" s="17"/>
      <c r="AH1725" s="17"/>
      <c r="AI1725" s="17"/>
      <c r="AJ1725" s="17"/>
      <c r="AK1725" s="17"/>
      <c r="AL1725" s="17"/>
      <c r="AM1725" s="15"/>
      <c r="AN1725" s="18"/>
      <c r="AO1725" s="19"/>
    </row>
    <row r="1726" spans="1:41">
      <c r="A1726" s="5"/>
      <c r="B1726" s="6"/>
      <c r="C1726" s="7"/>
      <c r="D1726" s="7"/>
      <c r="E1726" s="7"/>
      <c r="F1726" s="45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U1726" s="7"/>
      <c r="V1726" s="7"/>
      <c r="W1726" s="7"/>
      <c r="X1726" s="7"/>
      <c r="Y1726" s="9" t="e">
        <f t="shared" si="33"/>
        <v>#DIV/0!</v>
      </c>
      <c r="Z1726" s="7"/>
      <c r="AA1726" s="7"/>
      <c r="AB1726" s="7"/>
      <c r="AC1726" s="7"/>
      <c r="AD1726" s="10"/>
      <c r="AE1726" s="7"/>
      <c r="AF1726" s="7"/>
      <c r="AG1726" s="10"/>
      <c r="AH1726" s="10"/>
      <c r="AI1726" s="10"/>
      <c r="AJ1726" s="10"/>
      <c r="AK1726" s="10"/>
      <c r="AL1726" s="10"/>
      <c r="AM1726" s="7"/>
      <c r="AN1726" s="11"/>
      <c r="AO1726" s="12"/>
    </row>
    <row r="1727" spans="1:41">
      <c r="A1727" s="13"/>
      <c r="B1727" s="14"/>
      <c r="C1727" s="15"/>
      <c r="D1727" s="15"/>
      <c r="E1727" s="15"/>
      <c r="F1727" s="61"/>
      <c r="G1727" s="15"/>
      <c r="H1727" s="15"/>
      <c r="I1727" s="15"/>
      <c r="J1727" s="15"/>
      <c r="K1727" s="15"/>
      <c r="L1727" s="15"/>
      <c r="M1727" s="15"/>
      <c r="N1727" s="15"/>
      <c r="O1727" s="15"/>
      <c r="P1727" s="15"/>
      <c r="Q1727" s="15"/>
      <c r="U1727" s="15"/>
      <c r="V1727" s="15"/>
      <c r="W1727" s="15"/>
      <c r="X1727" s="15"/>
      <c r="Y1727" s="16" t="e">
        <f t="shared" si="33"/>
        <v>#DIV/0!</v>
      </c>
      <c r="Z1727" s="15"/>
      <c r="AA1727" s="15"/>
      <c r="AB1727" s="15"/>
      <c r="AC1727" s="15"/>
      <c r="AD1727" s="17"/>
      <c r="AE1727" s="15"/>
      <c r="AF1727" s="15"/>
      <c r="AG1727" s="17"/>
      <c r="AH1727" s="17"/>
      <c r="AI1727" s="17"/>
      <c r="AJ1727" s="17"/>
      <c r="AK1727" s="17"/>
      <c r="AL1727" s="17"/>
      <c r="AM1727" s="15"/>
      <c r="AN1727" s="18"/>
      <c r="AO1727" s="19"/>
    </row>
    <row r="1728" spans="1:41">
      <c r="A1728" s="5"/>
      <c r="B1728" s="6"/>
      <c r="C1728" s="7"/>
      <c r="D1728" s="7"/>
      <c r="E1728" s="7"/>
      <c r="F1728" s="45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U1728" s="7"/>
      <c r="V1728" s="7"/>
      <c r="W1728" s="7"/>
      <c r="X1728" s="7"/>
      <c r="Y1728" s="9" t="e">
        <f t="shared" si="33"/>
        <v>#DIV/0!</v>
      </c>
      <c r="Z1728" s="7"/>
      <c r="AA1728" s="7"/>
      <c r="AB1728" s="7"/>
      <c r="AC1728" s="7"/>
      <c r="AD1728" s="10"/>
      <c r="AE1728" s="7"/>
      <c r="AF1728" s="7"/>
      <c r="AG1728" s="10"/>
      <c r="AH1728" s="10"/>
      <c r="AI1728" s="10"/>
      <c r="AJ1728" s="10"/>
      <c r="AK1728" s="10"/>
      <c r="AL1728" s="10"/>
      <c r="AM1728" s="7"/>
      <c r="AN1728" s="11"/>
      <c r="AO1728" s="12"/>
    </row>
    <row r="1729" spans="1:41">
      <c r="A1729" s="13"/>
      <c r="B1729" s="14"/>
      <c r="C1729" s="15"/>
      <c r="D1729" s="15"/>
      <c r="E1729" s="15"/>
      <c r="F1729" s="61"/>
      <c r="G1729" s="15"/>
      <c r="H1729" s="15"/>
      <c r="I1729" s="15"/>
      <c r="J1729" s="15"/>
      <c r="K1729" s="15"/>
      <c r="L1729" s="15"/>
      <c r="M1729" s="15"/>
      <c r="N1729" s="15"/>
      <c r="O1729" s="15"/>
      <c r="P1729" s="15"/>
      <c r="Q1729" s="15"/>
      <c r="U1729" s="15"/>
      <c r="V1729" s="15"/>
      <c r="W1729" s="15"/>
      <c r="X1729" s="15"/>
      <c r="Y1729" s="16" t="e">
        <f t="shared" si="33"/>
        <v>#DIV/0!</v>
      </c>
      <c r="Z1729" s="15"/>
      <c r="AA1729" s="15"/>
      <c r="AB1729" s="15"/>
      <c r="AC1729" s="15"/>
      <c r="AD1729" s="17"/>
      <c r="AE1729" s="15"/>
      <c r="AF1729" s="15"/>
      <c r="AG1729" s="17"/>
      <c r="AH1729" s="17"/>
      <c r="AI1729" s="17"/>
      <c r="AJ1729" s="17"/>
      <c r="AK1729" s="17"/>
      <c r="AL1729" s="17"/>
      <c r="AM1729" s="15"/>
      <c r="AN1729" s="18"/>
      <c r="AO1729" s="19"/>
    </row>
    <row r="1730" spans="1:41">
      <c r="A1730" s="5"/>
      <c r="B1730" s="6"/>
      <c r="C1730" s="7"/>
      <c r="D1730" s="7"/>
      <c r="E1730" s="7"/>
      <c r="F1730" s="45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U1730" s="7"/>
      <c r="V1730" s="7"/>
      <c r="W1730" s="7"/>
      <c r="X1730" s="7"/>
      <c r="Y1730" s="9" t="e">
        <f t="shared" si="33"/>
        <v>#DIV/0!</v>
      </c>
      <c r="Z1730" s="7"/>
      <c r="AA1730" s="7"/>
      <c r="AB1730" s="7"/>
      <c r="AC1730" s="7"/>
      <c r="AD1730" s="10"/>
      <c r="AE1730" s="7"/>
      <c r="AF1730" s="7"/>
      <c r="AG1730" s="10"/>
      <c r="AH1730" s="10"/>
      <c r="AI1730" s="10"/>
      <c r="AJ1730" s="10"/>
      <c r="AK1730" s="10"/>
      <c r="AL1730" s="10"/>
      <c r="AM1730" s="7"/>
      <c r="AN1730" s="11"/>
      <c r="AO1730" s="12"/>
    </row>
    <row r="1731" spans="1:41">
      <c r="A1731" s="13"/>
      <c r="B1731" s="14"/>
      <c r="C1731" s="15"/>
      <c r="D1731" s="15"/>
      <c r="E1731" s="15"/>
      <c r="F1731" s="61"/>
      <c r="G1731" s="15"/>
      <c r="H1731" s="15"/>
      <c r="I1731" s="15"/>
      <c r="J1731" s="15"/>
      <c r="K1731" s="15"/>
      <c r="L1731" s="15"/>
      <c r="M1731" s="15"/>
      <c r="N1731" s="15"/>
      <c r="O1731" s="15"/>
      <c r="P1731" s="15"/>
      <c r="Q1731" s="15"/>
      <c r="U1731" s="15"/>
      <c r="V1731" s="15"/>
      <c r="W1731" s="15"/>
      <c r="X1731" s="15"/>
      <c r="Y1731" s="16" t="e">
        <f t="shared" si="33"/>
        <v>#DIV/0!</v>
      </c>
      <c r="Z1731" s="15"/>
      <c r="AA1731" s="15"/>
      <c r="AB1731" s="15"/>
      <c r="AC1731" s="15"/>
      <c r="AD1731" s="17"/>
      <c r="AE1731" s="15"/>
      <c r="AF1731" s="15"/>
      <c r="AG1731" s="17"/>
      <c r="AH1731" s="17"/>
      <c r="AI1731" s="17"/>
      <c r="AJ1731" s="17"/>
      <c r="AK1731" s="17"/>
      <c r="AL1731" s="17"/>
      <c r="AM1731" s="15"/>
      <c r="AN1731" s="18"/>
      <c r="AO1731" s="19"/>
    </row>
    <row r="1732" spans="1:41">
      <c r="A1732" s="5"/>
      <c r="B1732" s="6"/>
      <c r="C1732" s="7"/>
      <c r="D1732" s="7"/>
      <c r="E1732" s="7"/>
      <c r="F1732" s="45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U1732" s="7"/>
      <c r="V1732" s="7"/>
      <c r="W1732" s="7"/>
      <c r="X1732" s="7"/>
      <c r="Y1732" s="9" t="e">
        <f t="shared" si="33"/>
        <v>#DIV/0!</v>
      </c>
      <c r="Z1732" s="7"/>
      <c r="AA1732" s="7"/>
      <c r="AB1732" s="7"/>
      <c r="AC1732" s="7"/>
      <c r="AD1732" s="10"/>
      <c r="AE1732" s="7"/>
      <c r="AF1732" s="7"/>
      <c r="AG1732" s="10"/>
      <c r="AH1732" s="10"/>
      <c r="AI1732" s="10"/>
      <c r="AJ1732" s="10"/>
      <c r="AK1732" s="10"/>
      <c r="AL1732" s="10"/>
      <c r="AM1732" s="7"/>
      <c r="AN1732" s="11"/>
      <c r="AO1732" s="12"/>
    </row>
    <row r="1733" spans="1:41">
      <c r="A1733" s="13"/>
      <c r="B1733" s="14"/>
      <c r="C1733" s="15"/>
      <c r="D1733" s="15"/>
      <c r="E1733" s="15"/>
      <c r="F1733" s="61"/>
      <c r="G1733" s="15"/>
      <c r="H1733" s="15"/>
      <c r="I1733" s="15"/>
      <c r="J1733" s="15"/>
      <c r="K1733" s="15"/>
      <c r="L1733" s="15"/>
      <c r="M1733" s="15"/>
      <c r="N1733" s="15"/>
      <c r="O1733" s="15"/>
      <c r="P1733" s="15"/>
      <c r="Q1733" s="15"/>
      <c r="U1733" s="15"/>
      <c r="V1733" s="15"/>
      <c r="W1733" s="15"/>
      <c r="X1733" s="15"/>
      <c r="Y1733" s="16" t="e">
        <f t="shared" si="33"/>
        <v>#DIV/0!</v>
      </c>
      <c r="Z1733" s="15"/>
      <c r="AA1733" s="15"/>
      <c r="AB1733" s="15"/>
      <c r="AC1733" s="15"/>
      <c r="AD1733" s="17"/>
      <c r="AE1733" s="15"/>
      <c r="AF1733" s="15"/>
      <c r="AG1733" s="17"/>
      <c r="AH1733" s="17"/>
      <c r="AI1733" s="17"/>
      <c r="AJ1733" s="17"/>
      <c r="AK1733" s="17"/>
      <c r="AL1733" s="17"/>
      <c r="AM1733" s="15"/>
      <c r="AN1733" s="18"/>
      <c r="AO1733" s="19"/>
    </row>
    <row r="1734" spans="1:41">
      <c r="A1734" s="5"/>
      <c r="B1734" s="6"/>
      <c r="C1734" s="7"/>
      <c r="D1734" s="7"/>
      <c r="E1734" s="7"/>
      <c r="F1734" s="45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U1734" s="7"/>
      <c r="V1734" s="7"/>
      <c r="W1734" s="7"/>
      <c r="X1734" s="7"/>
      <c r="Y1734" s="9" t="e">
        <f t="shared" si="33"/>
        <v>#DIV/0!</v>
      </c>
      <c r="Z1734" s="7"/>
      <c r="AA1734" s="7"/>
      <c r="AB1734" s="7"/>
      <c r="AC1734" s="7"/>
      <c r="AD1734" s="10"/>
      <c r="AE1734" s="7"/>
      <c r="AF1734" s="7"/>
      <c r="AG1734" s="10"/>
      <c r="AH1734" s="10"/>
      <c r="AI1734" s="10"/>
      <c r="AJ1734" s="10"/>
      <c r="AK1734" s="10"/>
      <c r="AL1734" s="10"/>
      <c r="AM1734" s="7"/>
      <c r="AN1734" s="11"/>
      <c r="AO1734" s="12"/>
    </row>
    <row r="1735" spans="1:41">
      <c r="A1735" s="13"/>
      <c r="B1735" s="14"/>
      <c r="C1735" s="15"/>
      <c r="D1735" s="15"/>
      <c r="E1735" s="15"/>
      <c r="F1735" s="61"/>
      <c r="G1735" s="15"/>
      <c r="H1735" s="15"/>
      <c r="I1735" s="15"/>
      <c r="J1735" s="15"/>
      <c r="K1735" s="15"/>
      <c r="L1735" s="15"/>
      <c r="M1735" s="15"/>
      <c r="N1735" s="15"/>
      <c r="O1735" s="15"/>
      <c r="P1735" s="15"/>
      <c r="Q1735" s="15"/>
      <c r="U1735" s="15"/>
      <c r="V1735" s="15"/>
      <c r="W1735" s="15"/>
      <c r="X1735" s="15"/>
      <c r="Y1735" s="16" t="e">
        <f t="shared" si="33"/>
        <v>#DIV/0!</v>
      </c>
      <c r="Z1735" s="15"/>
      <c r="AA1735" s="15"/>
      <c r="AB1735" s="15"/>
      <c r="AC1735" s="15"/>
      <c r="AD1735" s="17"/>
      <c r="AE1735" s="15"/>
      <c r="AF1735" s="15"/>
      <c r="AG1735" s="17"/>
      <c r="AH1735" s="17"/>
      <c r="AI1735" s="17"/>
      <c r="AJ1735" s="17"/>
      <c r="AK1735" s="17"/>
      <c r="AL1735" s="17"/>
      <c r="AM1735" s="15"/>
      <c r="AN1735" s="18"/>
      <c r="AO1735" s="19"/>
    </row>
    <row r="1736" spans="1:41">
      <c r="A1736" s="5"/>
      <c r="B1736" s="6"/>
      <c r="C1736" s="7"/>
      <c r="D1736" s="7"/>
      <c r="E1736" s="7"/>
      <c r="F1736" s="45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U1736" s="7"/>
      <c r="V1736" s="7"/>
      <c r="W1736" s="7"/>
      <c r="X1736" s="7"/>
      <c r="Y1736" s="9" t="e">
        <f t="shared" si="33"/>
        <v>#DIV/0!</v>
      </c>
      <c r="Z1736" s="7"/>
      <c r="AA1736" s="7"/>
      <c r="AB1736" s="7"/>
      <c r="AC1736" s="7"/>
      <c r="AD1736" s="10"/>
      <c r="AE1736" s="7"/>
      <c r="AF1736" s="7"/>
      <c r="AG1736" s="10"/>
      <c r="AH1736" s="10"/>
      <c r="AI1736" s="10"/>
      <c r="AJ1736" s="10"/>
      <c r="AK1736" s="10"/>
      <c r="AL1736" s="10"/>
      <c r="AM1736" s="7"/>
      <c r="AN1736" s="11"/>
      <c r="AO1736" s="12"/>
    </row>
    <row r="1737" spans="1:41">
      <c r="A1737" s="13"/>
      <c r="B1737" s="14"/>
      <c r="C1737" s="15"/>
      <c r="D1737" s="15"/>
      <c r="E1737" s="15"/>
      <c r="F1737" s="61"/>
      <c r="G1737" s="15"/>
      <c r="H1737" s="15"/>
      <c r="I1737" s="15"/>
      <c r="J1737" s="15"/>
      <c r="K1737" s="15"/>
      <c r="L1737" s="15"/>
      <c r="M1737" s="15"/>
      <c r="N1737" s="15"/>
      <c r="O1737" s="15"/>
      <c r="P1737" s="15"/>
      <c r="Q1737" s="15"/>
      <c r="U1737" s="15"/>
      <c r="V1737" s="15"/>
      <c r="W1737" s="15"/>
      <c r="X1737" s="15"/>
      <c r="Y1737" s="16" t="e">
        <f t="shared" si="33"/>
        <v>#DIV/0!</v>
      </c>
      <c r="Z1737" s="15"/>
      <c r="AA1737" s="15"/>
      <c r="AB1737" s="15"/>
      <c r="AC1737" s="15"/>
      <c r="AD1737" s="17"/>
      <c r="AE1737" s="15"/>
      <c r="AF1737" s="15"/>
      <c r="AG1737" s="17"/>
      <c r="AH1737" s="17"/>
      <c r="AI1737" s="17"/>
      <c r="AJ1737" s="17"/>
      <c r="AK1737" s="17"/>
      <c r="AL1737" s="17"/>
      <c r="AM1737" s="15"/>
      <c r="AN1737" s="18"/>
      <c r="AO1737" s="19"/>
    </row>
    <row r="1738" spans="1:41">
      <c r="A1738" s="5"/>
      <c r="B1738" s="6"/>
      <c r="C1738" s="7"/>
      <c r="D1738" s="7"/>
      <c r="E1738" s="7"/>
      <c r="F1738" s="45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U1738" s="7"/>
      <c r="V1738" s="7"/>
      <c r="W1738" s="7"/>
      <c r="X1738" s="7"/>
      <c r="Y1738" s="9" t="e">
        <f t="shared" si="33"/>
        <v>#DIV/0!</v>
      </c>
      <c r="Z1738" s="7"/>
      <c r="AA1738" s="7"/>
      <c r="AB1738" s="7"/>
      <c r="AC1738" s="7"/>
      <c r="AD1738" s="10"/>
      <c r="AE1738" s="7"/>
      <c r="AF1738" s="7"/>
      <c r="AG1738" s="10"/>
      <c r="AH1738" s="10"/>
      <c r="AI1738" s="10"/>
      <c r="AJ1738" s="10"/>
      <c r="AK1738" s="10"/>
      <c r="AL1738" s="10"/>
      <c r="AM1738" s="7"/>
      <c r="AN1738" s="11"/>
      <c r="AO1738" s="12"/>
    </row>
    <row r="1739" spans="1:41">
      <c r="A1739" s="13"/>
      <c r="B1739" s="14"/>
      <c r="C1739" s="15"/>
      <c r="D1739" s="15"/>
      <c r="E1739" s="15"/>
      <c r="F1739" s="61"/>
      <c r="G1739" s="15"/>
      <c r="H1739" s="15"/>
      <c r="I1739" s="15"/>
      <c r="J1739" s="15"/>
      <c r="K1739" s="15"/>
      <c r="L1739" s="15"/>
      <c r="M1739" s="15"/>
      <c r="N1739" s="15"/>
      <c r="O1739" s="15"/>
      <c r="P1739" s="15"/>
      <c r="Q1739" s="15"/>
      <c r="U1739" s="15"/>
      <c r="V1739" s="15"/>
      <c r="W1739" s="15"/>
      <c r="X1739" s="15"/>
      <c r="Y1739" s="16" t="e">
        <f t="shared" si="33"/>
        <v>#DIV/0!</v>
      </c>
      <c r="Z1739" s="15"/>
      <c r="AA1739" s="15"/>
      <c r="AB1739" s="15"/>
      <c r="AC1739" s="15"/>
      <c r="AD1739" s="17"/>
      <c r="AE1739" s="15"/>
      <c r="AF1739" s="15"/>
      <c r="AG1739" s="17"/>
      <c r="AH1739" s="17"/>
      <c r="AI1739" s="17"/>
      <c r="AJ1739" s="17"/>
      <c r="AK1739" s="17"/>
      <c r="AL1739" s="17"/>
      <c r="AM1739" s="15"/>
      <c r="AN1739" s="18"/>
      <c r="AO1739" s="19"/>
    </row>
    <row r="1740" spans="1:41">
      <c r="A1740" s="5"/>
      <c r="B1740" s="6"/>
      <c r="C1740" s="7"/>
      <c r="D1740" s="7"/>
      <c r="E1740" s="7"/>
      <c r="F1740" s="45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U1740" s="7"/>
      <c r="V1740" s="7"/>
      <c r="W1740" s="7"/>
      <c r="X1740" s="7"/>
      <c r="Y1740" s="9" t="e">
        <f t="shared" si="33"/>
        <v>#DIV/0!</v>
      </c>
      <c r="Z1740" s="7"/>
      <c r="AA1740" s="7"/>
      <c r="AB1740" s="7"/>
      <c r="AC1740" s="7"/>
      <c r="AD1740" s="10"/>
      <c r="AE1740" s="7"/>
      <c r="AF1740" s="7"/>
      <c r="AG1740" s="10"/>
      <c r="AH1740" s="10"/>
      <c r="AI1740" s="10"/>
      <c r="AJ1740" s="10"/>
      <c r="AK1740" s="10"/>
      <c r="AL1740" s="10"/>
      <c r="AM1740" s="7"/>
      <c r="AN1740" s="11"/>
      <c r="AO1740" s="12"/>
    </row>
    <row r="1741" spans="1:41">
      <c r="A1741" s="13"/>
      <c r="B1741" s="14"/>
      <c r="C1741" s="15"/>
      <c r="D1741" s="15"/>
      <c r="E1741" s="15"/>
      <c r="F1741" s="61"/>
      <c r="G1741" s="15"/>
      <c r="H1741" s="15"/>
      <c r="I1741" s="15"/>
      <c r="J1741" s="15"/>
      <c r="K1741" s="15"/>
      <c r="L1741" s="15"/>
      <c r="M1741" s="15"/>
      <c r="N1741" s="15"/>
      <c r="O1741" s="15"/>
      <c r="P1741" s="15"/>
      <c r="Q1741" s="15"/>
      <c r="U1741" s="15"/>
      <c r="V1741" s="15"/>
      <c r="W1741" s="15"/>
      <c r="X1741" s="15"/>
      <c r="Y1741" s="16" t="e">
        <f t="shared" si="33"/>
        <v>#DIV/0!</v>
      </c>
      <c r="Z1741" s="15"/>
      <c r="AA1741" s="15"/>
      <c r="AB1741" s="15"/>
      <c r="AC1741" s="15"/>
      <c r="AD1741" s="17"/>
      <c r="AE1741" s="15"/>
      <c r="AF1741" s="15"/>
      <c r="AG1741" s="17"/>
      <c r="AH1741" s="17"/>
      <c r="AI1741" s="17"/>
      <c r="AJ1741" s="17"/>
      <c r="AK1741" s="17"/>
      <c r="AL1741" s="17"/>
      <c r="AM1741" s="15"/>
      <c r="AN1741" s="18"/>
      <c r="AO1741" s="19"/>
    </row>
    <row r="1742" spans="1:41">
      <c r="A1742" s="5"/>
      <c r="B1742" s="6"/>
      <c r="C1742" s="7"/>
      <c r="D1742" s="7"/>
      <c r="E1742" s="7"/>
      <c r="F1742" s="45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U1742" s="7"/>
      <c r="V1742" s="7"/>
      <c r="W1742" s="7"/>
      <c r="X1742" s="7"/>
      <c r="Y1742" s="9" t="e">
        <f t="shared" si="33"/>
        <v>#DIV/0!</v>
      </c>
      <c r="Z1742" s="7"/>
      <c r="AA1742" s="7"/>
      <c r="AB1742" s="7"/>
      <c r="AC1742" s="7"/>
      <c r="AD1742" s="10"/>
      <c r="AE1742" s="7"/>
      <c r="AF1742" s="7"/>
      <c r="AG1742" s="10"/>
      <c r="AH1742" s="10"/>
      <c r="AI1742" s="10"/>
      <c r="AJ1742" s="10"/>
      <c r="AK1742" s="10"/>
      <c r="AL1742" s="10"/>
      <c r="AM1742" s="7"/>
      <c r="AN1742" s="11"/>
      <c r="AO1742" s="12"/>
    </row>
    <row r="1743" spans="1:41">
      <c r="A1743" s="13"/>
      <c r="B1743" s="14"/>
      <c r="C1743" s="15"/>
      <c r="D1743" s="15"/>
      <c r="E1743" s="15"/>
      <c r="F1743" s="61"/>
      <c r="G1743" s="15"/>
      <c r="H1743" s="15"/>
      <c r="I1743" s="15"/>
      <c r="J1743" s="15"/>
      <c r="K1743" s="15"/>
      <c r="L1743" s="15"/>
      <c r="M1743" s="15"/>
      <c r="N1743" s="15"/>
      <c r="O1743" s="15"/>
      <c r="P1743" s="15"/>
      <c r="Q1743" s="15"/>
      <c r="U1743" s="15"/>
      <c r="V1743" s="15"/>
      <c r="W1743" s="15"/>
      <c r="X1743" s="15"/>
      <c r="Y1743" s="16" t="e">
        <f t="shared" si="33"/>
        <v>#DIV/0!</v>
      </c>
      <c r="Z1743" s="15"/>
      <c r="AA1743" s="15"/>
      <c r="AB1743" s="15"/>
      <c r="AC1743" s="15"/>
      <c r="AD1743" s="17"/>
      <c r="AE1743" s="15"/>
      <c r="AF1743" s="15"/>
      <c r="AG1743" s="17"/>
      <c r="AH1743" s="17"/>
      <c r="AI1743" s="17"/>
      <c r="AJ1743" s="17"/>
      <c r="AK1743" s="17"/>
      <c r="AL1743" s="17"/>
      <c r="AM1743" s="15"/>
      <c r="AN1743" s="18"/>
      <c r="AO1743" s="19"/>
    </row>
    <row r="1744" spans="1:41">
      <c r="A1744" s="5"/>
      <c r="B1744" s="6"/>
      <c r="C1744" s="7"/>
      <c r="D1744" s="7"/>
      <c r="E1744" s="7"/>
      <c r="F1744" s="45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U1744" s="7"/>
      <c r="V1744" s="7"/>
      <c r="W1744" s="7"/>
      <c r="X1744" s="7"/>
      <c r="Y1744" s="9" t="e">
        <f t="shared" si="33"/>
        <v>#DIV/0!</v>
      </c>
      <c r="Z1744" s="7"/>
      <c r="AA1744" s="7"/>
      <c r="AB1744" s="7"/>
      <c r="AC1744" s="7"/>
      <c r="AD1744" s="10"/>
      <c r="AE1744" s="7"/>
      <c r="AF1744" s="7"/>
      <c r="AG1744" s="10"/>
      <c r="AH1744" s="10"/>
      <c r="AI1744" s="10"/>
      <c r="AJ1744" s="10"/>
      <c r="AK1744" s="10"/>
      <c r="AL1744" s="10"/>
      <c r="AM1744" s="7"/>
      <c r="AN1744" s="11"/>
      <c r="AO1744" s="12"/>
    </row>
    <row r="1745" spans="1:41">
      <c r="A1745" s="13"/>
      <c r="B1745" s="14"/>
      <c r="C1745" s="15"/>
      <c r="D1745" s="15"/>
      <c r="E1745" s="15"/>
      <c r="F1745" s="61"/>
      <c r="G1745" s="15"/>
      <c r="H1745" s="15"/>
      <c r="I1745" s="15"/>
      <c r="J1745" s="15"/>
      <c r="K1745" s="15"/>
      <c r="L1745" s="15"/>
      <c r="M1745" s="15"/>
      <c r="N1745" s="15"/>
      <c r="O1745" s="15"/>
      <c r="P1745" s="15"/>
      <c r="Q1745" s="15"/>
      <c r="U1745" s="15"/>
      <c r="V1745" s="15"/>
      <c r="W1745" s="15"/>
      <c r="X1745" s="15"/>
      <c r="Y1745" s="16" t="e">
        <f t="shared" si="33"/>
        <v>#DIV/0!</v>
      </c>
      <c r="Z1745" s="15"/>
      <c r="AA1745" s="15"/>
      <c r="AB1745" s="15"/>
      <c r="AC1745" s="15"/>
      <c r="AD1745" s="17"/>
      <c r="AE1745" s="15"/>
      <c r="AF1745" s="15"/>
      <c r="AG1745" s="17"/>
      <c r="AH1745" s="17"/>
      <c r="AI1745" s="17"/>
      <c r="AJ1745" s="17"/>
      <c r="AK1745" s="17"/>
      <c r="AL1745" s="17"/>
      <c r="AM1745" s="15"/>
      <c r="AN1745" s="18"/>
      <c r="AO1745" s="19"/>
    </row>
    <row r="1746" spans="1:41">
      <c r="A1746" s="5"/>
      <c r="B1746" s="6"/>
      <c r="C1746" s="7"/>
      <c r="D1746" s="7"/>
      <c r="E1746" s="7"/>
      <c r="F1746" s="45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U1746" s="7"/>
      <c r="V1746" s="7"/>
      <c r="W1746" s="7"/>
      <c r="X1746" s="7"/>
      <c r="Y1746" s="9" t="e">
        <f t="shared" si="33"/>
        <v>#DIV/0!</v>
      </c>
      <c r="Z1746" s="7"/>
      <c r="AA1746" s="7"/>
      <c r="AB1746" s="7"/>
      <c r="AC1746" s="7"/>
      <c r="AD1746" s="10"/>
      <c r="AE1746" s="7"/>
      <c r="AF1746" s="7"/>
      <c r="AG1746" s="10"/>
      <c r="AH1746" s="10"/>
      <c r="AI1746" s="10"/>
      <c r="AJ1746" s="10"/>
      <c r="AK1746" s="10"/>
      <c r="AL1746" s="10"/>
      <c r="AM1746" s="7"/>
      <c r="AN1746" s="11"/>
      <c r="AO1746" s="12"/>
    </row>
    <row r="1747" spans="1:41">
      <c r="A1747" s="13"/>
      <c r="B1747" s="14"/>
      <c r="C1747" s="15"/>
      <c r="D1747" s="15"/>
      <c r="E1747" s="15"/>
      <c r="F1747" s="61"/>
      <c r="G1747" s="15"/>
      <c r="H1747" s="15"/>
      <c r="I1747" s="15"/>
      <c r="J1747" s="15"/>
      <c r="K1747" s="15"/>
      <c r="L1747" s="15"/>
      <c r="M1747" s="15"/>
      <c r="N1747" s="15"/>
      <c r="O1747" s="15"/>
      <c r="P1747" s="15"/>
      <c r="Q1747" s="15"/>
      <c r="U1747" s="15"/>
      <c r="V1747" s="15"/>
      <c r="W1747" s="15"/>
      <c r="X1747" s="15"/>
      <c r="Y1747" s="16" t="e">
        <f t="shared" si="33"/>
        <v>#DIV/0!</v>
      </c>
      <c r="Z1747" s="15"/>
      <c r="AA1747" s="15"/>
      <c r="AB1747" s="15"/>
      <c r="AC1747" s="15"/>
      <c r="AD1747" s="17"/>
      <c r="AE1747" s="15"/>
      <c r="AF1747" s="15"/>
      <c r="AG1747" s="17"/>
      <c r="AH1747" s="17"/>
      <c r="AI1747" s="17"/>
      <c r="AJ1747" s="17"/>
      <c r="AK1747" s="17"/>
      <c r="AL1747" s="17"/>
      <c r="AM1747" s="15"/>
      <c r="AN1747" s="18"/>
      <c r="AO1747" s="19"/>
    </row>
    <row r="1748" spans="1:41">
      <c r="A1748" s="5"/>
      <c r="B1748" s="6"/>
      <c r="C1748" s="7"/>
      <c r="D1748" s="7"/>
      <c r="E1748" s="7"/>
      <c r="F1748" s="45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U1748" s="7"/>
      <c r="V1748" s="7"/>
      <c r="W1748" s="7"/>
      <c r="X1748" s="7"/>
      <c r="Y1748" s="9" t="e">
        <f t="shared" si="33"/>
        <v>#DIV/0!</v>
      </c>
      <c r="Z1748" s="7"/>
      <c r="AA1748" s="7"/>
      <c r="AB1748" s="7"/>
      <c r="AC1748" s="7"/>
      <c r="AD1748" s="10"/>
      <c r="AE1748" s="7"/>
      <c r="AF1748" s="7"/>
      <c r="AG1748" s="10"/>
      <c r="AH1748" s="10"/>
      <c r="AI1748" s="10"/>
      <c r="AJ1748" s="10"/>
      <c r="AK1748" s="10"/>
      <c r="AL1748" s="10"/>
      <c r="AM1748" s="7"/>
      <c r="AN1748" s="11"/>
      <c r="AO1748" s="12"/>
    </row>
    <row r="1749" spans="1:41">
      <c r="A1749" s="13"/>
      <c r="B1749" s="14"/>
      <c r="C1749" s="15"/>
      <c r="D1749" s="15"/>
      <c r="E1749" s="15"/>
      <c r="F1749" s="61"/>
      <c r="G1749" s="15"/>
      <c r="H1749" s="15"/>
      <c r="I1749" s="15"/>
      <c r="J1749" s="15"/>
      <c r="K1749" s="15"/>
      <c r="L1749" s="15"/>
      <c r="M1749" s="15"/>
      <c r="N1749" s="15"/>
      <c r="O1749" s="15"/>
      <c r="P1749" s="15"/>
      <c r="Q1749" s="15"/>
      <c r="U1749" s="15"/>
      <c r="V1749" s="15"/>
      <c r="W1749" s="15"/>
      <c r="X1749" s="15"/>
      <c r="Y1749" s="16" t="e">
        <f t="shared" si="33"/>
        <v>#DIV/0!</v>
      </c>
      <c r="Z1749" s="15"/>
      <c r="AA1749" s="15"/>
      <c r="AB1749" s="15"/>
      <c r="AC1749" s="15"/>
      <c r="AD1749" s="17"/>
      <c r="AE1749" s="15"/>
      <c r="AF1749" s="15"/>
      <c r="AG1749" s="17"/>
      <c r="AH1749" s="17"/>
      <c r="AI1749" s="17"/>
      <c r="AJ1749" s="17"/>
      <c r="AK1749" s="17"/>
      <c r="AL1749" s="17"/>
      <c r="AM1749" s="15"/>
      <c r="AN1749" s="18"/>
      <c r="AO1749" s="19"/>
    </row>
    <row r="1750" spans="1:41">
      <c r="A1750" s="5"/>
      <c r="B1750" s="6"/>
      <c r="C1750" s="7"/>
      <c r="D1750" s="7"/>
      <c r="E1750" s="7"/>
      <c r="F1750" s="45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U1750" s="7"/>
      <c r="V1750" s="7"/>
      <c r="W1750" s="7"/>
      <c r="X1750" s="7"/>
      <c r="Y1750" s="9" t="e">
        <f t="shared" si="33"/>
        <v>#DIV/0!</v>
      </c>
      <c r="Z1750" s="7"/>
      <c r="AA1750" s="7"/>
      <c r="AB1750" s="7"/>
      <c r="AC1750" s="7"/>
      <c r="AD1750" s="10"/>
      <c r="AE1750" s="7"/>
      <c r="AF1750" s="7"/>
      <c r="AG1750" s="10"/>
      <c r="AH1750" s="10"/>
      <c r="AI1750" s="10"/>
      <c r="AJ1750" s="10"/>
      <c r="AK1750" s="10"/>
      <c r="AL1750" s="10"/>
      <c r="AM1750" s="7"/>
      <c r="AN1750" s="11"/>
      <c r="AO1750" s="12"/>
    </row>
    <row r="1751" spans="1:41">
      <c r="A1751" s="13"/>
      <c r="B1751" s="14"/>
      <c r="C1751" s="15"/>
      <c r="D1751" s="15"/>
      <c r="E1751" s="15"/>
      <c r="F1751" s="61"/>
      <c r="G1751" s="15"/>
      <c r="H1751" s="15"/>
      <c r="I1751" s="15"/>
      <c r="J1751" s="15"/>
      <c r="K1751" s="15"/>
      <c r="L1751" s="15"/>
      <c r="M1751" s="15"/>
      <c r="N1751" s="15"/>
      <c r="O1751" s="15"/>
      <c r="P1751" s="15"/>
      <c r="Q1751" s="15"/>
      <c r="U1751" s="15"/>
      <c r="V1751" s="15"/>
      <c r="W1751" s="15"/>
      <c r="X1751" s="15"/>
      <c r="Y1751" s="16" t="e">
        <f t="shared" si="33"/>
        <v>#DIV/0!</v>
      </c>
      <c r="Z1751" s="15"/>
      <c r="AA1751" s="15"/>
      <c r="AB1751" s="15"/>
      <c r="AC1751" s="15"/>
      <c r="AD1751" s="17"/>
      <c r="AE1751" s="15"/>
      <c r="AF1751" s="15"/>
      <c r="AG1751" s="17"/>
      <c r="AH1751" s="17"/>
      <c r="AI1751" s="17"/>
      <c r="AJ1751" s="17"/>
      <c r="AK1751" s="17"/>
      <c r="AL1751" s="17"/>
      <c r="AM1751" s="15"/>
      <c r="AN1751" s="18"/>
      <c r="AO1751" s="19"/>
    </row>
    <row r="1752" spans="1:41">
      <c r="A1752" s="5"/>
      <c r="B1752" s="6"/>
      <c r="C1752" s="7"/>
      <c r="D1752" s="7"/>
      <c r="E1752" s="7"/>
      <c r="F1752" s="45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U1752" s="7"/>
      <c r="V1752" s="7"/>
      <c r="W1752" s="7"/>
      <c r="X1752" s="7"/>
      <c r="Y1752" s="9" t="e">
        <f t="shared" si="33"/>
        <v>#DIV/0!</v>
      </c>
      <c r="Z1752" s="7"/>
      <c r="AA1752" s="7"/>
      <c r="AB1752" s="7"/>
      <c r="AC1752" s="7"/>
      <c r="AD1752" s="10"/>
      <c r="AE1752" s="7"/>
      <c r="AF1752" s="7"/>
      <c r="AG1752" s="10"/>
      <c r="AH1752" s="10"/>
      <c r="AI1752" s="10"/>
      <c r="AJ1752" s="10"/>
      <c r="AK1752" s="10"/>
      <c r="AL1752" s="10"/>
      <c r="AM1752" s="7"/>
      <c r="AN1752" s="11"/>
      <c r="AO1752" s="12"/>
    </row>
    <row r="1753" spans="1:41">
      <c r="A1753" s="13"/>
      <c r="B1753" s="14"/>
      <c r="C1753" s="15"/>
      <c r="D1753" s="15"/>
      <c r="E1753" s="15"/>
      <c r="F1753" s="61"/>
      <c r="G1753" s="15"/>
      <c r="H1753" s="15"/>
      <c r="I1753" s="15"/>
      <c r="J1753" s="15"/>
      <c r="K1753" s="15"/>
      <c r="L1753" s="15"/>
      <c r="M1753" s="15"/>
      <c r="N1753" s="15"/>
      <c r="O1753" s="15"/>
      <c r="P1753" s="15"/>
      <c r="Q1753" s="15"/>
      <c r="U1753" s="15"/>
      <c r="V1753" s="15"/>
      <c r="W1753" s="15"/>
      <c r="X1753" s="15"/>
      <c r="Y1753" s="16" t="e">
        <f t="shared" si="33"/>
        <v>#DIV/0!</v>
      </c>
      <c r="Z1753" s="15"/>
      <c r="AA1753" s="15"/>
      <c r="AB1753" s="15"/>
      <c r="AC1753" s="15"/>
      <c r="AD1753" s="17"/>
      <c r="AE1753" s="15"/>
      <c r="AF1753" s="15"/>
      <c r="AG1753" s="17"/>
      <c r="AH1753" s="17"/>
      <c r="AI1753" s="17"/>
      <c r="AJ1753" s="17"/>
      <c r="AK1753" s="17"/>
      <c r="AL1753" s="17"/>
      <c r="AM1753" s="15"/>
      <c r="AN1753" s="18"/>
      <c r="AO1753" s="19"/>
    </row>
    <row r="1754" spans="1:41">
      <c r="A1754" s="5"/>
      <c r="B1754" s="6"/>
      <c r="C1754" s="7"/>
      <c r="D1754" s="7"/>
      <c r="E1754" s="7"/>
      <c r="F1754" s="45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U1754" s="7"/>
      <c r="V1754" s="7"/>
      <c r="W1754" s="7"/>
      <c r="X1754" s="7"/>
      <c r="Y1754" s="9" t="e">
        <f t="shared" si="33"/>
        <v>#DIV/0!</v>
      </c>
      <c r="Z1754" s="7"/>
      <c r="AA1754" s="7"/>
      <c r="AB1754" s="7"/>
      <c r="AC1754" s="7"/>
      <c r="AD1754" s="10"/>
      <c r="AE1754" s="7"/>
      <c r="AF1754" s="7"/>
      <c r="AG1754" s="10"/>
      <c r="AH1754" s="10"/>
      <c r="AI1754" s="10"/>
      <c r="AJ1754" s="10"/>
      <c r="AK1754" s="10"/>
      <c r="AL1754" s="10"/>
      <c r="AM1754" s="7"/>
      <c r="AN1754" s="11"/>
      <c r="AO1754" s="12"/>
    </row>
    <row r="1755" spans="1:41">
      <c r="A1755" s="13"/>
      <c r="B1755" s="14"/>
      <c r="C1755" s="15"/>
      <c r="D1755" s="15"/>
      <c r="E1755" s="15"/>
      <c r="F1755" s="61"/>
      <c r="G1755" s="15"/>
      <c r="H1755" s="15"/>
      <c r="I1755" s="15"/>
      <c r="J1755" s="15"/>
      <c r="K1755" s="15"/>
      <c r="L1755" s="15"/>
      <c r="M1755" s="15"/>
      <c r="N1755" s="15"/>
      <c r="O1755" s="15"/>
      <c r="P1755" s="15"/>
      <c r="Q1755" s="15"/>
      <c r="U1755" s="15"/>
      <c r="V1755" s="15"/>
      <c r="W1755" s="15"/>
      <c r="X1755" s="15"/>
      <c r="Y1755" s="16" t="e">
        <f t="shared" si="33"/>
        <v>#DIV/0!</v>
      </c>
      <c r="Z1755" s="15"/>
      <c r="AA1755" s="15"/>
      <c r="AB1755" s="15"/>
      <c r="AC1755" s="15"/>
      <c r="AD1755" s="17"/>
      <c r="AE1755" s="15"/>
      <c r="AF1755" s="15"/>
      <c r="AG1755" s="17"/>
      <c r="AH1755" s="17"/>
      <c r="AI1755" s="17"/>
      <c r="AJ1755" s="17"/>
      <c r="AK1755" s="17"/>
      <c r="AL1755" s="17"/>
      <c r="AM1755" s="15"/>
      <c r="AN1755" s="18"/>
      <c r="AO1755" s="19"/>
    </row>
    <row r="1756" spans="1:41">
      <c r="A1756" s="5"/>
      <c r="B1756" s="6"/>
      <c r="C1756" s="7"/>
      <c r="D1756" s="7"/>
      <c r="E1756" s="7"/>
      <c r="F1756" s="45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U1756" s="7"/>
      <c r="V1756" s="7"/>
      <c r="W1756" s="7"/>
      <c r="X1756" s="7"/>
      <c r="Y1756" s="9" t="e">
        <f t="shared" si="33"/>
        <v>#DIV/0!</v>
      </c>
      <c r="Z1756" s="7"/>
      <c r="AA1756" s="7"/>
      <c r="AB1756" s="7"/>
      <c r="AC1756" s="7"/>
      <c r="AD1756" s="10"/>
      <c r="AE1756" s="7"/>
      <c r="AF1756" s="7"/>
      <c r="AG1756" s="10"/>
      <c r="AH1756" s="10"/>
      <c r="AI1756" s="10"/>
      <c r="AJ1756" s="10"/>
      <c r="AK1756" s="10"/>
      <c r="AL1756" s="10"/>
      <c r="AM1756" s="7"/>
      <c r="AN1756" s="11"/>
      <c r="AO1756" s="12"/>
    </row>
    <row r="1757" spans="1:41">
      <c r="A1757" s="13"/>
      <c r="B1757" s="14"/>
      <c r="C1757" s="15"/>
      <c r="D1757" s="15"/>
      <c r="E1757" s="15"/>
      <c r="F1757" s="61"/>
      <c r="G1757" s="15"/>
      <c r="H1757" s="15"/>
      <c r="I1757" s="15"/>
      <c r="J1757" s="15"/>
      <c r="K1757" s="15"/>
      <c r="L1757" s="15"/>
      <c r="M1757" s="15"/>
      <c r="N1757" s="15"/>
      <c r="O1757" s="15"/>
      <c r="P1757" s="15"/>
      <c r="Q1757" s="15"/>
      <c r="U1757" s="15"/>
      <c r="V1757" s="15"/>
      <c r="W1757" s="15"/>
      <c r="X1757" s="15"/>
      <c r="Y1757" s="16" t="e">
        <f t="shared" si="33"/>
        <v>#DIV/0!</v>
      </c>
      <c r="Z1757" s="15"/>
      <c r="AA1757" s="15"/>
      <c r="AB1757" s="15"/>
      <c r="AC1757" s="15"/>
      <c r="AD1757" s="17"/>
      <c r="AE1757" s="15"/>
      <c r="AF1757" s="15"/>
      <c r="AG1757" s="17"/>
      <c r="AH1757" s="17"/>
      <c r="AI1757" s="17"/>
      <c r="AJ1757" s="17"/>
      <c r="AK1757" s="17"/>
      <c r="AL1757" s="17"/>
      <c r="AM1757" s="15"/>
      <c r="AN1757" s="18"/>
      <c r="AO1757" s="19"/>
    </row>
    <row r="1758" spans="1:41">
      <c r="A1758" s="5"/>
      <c r="B1758" s="6"/>
      <c r="C1758" s="7"/>
      <c r="D1758" s="7"/>
      <c r="E1758" s="7"/>
      <c r="F1758" s="45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U1758" s="7"/>
      <c r="V1758" s="7"/>
      <c r="W1758" s="7"/>
      <c r="X1758" s="7"/>
      <c r="Y1758" s="9" t="e">
        <f t="shared" si="33"/>
        <v>#DIV/0!</v>
      </c>
      <c r="Z1758" s="7"/>
      <c r="AA1758" s="7"/>
      <c r="AB1758" s="7"/>
      <c r="AC1758" s="7"/>
      <c r="AD1758" s="10"/>
      <c r="AE1758" s="7"/>
      <c r="AF1758" s="7"/>
      <c r="AG1758" s="10"/>
      <c r="AH1758" s="10"/>
      <c r="AI1758" s="10"/>
      <c r="AJ1758" s="10"/>
      <c r="AK1758" s="10"/>
      <c r="AL1758" s="10"/>
      <c r="AM1758" s="7"/>
      <c r="AN1758" s="11"/>
      <c r="AO1758" s="12"/>
    </row>
    <row r="1759" spans="1:41">
      <c r="A1759" s="13"/>
      <c r="B1759" s="14"/>
      <c r="C1759" s="15"/>
      <c r="D1759" s="15"/>
      <c r="E1759" s="15"/>
      <c r="F1759" s="61"/>
      <c r="G1759" s="15"/>
      <c r="H1759" s="15"/>
      <c r="I1759" s="15"/>
      <c r="J1759" s="15"/>
      <c r="K1759" s="15"/>
      <c r="L1759" s="15"/>
      <c r="M1759" s="15"/>
      <c r="N1759" s="15"/>
      <c r="O1759" s="15"/>
      <c r="P1759" s="15"/>
      <c r="Q1759" s="15"/>
      <c r="U1759" s="15"/>
      <c r="V1759" s="15"/>
      <c r="W1759" s="15"/>
      <c r="X1759" s="15"/>
      <c r="Y1759" s="16" t="e">
        <f t="shared" si="33"/>
        <v>#DIV/0!</v>
      </c>
      <c r="Z1759" s="15"/>
      <c r="AA1759" s="15"/>
      <c r="AB1759" s="15"/>
      <c r="AC1759" s="15"/>
      <c r="AD1759" s="17"/>
      <c r="AE1759" s="15"/>
      <c r="AF1759" s="15"/>
      <c r="AG1759" s="17"/>
      <c r="AH1759" s="17"/>
      <c r="AI1759" s="17"/>
      <c r="AJ1759" s="17"/>
      <c r="AK1759" s="17"/>
      <c r="AL1759" s="17"/>
      <c r="AM1759" s="15"/>
      <c r="AN1759" s="18"/>
      <c r="AO1759" s="19"/>
    </row>
    <row r="1760" spans="1:41">
      <c r="A1760" s="5"/>
      <c r="B1760" s="6"/>
      <c r="C1760" s="7"/>
      <c r="D1760" s="7"/>
      <c r="E1760" s="7"/>
      <c r="F1760" s="45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U1760" s="7"/>
      <c r="V1760" s="7"/>
      <c r="W1760" s="7"/>
      <c r="X1760" s="7"/>
      <c r="Y1760" s="9" t="e">
        <f t="shared" si="33"/>
        <v>#DIV/0!</v>
      </c>
      <c r="Z1760" s="7"/>
      <c r="AA1760" s="7"/>
      <c r="AB1760" s="7"/>
      <c r="AC1760" s="7"/>
      <c r="AD1760" s="10"/>
      <c r="AE1760" s="7"/>
      <c r="AF1760" s="7"/>
      <c r="AG1760" s="10"/>
      <c r="AH1760" s="10"/>
      <c r="AI1760" s="10"/>
      <c r="AJ1760" s="10"/>
      <c r="AK1760" s="10"/>
      <c r="AL1760" s="10"/>
      <c r="AM1760" s="7"/>
      <c r="AN1760" s="11"/>
      <c r="AO1760" s="12"/>
    </row>
    <row r="1761" spans="1:41">
      <c r="A1761" s="13"/>
      <c r="B1761" s="14"/>
      <c r="C1761" s="15"/>
      <c r="D1761" s="15"/>
      <c r="E1761" s="15"/>
      <c r="F1761" s="61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  <c r="Q1761" s="15"/>
      <c r="U1761" s="15"/>
      <c r="V1761" s="15"/>
      <c r="W1761" s="15"/>
      <c r="X1761" s="15"/>
      <c r="Y1761" s="16" t="e">
        <f t="shared" si="33"/>
        <v>#DIV/0!</v>
      </c>
      <c r="Z1761" s="15"/>
      <c r="AA1761" s="15"/>
      <c r="AB1761" s="15"/>
      <c r="AC1761" s="15"/>
      <c r="AD1761" s="17"/>
      <c r="AE1761" s="15"/>
      <c r="AF1761" s="15"/>
      <c r="AG1761" s="17"/>
      <c r="AH1761" s="17"/>
      <c r="AI1761" s="17"/>
      <c r="AJ1761" s="17"/>
      <c r="AK1761" s="17"/>
      <c r="AL1761" s="17"/>
      <c r="AM1761" s="15"/>
      <c r="AN1761" s="18"/>
      <c r="AO1761" s="19"/>
    </row>
    <row r="1762" spans="1:41">
      <c r="A1762" s="5"/>
      <c r="B1762" s="6"/>
      <c r="C1762" s="7"/>
      <c r="D1762" s="7"/>
      <c r="E1762" s="7"/>
      <c r="F1762" s="45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U1762" s="7"/>
      <c r="V1762" s="7"/>
      <c r="W1762" s="7"/>
      <c r="X1762" s="7"/>
      <c r="Y1762" s="9" t="e">
        <f t="shared" si="33"/>
        <v>#DIV/0!</v>
      </c>
      <c r="Z1762" s="7"/>
      <c r="AA1762" s="7"/>
      <c r="AB1762" s="7"/>
      <c r="AC1762" s="7"/>
      <c r="AD1762" s="10"/>
      <c r="AE1762" s="7"/>
      <c r="AF1762" s="7"/>
      <c r="AG1762" s="10"/>
      <c r="AH1762" s="10"/>
      <c r="AI1762" s="10"/>
      <c r="AJ1762" s="10"/>
      <c r="AK1762" s="10"/>
      <c r="AL1762" s="10"/>
      <c r="AM1762" s="7"/>
      <c r="AN1762" s="11"/>
      <c r="AO1762" s="12"/>
    </row>
    <row r="1763" spans="1:41">
      <c r="A1763" s="13"/>
      <c r="B1763" s="14"/>
      <c r="C1763" s="15"/>
      <c r="D1763" s="15"/>
      <c r="E1763" s="15"/>
      <c r="F1763" s="61"/>
      <c r="G1763" s="15"/>
      <c r="H1763" s="15"/>
      <c r="I1763" s="15"/>
      <c r="J1763" s="15"/>
      <c r="K1763" s="15"/>
      <c r="L1763" s="15"/>
      <c r="M1763" s="15"/>
      <c r="N1763" s="15"/>
      <c r="O1763" s="15"/>
      <c r="P1763" s="15"/>
      <c r="Q1763" s="15"/>
      <c r="U1763" s="15"/>
      <c r="V1763" s="15"/>
      <c r="W1763" s="15"/>
      <c r="X1763" s="15"/>
      <c r="Y1763" s="16" t="e">
        <f t="shared" si="33"/>
        <v>#DIV/0!</v>
      </c>
      <c r="Z1763" s="15"/>
      <c r="AA1763" s="15"/>
      <c r="AB1763" s="15"/>
      <c r="AC1763" s="15"/>
      <c r="AD1763" s="17"/>
      <c r="AE1763" s="15"/>
      <c r="AF1763" s="15"/>
      <c r="AG1763" s="17"/>
      <c r="AH1763" s="17"/>
      <c r="AI1763" s="17"/>
      <c r="AJ1763" s="17"/>
      <c r="AK1763" s="17"/>
      <c r="AL1763" s="17"/>
      <c r="AM1763" s="15"/>
      <c r="AN1763" s="18"/>
      <c r="AO1763" s="19"/>
    </row>
    <row r="1764" spans="1:41">
      <c r="A1764" s="5"/>
      <c r="B1764" s="6"/>
      <c r="C1764" s="7"/>
      <c r="D1764" s="7"/>
      <c r="E1764" s="7"/>
      <c r="F1764" s="45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U1764" s="7"/>
      <c r="V1764" s="7"/>
      <c r="W1764" s="7"/>
      <c r="X1764" s="7"/>
      <c r="Y1764" s="9" t="e">
        <f t="shared" si="33"/>
        <v>#DIV/0!</v>
      </c>
      <c r="Z1764" s="7"/>
      <c r="AA1764" s="7"/>
      <c r="AB1764" s="7"/>
      <c r="AC1764" s="7"/>
      <c r="AD1764" s="10"/>
      <c r="AE1764" s="7"/>
      <c r="AF1764" s="7"/>
      <c r="AG1764" s="10"/>
      <c r="AH1764" s="10"/>
      <c r="AI1764" s="10"/>
      <c r="AJ1764" s="10"/>
      <c r="AK1764" s="10"/>
      <c r="AL1764" s="10"/>
      <c r="AM1764" s="7"/>
      <c r="AN1764" s="11"/>
      <c r="AO1764" s="12"/>
    </row>
    <row r="1765" spans="1:41">
      <c r="A1765" s="13"/>
      <c r="B1765" s="14"/>
      <c r="C1765" s="15"/>
      <c r="D1765" s="15"/>
      <c r="E1765" s="15"/>
      <c r="F1765" s="61"/>
      <c r="G1765" s="15"/>
      <c r="H1765" s="15"/>
      <c r="I1765" s="15"/>
      <c r="J1765" s="15"/>
      <c r="K1765" s="15"/>
      <c r="L1765" s="15"/>
      <c r="M1765" s="15"/>
      <c r="N1765" s="15"/>
      <c r="O1765" s="15"/>
      <c r="P1765" s="15"/>
      <c r="Q1765" s="15"/>
      <c r="U1765" s="15"/>
      <c r="V1765" s="15"/>
      <c r="W1765" s="15"/>
      <c r="X1765" s="15"/>
      <c r="Y1765" s="16" t="e">
        <f t="shared" si="33"/>
        <v>#DIV/0!</v>
      </c>
      <c r="Z1765" s="15"/>
      <c r="AA1765" s="15"/>
      <c r="AB1765" s="15"/>
      <c r="AC1765" s="15"/>
      <c r="AD1765" s="17"/>
      <c r="AE1765" s="15"/>
      <c r="AF1765" s="15"/>
      <c r="AG1765" s="17"/>
      <c r="AH1765" s="17"/>
      <c r="AI1765" s="17"/>
      <c r="AJ1765" s="17"/>
      <c r="AK1765" s="17"/>
      <c r="AL1765" s="17"/>
      <c r="AM1765" s="15"/>
      <c r="AN1765" s="18"/>
      <c r="AO1765" s="19"/>
    </row>
    <row r="1766" spans="1:41">
      <c r="A1766" s="5"/>
      <c r="B1766" s="6"/>
      <c r="C1766" s="7"/>
      <c r="D1766" s="7"/>
      <c r="E1766" s="7"/>
      <c r="F1766" s="45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U1766" s="7"/>
      <c r="V1766" s="7"/>
      <c r="W1766" s="7"/>
      <c r="X1766" s="7"/>
      <c r="Y1766" s="9" t="e">
        <f t="shared" si="33"/>
        <v>#DIV/0!</v>
      </c>
      <c r="Z1766" s="7"/>
      <c r="AA1766" s="7"/>
      <c r="AB1766" s="7"/>
      <c r="AC1766" s="7"/>
      <c r="AD1766" s="10"/>
      <c r="AE1766" s="7"/>
      <c r="AF1766" s="7"/>
      <c r="AG1766" s="10"/>
      <c r="AH1766" s="10"/>
      <c r="AI1766" s="10"/>
      <c r="AJ1766" s="10"/>
      <c r="AK1766" s="10"/>
      <c r="AL1766" s="10"/>
      <c r="AM1766" s="7"/>
      <c r="AN1766" s="11"/>
      <c r="AO1766" s="12"/>
    </row>
    <row r="1767" spans="1:41">
      <c r="A1767" s="13"/>
      <c r="B1767" s="14"/>
      <c r="C1767" s="15"/>
      <c r="D1767" s="15"/>
      <c r="E1767" s="15"/>
      <c r="F1767" s="61"/>
      <c r="G1767" s="15"/>
      <c r="H1767" s="15"/>
      <c r="I1767" s="15"/>
      <c r="J1767" s="15"/>
      <c r="K1767" s="15"/>
      <c r="L1767" s="15"/>
      <c r="M1767" s="15"/>
      <c r="N1767" s="15"/>
      <c r="O1767" s="15"/>
      <c r="P1767" s="15"/>
      <c r="Q1767" s="15"/>
      <c r="U1767" s="15"/>
      <c r="V1767" s="15"/>
      <c r="W1767" s="15"/>
      <c r="X1767" s="15"/>
      <c r="Y1767" s="16" t="e">
        <f t="shared" si="33"/>
        <v>#DIV/0!</v>
      </c>
      <c r="Z1767" s="15"/>
      <c r="AA1767" s="15"/>
      <c r="AB1767" s="15"/>
      <c r="AC1767" s="15"/>
      <c r="AD1767" s="17"/>
      <c r="AE1767" s="15"/>
      <c r="AF1767" s="15"/>
      <c r="AG1767" s="17"/>
      <c r="AH1767" s="17"/>
      <c r="AI1767" s="17"/>
      <c r="AJ1767" s="17"/>
      <c r="AK1767" s="17"/>
      <c r="AL1767" s="17"/>
      <c r="AM1767" s="15"/>
      <c r="AN1767" s="18"/>
      <c r="AO1767" s="19"/>
    </row>
    <row r="1768" spans="1:41">
      <c r="A1768" s="5"/>
      <c r="B1768" s="6"/>
      <c r="C1768" s="7"/>
      <c r="D1768" s="7"/>
      <c r="E1768" s="7"/>
      <c r="F1768" s="45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U1768" s="7"/>
      <c r="V1768" s="7"/>
      <c r="W1768" s="7"/>
      <c r="X1768" s="7"/>
      <c r="Y1768" s="9" t="e">
        <f t="shared" si="33"/>
        <v>#DIV/0!</v>
      </c>
      <c r="Z1768" s="7"/>
      <c r="AA1768" s="7"/>
      <c r="AB1768" s="7"/>
      <c r="AC1768" s="7"/>
      <c r="AD1768" s="10"/>
      <c r="AE1768" s="7"/>
      <c r="AF1768" s="7"/>
      <c r="AG1768" s="10"/>
      <c r="AH1768" s="10"/>
      <c r="AI1768" s="10"/>
      <c r="AJ1768" s="10"/>
      <c r="AK1768" s="10"/>
      <c r="AL1768" s="10"/>
      <c r="AM1768" s="7"/>
      <c r="AN1768" s="11"/>
      <c r="AO1768" s="12"/>
    </row>
    <row r="1769" spans="1:41">
      <c r="A1769" s="13"/>
      <c r="B1769" s="14"/>
      <c r="C1769" s="15"/>
      <c r="D1769" s="15"/>
      <c r="E1769" s="15"/>
      <c r="F1769" s="61"/>
      <c r="G1769" s="15"/>
      <c r="H1769" s="15"/>
      <c r="I1769" s="15"/>
      <c r="J1769" s="15"/>
      <c r="K1769" s="15"/>
      <c r="L1769" s="15"/>
      <c r="M1769" s="15"/>
      <c r="N1769" s="15"/>
      <c r="O1769" s="15"/>
      <c r="P1769" s="15"/>
      <c r="Q1769" s="15"/>
      <c r="U1769" s="15"/>
      <c r="V1769" s="15"/>
      <c r="W1769" s="15"/>
      <c r="X1769" s="15"/>
      <c r="Y1769" s="16" t="e">
        <f t="shared" si="33"/>
        <v>#DIV/0!</v>
      </c>
      <c r="Z1769" s="15"/>
      <c r="AA1769" s="15"/>
      <c r="AB1769" s="15"/>
      <c r="AC1769" s="15"/>
      <c r="AD1769" s="17"/>
      <c r="AE1769" s="15"/>
      <c r="AF1769" s="15"/>
      <c r="AG1769" s="17"/>
      <c r="AH1769" s="17"/>
      <c r="AI1769" s="17"/>
      <c r="AJ1769" s="17"/>
      <c r="AK1769" s="17"/>
      <c r="AL1769" s="17"/>
      <c r="AM1769" s="15"/>
      <c r="AN1769" s="18"/>
      <c r="AO1769" s="19"/>
    </row>
    <row r="1770" spans="1:41">
      <c r="A1770" s="5"/>
      <c r="B1770" s="6"/>
      <c r="C1770" s="7"/>
      <c r="D1770" s="7"/>
      <c r="E1770" s="7"/>
      <c r="F1770" s="45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U1770" s="7"/>
      <c r="V1770" s="7"/>
      <c r="W1770" s="7"/>
      <c r="X1770" s="7"/>
      <c r="Y1770" s="9" t="e">
        <f t="shared" si="33"/>
        <v>#DIV/0!</v>
      </c>
      <c r="Z1770" s="7"/>
      <c r="AA1770" s="7"/>
      <c r="AB1770" s="7"/>
      <c r="AC1770" s="7"/>
      <c r="AD1770" s="10"/>
      <c r="AE1770" s="7"/>
      <c r="AF1770" s="7"/>
      <c r="AG1770" s="10"/>
      <c r="AH1770" s="10"/>
      <c r="AI1770" s="10"/>
      <c r="AJ1770" s="10"/>
      <c r="AK1770" s="10"/>
      <c r="AL1770" s="10"/>
      <c r="AM1770" s="7"/>
      <c r="AN1770" s="11"/>
      <c r="AO1770" s="12"/>
    </row>
    <row r="1771" spans="1:41">
      <c r="A1771" s="13"/>
      <c r="B1771" s="14"/>
      <c r="C1771" s="15"/>
      <c r="D1771" s="15"/>
      <c r="E1771" s="15"/>
      <c r="F1771" s="61"/>
      <c r="G1771" s="15"/>
      <c r="H1771" s="15"/>
      <c r="I1771" s="15"/>
      <c r="J1771" s="15"/>
      <c r="K1771" s="15"/>
      <c r="L1771" s="15"/>
      <c r="M1771" s="15"/>
      <c r="N1771" s="15"/>
      <c r="O1771" s="15"/>
      <c r="P1771" s="15"/>
      <c r="Q1771" s="15"/>
      <c r="U1771" s="15"/>
      <c r="V1771" s="15"/>
      <c r="W1771" s="15"/>
      <c r="X1771" s="15"/>
      <c r="Y1771" s="16" t="e">
        <f t="shared" si="33"/>
        <v>#DIV/0!</v>
      </c>
      <c r="Z1771" s="15"/>
      <c r="AA1771" s="15"/>
      <c r="AB1771" s="15"/>
      <c r="AC1771" s="15"/>
      <c r="AD1771" s="17"/>
      <c r="AE1771" s="15"/>
      <c r="AF1771" s="15"/>
      <c r="AG1771" s="17"/>
      <c r="AH1771" s="17"/>
      <c r="AI1771" s="17"/>
      <c r="AJ1771" s="17"/>
      <c r="AK1771" s="17"/>
      <c r="AL1771" s="17"/>
      <c r="AM1771" s="15"/>
      <c r="AN1771" s="18"/>
      <c r="AO1771" s="19"/>
    </row>
    <row r="1772" spans="1:41">
      <c r="A1772" s="5"/>
      <c r="B1772" s="6"/>
      <c r="C1772" s="7"/>
      <c r="D1772" s="7"/>
      <c r="E1772" s="7"/>
      <c r="F1772" s="45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U1772" s="7"/>
      <c r="V1772" s="7"/>
      <c r="W1772" s="7"/>
      <c r="X1772" s="7"/>
      <c r="Y1772" s="9" t="e">
        <f t="shared" si="33"/>
        <v>#DIV/0!</v>
      </c>
      <c r="Z1772" s="7"/>
      <c r="AA1772" s="7"/>
      <c r="AB1772" s="7"/>
      <c r="AC1772" s="7"/>
      <c r="AD1772" s="10"/>
      <c r="AE1772" s="7"/>
      <c r="AF1772" s="7"/>
      <c r="AG1772" s="10"/>
      <c r="AH1772" s="10"/>
      <c r="AI1772" s="10"/>
      <c r="AJ1772" s="10"/>
      <c r="AK1772" s="10"/>
      <c r="AL1772" s="10"/>
      <c r="AM1772" s="7"/>
      <c r="AN1772" s="11"/>
      <c r="AO1772" s="12"/>
    </row>
    <row r="1773" spans="1:41">
      <c r="A1773" s="13"/>
      <c r="B1773" s="14"/>
      <c r="C1773" s="15"/>
      <c r="D1773" s="15"/>
      <c r="E1773" s="15"/>
      <c r="F1773" s="61"/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U1773" s="15"/>
      <c r="V1773" s="15"/>
      <c r="W1773" s="15"/>
      <c r="X1773" s="15"/>
      <c r="Y1773" s="16" t="e">
        <f t="shared" si="33"/>
        <v>#DIV/0!</v>
      </c>
      <c r="Z1773" s="15"/>
      <c r="AA1773" s="15"/>
      <c r="AB1773" s="15"/>
      <c r="AC1773" s="15"/>
      <c r="AD1773" s="17"/>
      <c r="AE1773" s="15"/>
      <c r="AF1773" s="15"/>
      <c r="AG1773" s="17"/>
      <c r="AH1773" s="17"/>
      <c r="AI1773" s="17"/>
      <c r="AJ1773" s="17"/>
      <c r="AK1773" s="17"/>
      <c r="AL1773" s="17"/>
      <c r="AM1773" s="15"/>
      <c r="AN1773" s="18"/>
      <c r="AO1773" s="19"/>
    </row>
    <row r="1774" spans="1:41">
      <c r="A1774" s="5"/>
      <c r="B1774" s="6"/>
      <c r="C1774" s="7"/>
      <c r="D1774" s="7"/>
      <c r="E1774" s="7"/>
      <c r="F1774" s="45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U1774" s="7"/>
      <c r="V1774" s="7"/>
      <c r="W1774" s="7"/>
      <c r="X1774" s="7"/>
      <c r="Y1774" s="9" t="e">
        <f t="shared" si="33"/>
        <v>#DIV/0!</v>
      </c>
      <c r="Z1774" s="7"/>
      <c r="AA1774" s="7"/>
      <c r="AB1774" s="7"/>
      <c r="AC1774" s="7"/>
      <c r="AD1774" s="10"/>
      <c r="AE1774" s="7"/>
      <c r="AF1774" s="7"/>
      <c r="AG1774" s="10"/>
      <c r="AH1774" s="10"/>
      <c r="AI1774" s="10"/>
      <c r="AJ1774" s="10"/>
      <c r="AK1774" s="10"/>
      <c r="AL1774" s="10"/>
      <c r="AM1774" s="7"/>
      <c r="AN1774" s="11"/>
      <c r="AO1774" s="12"/>
    </row>
    <row r="1775" spans="1:41">
      <c r="A1775" s="13"/>
      <c r="B1775" s="14"/>
      <c r="C1775" s="15"/>
      <c r="D1775" s="15"/>
      <c r="E1775" s="15"/>
      <c r="F1775" s="61"/>
      <c r="G1775" s="15"/>
      <c r="H1775" s="15"/>
      <c r="I1775" s="15"/>
      <c r="J1775" s="15"/>
      <c r="K1775" s="15"/>
      <c r="L1775" s="15"/>
      <c r="M1775" s="15"/>
      <c r="N1775" s="15"/>
      <c r="O1775" s="15"/>
      <c r="P1775" s="15"/>
      <c r="Q1775" s="15"/>
      <c r="U1775" s="15"/>
      <c r="V1775" s="15"/>
      <c r="W1775" s="15"/>
      <c r="X1775" s="15"/>
      <c r="Y1775" s="16" t="e">
        <f t="shared" si="33"/>
        <v>#DIV/0!</v>
      </c>
      <c r="Z1775" s="15"/>
      <c r="AA1775" s="15"/>
      <c r="AB1775" s="15"/>
      <c r="AC1775" s="15"/>
      <c r="AD1775" s="17"/>
      <c r="AE1775" s="15"/>
      <c r="AF1775" s="15"/>
      <c r="AG1775" s="17"/>
      <c r="AH1775" s="17"/>
      <c r="AI1775" s="17"/>
      <c r="AJ1775" s="17"/>
      <c r="AK1775" s="17"/>
      <c r="AL1775" s="17"/>
      <c r="AM1775" s="15"/>
      <c r="AN1775" s="18"/>
      <c r="AO1775" s="19"/>
    </row>
    <row r="1776" spans="1:41">
      <c r="A1776" s="5"/>
      <c r="B1776" s="6"/>
      <c r="C1776" s="7"/>
      <c r="D1776" s="7"/>
      <c r="E1776" s="7"/>
      <c r="F1776" s="45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U1776" s="7"/>
      <c r="V1776" s="7"/>
      <c r="W1776" s="7"/>
      <c r="X1776" s="7"/>
      <c r="Y1776" s="9" t="e">
        <f t="shared" si="33"/>
        <v>#DIV/0!</v>
      </c>
      <c r="Z1776" s="7"/>
      <c r="AA1776" s="7"/>
      <c r="AB1776" s="7"/>
      <c r="AC1776" s="7"/>
      <c r="AD1776" s="10"/>
      <c r="AE1776" s="7"/>
      <c r="AF1776" s="7"/>
      <c r="AG1776" s="10"/>
      <c r="AH1776" s="10"/>
      <c r="AI1776" s="10"/>
      <c r="AJ1776" s="10"/>
      <c r="AK1776" s="10"/>
      <c r="AL1776" s="10"/>
      <c r="AM1776" s="7"/>
      <c r="AN1776" s="11"/>
      <c r="AO1776" s="12"/>
    </row>
    <row r="1777" spans="1:41">
      <c r="A1777" s="13"/>
      <c r="B1777" s="14"/>
      <c r="C1777" s="15"/>
      <c r="D1777" s="15"/>
      <c r="E1777" s="15"/>
      <c r="F1777" s="61"/>
      <c r="G1777" s="15"/>
      <c r="H1777" s="15"/>
      <c r="I1777" s="15"/>
      <c r="J1777" s="15"/>
      <c r="K1777" s="15"/>
      <c r="L1777" s="15"/>
      <c r="M1777" s="15"/>
      <c r="N1777" s="15"/>
      <c r="O1777" s="15"/>
      <c r="P1777" s="15"/>
      <c r="Q1777" s="15"/>
      <c r="U1777" s="15"/>
      <c r="V1777" s="15"/>
      <c r="W1777" s="15"/>
      <c r="X1777" s="15"/>
      <c r="Y1777" s="16" t="e">
        <f t="shared" si="33"/>
        <v>#DIV/0!</v>
      </c>
      <c r="Z1777" s="15"/>
      <c r="AA1777" s="15"/>
      <c r="AB1777" s="15"/>
      <c r="AC1777" s="15"/>
      <c r="AD1777" s="17"/>
      <c r="AE1777" s="15"/>
      <c r="AF1777" s="15"/>
      <c r="AG1777" s="17"/>
      <c r="AH1777" s="17"/>
      <c r="AI1777" s="17"/>
      <c r="AJ1777" s="17"/>
      <c r="AK1777" s="17"/>
      <c r="AL1777" s="17"/>
      <c r="AM1777" s="15"/>
      <c r="AN1777" s="18"/>
      <c r="AO1777" s="19"/>
    </row>
    <row r="1778" spans="1:41">
      <c r="A1778" s="5"/>
      <c r="B1778" s="6"/>
      <c r="C1778" s="7"/>
      <c r="D1778" s="7"/>
      <c r="E1778" s="7"/>
      <c r="F1778" s="45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U1778" s="7"/>
      <c r="V1778" s="7"/>
      <c r="W1778" s="7"/>
      <c r="X1778" s="7"/>
      <c r="Y1778" s="9" t="e">
        <f t="shared" si="33"/>
        <v>#DIV/0!</v>
      </c>
      <c r="Z1778" s="7"/>
      <c r="AA1778" s="7"/>
      <c r="AB1778" s="7"/>
      <c r="AC1778" s="7"/>
      <c r="AD1778" s="10"/>
      <c r="AE1778" s="7"/>
      <c r="AF1778" s="7"/>
      <c r="AG1778" s="10"/>
      <c r="AH1778" s="10"/>
      <c r="AI1778" s="10"/>
      <c r="AJ1778" s="10"/>
      <c r="AK1778" s="10"/>
      <c r="AL1778" s="10"/>
      <c r="AM1778" s="7"/>
      <c r="AN1778" s="11"/>
      <c r="AO1778" s="12"/>
    </row>
    <row r="1779" spans="1:41">
      <c r="A1779" s="13"/>
      <c r="B1779" s="14"/>
      <c r="C1779" s="15"/>
      <c r="D1779" s="15"/>
      <c r="E1779" s="15"/>
      <c r="F1779" s="61"/>
      <c r="G1779" s="15"/>
      <c r="H1779" s="15"/>
      <c r="I1779" s="15"/>
      <c r="J1779" s="15"/>
      <c r="K1779" s="15"/>
      <c r="L1779" s="15"/>
      <c r="M1779" s="15"/>
      <c r="N1779" s="15"/>
      <c r="O1779" s="15"/>
      <c r="P1779" s="15"/>
      <c r="Q1779" s="15"/>
      <c r="U1779" s="15"/>
      <c r="V1779" s="15"/>
      <c r="W1779" s="15"/>
      <c r="X1779" s="15"/>
      <c r="Y1779" s="16" t="e">
        <f t="shared" si="33"/>
        <v>#DIV/0!</v>
      </c>
      <c r="Z1779" s="15"/>
      <c r="AA1779" s="15"/>
      <c r="AB1779" s="15"/>
      <c r="AC1779" s="15"/>
      <c r="AD1779" s="17"/>
      <c r="AE1779" s="15"/>
      <c r="AF1779" s="15"/>
      <c r="AG1779" s="17"/>
      <c r="AH1779" s="17"/>
      <c r="AI1779" s="17"/>
      <c r="AJ1779" s="17"/>
      <c r="AK1779" s="17"/>
      <c r="AL1779" s="17"/>
      <c r="AM1779" s="15"/>
      <c r="AN1779" s="18"/>
      <c r="AO1779" s="19"/>
    </row>
    <row r="1780" spans="1:41">
      <c r="A1780" s="5"/>
      <c r="B1780" s="6"/>
      <c r="C1780" s="7"/>
      <c r="D1780" s="7"/>
      <c r="E1780" s="7"/>
      <c r="F1780" s="45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U1780" s="7"/>
      <c r="V1780" s="7"/>
      <c r="W1780" s="7"/>
      <c r="X1780" s="7"/>
      <c r="Y1780" s="9" t="e">
        <f t="shared" si="33"/>
        <v>#DIV/0!</v>
      </c>
      <c r="Z1780" s="7"/>
      <c r="AA1780" s="7"/>
      <c r="AB1780" s="7"/>
      <c r="AC1780" s="7"/>
      <c r="AD1780" s="10"/>
      <c r="AE1780" s="7"/>
      <c r="AF1780" s="7"/>
      <c r="AG1780" s="10"/>
      <c r="AH1780" s="10"/>
      <c r="AI1780" s="10"/>
      <c r="AJ1780" s="10"/>
      <c r="AK1780" s="10"/>
      <c r="AL1780" s="10"/>
      <c r="AM1780" s="7"/>
      <c r="AN1780" s="11"/>
      <c r="AO1780" s="12"/>
    </row>
    <row r="1781" spans="1:41">
      <c r="A1781" s="13"/>
      <c r="B1781" s="14"/>
      <c r="C1781" s="15"/>
      <c r="D1781" s="15"/>
      <c r="E1781" s="15"/>
      <c r="F1781" s="61"/>
      <c r="G1781" s="15"/>
      <c r="H1781" s="15"/>
      <c r="I1781" s="15"/>
      <c r="J1781" s="15"/>
      <c r="K1781" s="15"/>
      <c r="L1781" s="15"/>
      <c r="M1781" s="15"/>
      <c r="N1781" s="15"/>
      <c r="O1781" s="15"/>
      <c r="P1781" s="15"/>
      <c r="Q1781" s="15"/>
      <c r="U1781" s="15"/>
      <c r="V1781" s="15"/>
      <c r="W1781" s="15"/>
      <c r="X1781" s="15"/>
      <c r="Y1781" s="16" t="e">
        <f t="shared" si="33"/>
        <v>#DIV/0!</v>
      </c>
      <c r="Z1781" s="15"/>
      <c r="AA1781" s="15"/>
      <c r="AB1781" s="15"/>
      <c r="AC1781" s="15"/>
      <c r="AD1781" s="17"/>
      <c r="AE1781" s="15"/>
      <c r="AF1781" s="15"/>
      <c r="AG1781" s="17"/>
      <c r="AH1781" s="17"/>
      <c r="AI1781" s="17"/>
      <c r="AJ1781" s="17"/>
      <c r="AK1781" s="17"/>
      <c r="AL1781" s="17"/>
      <c r="AM1781" s="15"/>
      <c r="AN1781" s="18"/>
      <c r="AO1781" s="19"/>
    </row>
    <row r="1782" spans="1:41">
      <c r="A1782" s="5"/>
      <c r="B1782" s="6"/>
      <c r="C1782" s="7"/>
      <c r="D1782" s="7"/>
      <c r="E1782" s="7"/>
      <c r="F1782" s="45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U1782" s="7"/>
      <c r="V1782" s="7"/>
      <c r="W1782" s="7"/>
      <c r="X1782" s="7"/>
      <c r="Y1782" s="9" t="e">
        <f t="shared" si="33"/>
        <v>#DIV/0!</v>
      </c>
      <c r="Z1782" s="7"/>
      <c r="AA1782" s="7"/>
      <c r="AB1782" s="7"/>
      <c r="AC1782" s="7"/>
      <c r="AD1782" s="10"/>
      <c r="AE1782" s="7"/>
      <c r="AF1782" s="7"/>
      <c r="AG1782" s="10"/>
      <c r="AH1782" s="10"/>
      <c r="AI1782" s="10"/>
      <c r="AJ1782" s="10"/>
      <c r="AK1782" s="10"/>
      <c r="AL1782" s="10"/>
      <c r="AM1782" s="7"/>
      <c r="AN1782" s="11"/>
      <c r="AO1782" s="12"/>
    </row>
    <row r="1783" spans="1:41">
      <c r="A1783" s="13"/>
      <c r="B1783" s="14"/>
      <c r="C1783" s="15"/>
      <c r="D1783" s="15"/>
      <c r="E1783" s="15"/>
      <c r="F1783" s="61"/>
      <c r="G1783" s="15"/>
      <c r="H1783" s="15"/>
      <c r="I1783" s="15"/>
      <c r="J1783" s="15"/>
      <c r="K1783" s="15"/>
      <c r="L1783" s="15"/>
      <c r="M1783" s="15"/>
      <c r="N1783" s="15"/>
      <c r="O1783" s="15"/>
      <c r="P1783" s="15"/>
      <c r="Q1783" s="15"/>
      <c r="U1783" s="15"/>
      <c r="V1783" s="15"/>
      <c r="W1783" s="15"/>
      <c r="X1783" s="15"/>
      <c r="Y1783" s="16" t="e">
        <f t="shared" si="33"/>
        <v>#DIV/0!</v>
      </c>
      <c r="Z1783" s="15"/>
      <c r="AA1783" s="15"/>
      <c r="AB1783" s="15"/>
      <c r="AC1783" s="15"/>
      <c r="AD1783" s="17"/>
      <c r="AE1783" s="15"/>
      <c r="AF1783" s="15"/>
      <c r="AG1783" s="17"/>
      <c r="AH1783" s="17"/>
      <c r="AI1783" s="17"/>
      <c r="AJ1783" s="17"/>
      <c r="AK1783" s="17"/>
      <c r="AL1783" s="17"/>
      <c r="AM1783" s="15"/>
      <c r="AN1783" s="18"/>
      <c r="AO1783" s="19"/>
    </row>
    <row r="1784" spans="1:41">
      <c r="A1784" s="5"/>
      <c r="B1784" s="6"/>
      <c r="C1784" s="7"/>
      <c r="D1784" s="7"/>
      <c r="E1784" s="7"/>
      <c r="F1784" s="45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U1784" s="7"/>
      <c r="V1784" s="7"/>
      <c r="W1784" s="7"/>
      <c r="X1784" s="7"/>
      <c r="Y1784" s="9" t="e">
        <f t="shared" si="33"/>
        <v>#DIV/0!</v>
      </c>
      <c r="Z1784" s="7"/>
      <c r="AA1784" s="7"/>
      <c r="AB1784" s="7"/>
      <c r="AC1784" s="7"/>
      <c r="AD1784" s="10"/>
      <c r="AE1784" s="7"/>
      <c r="AF1784" s="7"/>
      <c r="AG1784" s="10"/>
      <c r="AH1784" s="10"/>
      <c r="AI1784" s="10"/>
      <c r="AJ1784" s="10"/>
      <c r="AK1784" s="10"/>
      <c r="AL1784" s="10"/>
      <c r="AM1784" s="7"/>
      <c r="AN1784" s="11"/>
      <c r="AO1784" s="12"/>
    </row>
    <row r="1785" spans="1:41">
      <c r="A1785" s="13"/>
      <c r="B1785" s="14"/>
      <c r="C1785" s="15"/>
      <c r="D1785" s="15"/>
      <c r="E1785" s="15"/>
      <c r="F1785" s="61"/>
      <c r="G1785" s="15"/>
      <c r="H1785" s="15"/>
      <c r="I1785" s="15"/>
      <c r="J1785" s="15"/>
      <c r="K1785" s="15"/>
      <c r="L1785" s="15"/>
      <c r="M1785" s="15"/>
      <c r="N1785" s="15"/>
      <c r="O1785" s="15"/>
      <c r="P1785" s="15"/>
      <c r="Q1785" s="15"/>
      <c r="U1785" s="15"/>
      <c r="V1785" s="15"/>
      <c r="W1785" s="15"/>
      <c r="X1785" s="15"/>
      <c r="Y1785" s="16" t="e">
        <f t="shared" si="33"/>
        <v>#DIV/0!</v>
      </c>
      <c r="Z1785" s="15"/>
      <c r="AA1785" s="15"/>
      <c r="AB1785" s="15"/>
      <c r="AC1785" s="15"/>
      <c r="AD1785" s="17"/>
      <c r="AE1785" s="15"/>
      <c r="AF1785" s="15"/>
      <c r="AG1785" s="17"/>
      <c r="AH1785" s="17"/>
      <c r="AI1785" s="17"/>
      <c r="AJ1785" s="17"/>
      <c r="AK1785" s="17"/>
      <c r="AL1785" s="17"/>
      <c r="AM1785" s="15"/>
      <c r="AN1785" s="18"/>
      <c r="AO1785" s="19"/>
    </row>
    <row r="1786" spans="1:41">
      <c r="A1786" s="5"/>
      <c r="B1786" s="6"/>
      <c r="C1786" s="7"/>
      <c r="D1786" s="7"/>
      <c r="E1786" s="7"/>
      <c r="F1786" s="45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U1786" s="7"/>
      <c r="V1786" s="7"/>
      <c r="W1786" s="7"/>
      <c r="X1786" s="7"/>
      <c r="Y1786" s="9" t="e">
        <f t="shared" si="33"/>
        <v>#DIV/0!</v>
      </c>
      <c r="Z1786" s="7"/>
      <c r="AA1786" s="7"/>
      <c r="AB1786" s="7"/>
      <c r="AC1786" s="7"/>
      <c r="AD1786" s="10"/>
      <c r="AE1786" s="7"/>
      <c r="AF1786" s="7"/>
      <c r="AG1786" s="10"/>
      <c r="AH1786" s="10"/>
      <c r="AI1786" s="10"/>
      <c r="AJ1786" s="10"/>
      <c r="AK1786" s="10"/>
      <c r="AL1786" s="10"/>
      <c r="AM1786" s="7"/>
      <c r="AN1786" s="11"/>
      <c r="AO1786" s="12"/>
    </row>
    <row r="1787" spans="1:41">
      <c r="A1787" s="13"/>
      <c r="B1787" s="14"/>
      <c r="C1787" s="15"/>
      <c r="D1787" s="15"/>
      <c r="E1787" s="15"/>
      <c r="F1787" s="61"/>
      <c r="G1787" s="15"/>
      <c r="H1787" s="15"/>
      <c r="I1787" s="15"/>
      <c r="J1787" s="15"/>
      <c r="K1787" s="15"/>
      <c r="L1787" s="15"/>
      <c r="M1787" s="15"/>
      <c r="N1787" s="15"/>
      <c r="O1787" s="15"/>
      <c r="P1787" s="15"/>
      <c r="Q1787" s="15"/>
      <c r="U1787" s="15"/>
      <c r="V1787" s="15"/>
      <c r="W1787" s="15"/>
      <c r="X1787" s="15"/>
      <c r="Y1787" s="16" t="e">
        <f t="shared" si="33"/>
        <v>#DIV/0!</v>
      </c>
      <c r="Z1787" s="15"/>
      <c r="AA1787" s="15"/>
      <c r="AB1787" s="15"/>
      <c r="AC1787" s="15"/>
      <c r="AD1787" s="17"/>
      <c r="AE1787" s="15"/>
      <c r="AF1787" s="15"/>
      <c r="AG1787" s="17"/>
      <c r="AH1787" s="17"/>
      <c r="AI1787" s="17"/>
      <c r="AJ1787" s="17"/>
      <c r="AK1787" s="17"/>
      <c r="AL1787" s="17"/>
      <c r="AM1787" s="15"/>
      <c r="AN1787" s="18"/>
      <c r="AO1787" s="19"/>
    </row>
    <row r="1788" spans="1:41">
      <c r="A1788" s="5"/>
      <c r="B1788" s="6"/>
      <c r="C1788" s="7"/>
      <c r="D1788" s="7"/>
      <c r="E1788" s="7"/>
      <c r="F1788" s="45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U1788" s="7"/>
      <c r="V1788" s="7"/>
      <c r="W1788" s="7"/>
      <c r="X1788" s="7"/>
      <c r="Y1788" s="9" t="e">
        <f t="shared" si="33"/>
        <v>#DIV/0!</v>
      </c>
      <c r="Z1788" s="7"/>
      <c r="AA1788" s="7"/>
      <c r="AB1788" s="7"/>
      <c r="AC1788" s="7"/>
      <c r="AD1788" s="10"/>
      <c r="AE1788" s="7"/>
      <c r="AF1788" s="7"/>
      <c r="AG1788" s="10"/>
      <c r="AH1788" s="10"/>
      <c r="AI1788" s="10"/>
      <c r="AJ1788" s="10"/>
      <c r="AK1788" s="10"/>
      <c r="AL1788" s="10"/>
      <c r="AM1788" s="7"/>
      <c r="AN1788" s="11"/>
      <c r="AO1788" s="12"/>
    </row>
    <row r="1789" spans="1:41">
      <c r="A1789" s="13"/>
      <c r="B1789" s="14"/>
      <c r="C1789" s="15"/>
      <c r="D1789" s="15"/>
      <c r="E1789" s="15"/>
      <c r="F1789" s="61"/>
      <c r="G1789" s="15"/>
      <c r="H1789" s="15"/>
      <c r="I1789" s="15"/>
      <c r="J1789" s="15"/>
      <c r="K1789" s="15"/>
      <c r="L1789" s="15"/>
      <c r="M1789" s="15"/>
      <c r="N1789" s="15"/>
      <c r="O1789" s="15"/>
      <c r="P1789" s="15"/>
      <c r="Q1789" s="15"/>
      <c r="U1789" s="15"/>
      <c r="V1789" s="15"/>
      <c r="W1789" s="15"/>
      <c r="X1789" s="15"/>
      <c r="Y1789" s="16" t="e">
        <f t="shared" si="33"/>
        <v>#DIV/0!</v>
      </c>
      <c r="Z1789" s="15"/>
      <c r="AA1789" s="15"/>
      <c r="AB1789" s="15"/>
      <c r="AC1789" s="15"/>
      <c r="AD1789" s="17"/>
      <c r="AE1789" s="15"/>
      <c r="AF1789" s="15"/>
      <c r="AG1789" s="17"/>
      <c r="AH1789" s="17"/>
      <c r="AI1789" s="17"/>
      <c r="AJ1789" s="17"/>
      <c r="AK1789" s="17"/>
      <c r="AL1789" s="17"/>
      <c r="AM1789" s="15"/>
      <c r="AN1789" s="18"/>
      <c r="AO1789" s="19"/>
    </row>
    <row r="1790" spans="1:41">
      <c r="A1790" s="5"/>
      <c r="B1790" s="6"/>
      <c r="C1790" s="7"/>
      <c r="D1790" s="7"/>
      <c r="E1790" s="7"/>
      <c r="F1790" s="45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U1790" s="7"/>
      <c r="V1790" s="7"/>
      <c r="W1790" s="7"/>
      <c r="X1790" s="7"/>
      <c r="Y1790" s="9" t="e">
        <f t="shared" si="33"/>
        <v>#DIV/0!</v>
      </c>
      <c r="Z1790" s="7"/>
      <c r="AA1790" s="7"/>
      <c r="AB1790" s="7"/>
      <c r="AC1790" s="7"/>
      <c r="AD1790" s="10"/>
      <c r="AE1790" s="7"/>
      <c r="AF1790" s="7"/>
      <c r="AG1790" s="10"/>
      <c r="AH1790" s="10"/>
      <c r="AI1790" s="10"/>
      <c r="AJ1790" s="10"/>
      <c r="AK1790" s="10"/>
      <c r="AL1790" s="10"/>
      <c r="AM1790" s="7"/>
      <c r="AN1790" s="11"/>
      <c r="AO1790" s="12"/>
    </row>
    <row r="1791" spans="1:41">
      <c r="A1791" s="13"/>
      <c r="B1791" s="14"/>
      <c r="C1791" s="15"/>
      <c r="D1791" s="15"/>
      <c r="E1791" s="15"/>
      <c r="F1791" s="61"/>
      <c r="G1791" s="15"/>
      <c r="H1791" s="15"/>
      <c r="I1791" s="15"/>
      <c r="J1791" s="15"/>
      <c r="K1791" s="15"/>
      <c r="L1791" s="15"/>
      <c r="M1791" s="15"/>
      <c r="N1791" s="15"/>
      <c r="O1791" s="15"/>
      <c r="P1791" s="15"/>
      <c r="Q1791" s="15"/>
      <c r="U1791" s="15"/>
      <c r="V1791" s="15"/>
      <c r="W1791" s="15"/>
      <c r="X1791" s="15"/>
      <c r="Y1791" s="16" t="e">
        <f t="shared" si="33"/>
        <v>#DIV/0!</v>
      </c>
      <c r="Z1791" s="15"/>
      <c r="AA1791" s="15"/>
      <c r="AB1791" s="15"/>
      <c r="AC1791" s="15"/>
      <c r="AD1791" s="17"/>
      <c r="AE1791" s="15"/>
      <c r="AF1791" s="15"/>
      <c r="AG1791" s="17"/>
      <c r="AH1791" s="17"/>
      <c r="AI1791" s="17"/>
      <c r="AJ1791" s="17"/>
      <c r="AK1791" s="17"/>
      <c r="AL1791" s="17"/>
      <c r="AM1791" s="15"/>
      <c r="AN1791" s="18"/>
      <c r="AO1791" s="19"/>
    </row>
    <row r="1792" spans="1:41">
      <c r="A1792" s="5"/>
      <c r="B1792" s="6"/>
      <c r="C1792" s="7"/>
      <c r="D1792" s="7"/>
      <c r="E1792" s="7"/>
      <c r="F1792" s="45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U1792" s="7"/>
      <c r="V1792" s="7"/>
      <c r="W1792" s="7"/>
      <c r="X1792" s="7"/>
      <c r="Y1792" s="9" t="e">
        <f t="shared" si="33"/>
        <v>#DIV/0!</v>
      </c>
      <c r="Z1792" s="7"/>
      <c r="AA1792" s="7"/>
      <c r="AB1792" s="7"/>
      <c r="AC1792" s="7"/>
      <c r="AD1792" s="10"/>
      <c r="AE1792" s="7"/>
      <c r="AF1792" s="7"/>
      <c r="AG1792" s="10"/>
      <c r="AH1792" s="10"/>
      <c r="AI1792" s="10"/>
      <c r="AJ1792" s="10"/>
      <c r="AK1792" s="10"/>
      <c r="AL1792" s="10"/>
      <c r="AM1792" s="7"/>
      <c r="AN1792" s="11"/>
      <c r="AO1792" s="12"/>
    </row>
    <row r="1793" spans="1:41">
      <c r="A1793" s="13"/>
      <c r="B1793" s="14"/>
      <c r="C1793" s="15"/>
      <c r="D1793" s="15"/>
      <c r="E1793" s="15"/>
      <c r="F1793" s="61"/>
      <c r="G1793" s="15"/>
      <c r="H1793" s="15"/>
      <c r="I1793" s="15"/>
      <c r="J1793" s="15"/>
      <c r="K1793" s="15"/>
      <c r="L1793" s="15"/>
      <c r="M1793" s="15"/>
      <c r="N1793" s="15"/>
      <c r="O1793" s="15"/>
      <c r="P1793" s="15"/>
      <c r="Q1793" s="15"/>
      <c r="U1793" s="15"/>
      <c r="V1793" s="15"/>
      <c r="W1793" s="15"/>
      <c r="X1793" s="15"/>
      <c r="Y1793" s="16" t="e">
        <f t="shared" si="33"/>
        <v>#DIV/0!</v>
      </c>
      <c r="Z1793" s="15"/>
      <c r="AA1793" s="15"/>
      <c r="AB1793" s="15"/>
      <c r="AC1793" s="15"/>
      <c r="AD1793" s="17"/>
      <c r="AE1793" s="15"/>
      <c r="AF1793" s="15"/>
      <c r="AG1793" s="17"/>
      <c r="AH1793" s="17"/>
      <c r="AI1793" s="17"/>
      <c r="AJ1793" s="17"/>
      <c r="AK1793" s="17"/>
      <c r="AL1793" s="17"/>
      <c r="AM1793" s="15"/>
      <c r="AN1793" s="18"/>
      <c r="AO1793" s="19"/>
    </row>
    <row r="1794" spans="1:41">
      <c r="A1794" s="5"/>
      <c r="B1794" s="6"/>
      <c r="C1794" s="7"/>
      <c r="D1794" s="7"/>
      <c r="E1794" s="7"/>
      <c r="F1794" s="45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U1794" s="7"/>
      <c r="V1794" s="7"/>
      <c r="W1794" s="7"/>
      <c r="X1794" s="7"/>
      <c r="Y1794" s="9" t="e">
        <f t="shared" si="33"/>
        <v>#DIV/0!</v>
      </c>
      <c r="Z1794" s="7"/>
      <c r="AA1794" s="7"/>
      <c r="AB1794" s="7"/>
      <c r="AC1794" s="7"/>
      <c r="AD1794" s="10"/>
      <c r="AE1794" s="7"/>
      <c r="AF1794" s="7"/>
      <c r="AG1794" s="10"/>
      <c r="AH1794" s="10"/>
      <c r="AI1794" s="10"/>
      <c r="AJ1794" s="10"/>
      <c r="AK1794" s="10"/>
      <c r="AL1794" s="10"/>
      <c r="AM1794" s="7"/>
      <c r="AN1794" s="11"/>
      <c r="AO1794" s="12"/>
    </row>
    <row r="1795" spans="1:41">
      <c r="A1795" s="13"/>
      <c r="B1795" s="14"/>
      <c r="C1795" s="15"/>
      <c r="D1795" s="15"/>
      <c r="E1795" s="15"/>
      <c r="F1795" s="61"/>
      <c r="G1795" s="15"/>
      <c r="H1795" s="15"/>
      <c r="I1795" s="15"/>
      <c r="J1795" s="15"/>
      <c r="K1795" s="15"/>
      <c r="L1795" s="15"/>
      <c r="M1795" s="15"/>
      <c r="N1795" s="15"/>
      <c r="O1795" s="15"/>
      <c r="P1795" s="15"/>
      <c r="Q1795" s="15"/>
      <c r="U1795" s="15"/>
      <c r="V1795" s="15"/>
      <c r="W1795" s="15"/>
      <c r="X1795" s="15"/>
      <c r="Y1795" s="16" t="e">
        <f t="shared" si="33"/>
        <v>#DIV/0!</v>
      </c>
      <c r="Z1795" s="15"/>
      <c r="AA1795" s="15"/>
      <c r="AB1795" s="15"/>
      <c r="AC1795" s="15"/>
      <c r="AD1795" s="17"/>
      <c r="AE1795" s="15"/>
      <c r="AF1795" s="15"/>
      <c r="AG1795" s="17"/>
      <c r="AH1795" s="17"/>
      <c r="AI1795" s="17"/>
      <c r="AJ1795" s="17"/>
      <c r="AK1795" s="17"/>
      <c r="AL1795" s="17"/>
      <c r="AM1795" s="15"/>
      <c r="AN1795" s="18"/>
      <c r="AO1795" s="19"/>
    </row>
    <row r="1796" spans="1:41">
      <c r="A1796" s="5"/>
      <c r="B1796" s="6"/>
      <c r="C1796" s="7"/>
      <c r="D1796" s="7"/>
      <c r="E1796" s="7"/>
      <c r="F1796" s="45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U1796" s="7"/>
      <c r="V1796" s="7"/>
      <c r="W1796" s="7"/>
      <c r="X1796" s="7"/>
      <c r="Y1796" s="9" t="e">
        <f t="shared" si="33"/>
        <v>#DIV/0!</v>
      </c>
      <c r="Z1796" s="7"/>
      <c r="AA1796" s="7"/>
      <c r="AB1796" s="7"/>
      <c r="AC1796" s="7"/>
      <c r="AD1796" s="10"/>
      <c r="AE1796" s="7"/>
      <c r="AF1796" s="7"/>
      <c r="AG1796" s="10"/>
      <c r="AH1796" s="10"/>
      <c r="AI1796" s="10"/>
      <c r="AJ1796" s="10"/>
      <c r="AK1796" s="10"/>
      <c r="AL1796" s="10"/>
      <c r="AM1796" s="7"/>
      <c r="AN1796" s="11"/>
      <c r="AO1796" s="12"/>
    </row>
    <row r="1797" spans="1:41">
      <c r="A1797" s="13"/>
      <c r="B1797" s="14"/>
      <c r="C1797" s="15"/>
      <c r="D1797" s="15"/>
      <c r="E1797" s="15"/>
      <c r="F1797" s="61"/>
      <c r="G1797" s="15"/>
      <c r="H1797" s="15"/>
      <c r="I1797" s="15"/>
      <c r="J1797" s="15"/>
      <c r="K1797" s="15"/>
      <c r="L1797" s="15"/>
      <c r="M1797" s="15"/>
      <c r="N1797" s="15"/>
      <c r="O1797" s="15"/>
      <c r="P1797" s="15"/>
      <c r="Q1797" s="15"/>
      <c r="U1797" s="15"/>
      <c r="V1797" s="15"/>
      <c r="W1797" s="15"/>
      <c r="X1797" s="15"/>
      <c r="Y1797" s="16" t="e">
        <f t="shared" si="33"/>
        <v>#DIV/0!</v>
      </c>
      <c r="Z1797" s="15"/>
      <c r="AA1797" s="15"/>
      <c r="AB1797" s="15"/>
      <c r="AC1797" s="15"/>
      <c r="AD1797" s="17"/>
      <c r="AE1797" s="15"/>
      <c r="AF1797" s="15"/>
      <c r="AG1797" s="17"/>
      <c r="AH1797" s="17"/>
      <c r="AI1797" s="17"/>
      <c r="AJ1797" s="17"/>
      <c r="AK1797" s="17"/>
      <c r="AL1797" s="17"/>
      <c r="AM1797" s="15"/>
      <c r="AN1797" s="18"/>
      <c r="AO1797" s="19"/>
    </row>
    <row r="1798" spans="1:41">
      <c r="A1798" s="5"/>
      <c r="B1798" s="6"/>
      <c r="C1798" s="7"/>
      <c r="D1798" s="7"/>
      <c r="E1798" s="7"/>
      <c r="F1798" s="45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U1798" s="7"/>
      <c r="V1798" s="7"/>
      <c r="W1798" s="7"/>
      <c r="X1798" s="7"/>
      <c r="Y1798" s="9" t="e">
        <f t="shared" si="33"/>
        <v>#DIV/0!</v>
      </c>
      <c r="Z1798" s="7"/>
      <c r="AA1798" s="7"/>
      <c r="AB1798" s="7"/>
      <c r="AC1798" s="7"/>
      <c r="AD1798" s="10"/>
      <c r="AE1798" s="7"/>
      <c r="AF1798" s="7"/>
      <c r="AG1798" s="10"/>
      <c r="AH1798" s="10"/>
      <c r="AI1798" s="10"/>
      <c r="AJ1798" s="10"/>
      <c r="AK1798" s="10"/>
      <c r="AL1798" s="10"/>
      <c r="AM1798" s="7"/>
      <c r="AN1798" s="11"/>
      <c r="AO1798" s="12"/>
    </row>
    <row r="1799" spans="1:41">
      <c r="A1799" s="13"/>
      <c r="B1799" s="14"/>
      <c r="C1799" s="15"/>
      <c r="D1799" s="15"/>
      <c r="E1799" s="15"/>
      <c r="F1799" s="61"/>
      <c r="G1799" s="15"/>
      <c r="H1799" s="15"/>
      <c r="I1799" s="15"/>
      <c r="J1799" s="15"/>
      <c r="K1799" s="15"/>
      <c r="L1799" s="15"/>
      <c r="M1799" s="15"/>
      <c r="N1799" s="15"/>
      <c r="O1799" s="15"/>
      <c r="P1799" s="15"/>
      <c r="Q1799" s="15"/>
      <c r="U1799" s="15"/>
      <c r="V1799" s="15"/>
      <c r="W1799" s="15"/>
      <c r="X1799" s="15"/>
      <c r="Y1799" s="16" t="e">
        <f t="shared" si="33"/>
        <v>#DIV/0!</v>
      </c>
      <c r="Z1799" s="15"/>
      <c r="AA1799" s="15"/>
      <c r="AB1799" s="15"/>
      <c r="AC1799" s="15"/>
      <c r="AD1799" s="17"/>
      <c r="AE1799" s="15"/>
      <c r="AF1799" s="15"/>
      <c r="AG1799" s="17"/>
      <c r="AH1799" s="17"/>
      <c r="AI1799" s="17"/>
      <c r="AJ1799" s="17"/>
      <c r="AK1799" s="17"/>
      <c r="AL1799" s="17"/>
      <c r="AM1799" s="15"/>
      <c r="AN1799" s="18"/>
      <c r="AO1799" s="19"/>
    </row>
    <row r="1800" spans="1:41">
      <c r="A1800" s="5"/>
      <c r="B1800" s="6"/>
      <c r="C1800" s="7"/>
      <c r="D1800" s="7"/>
      <c r="E1800" s="7"/>
      <c r="F1800" s="45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U1800" s="7"/>
      <c r="V1800" s="7"/>
      <c r="W1800" s="7"/>
      <c r="X1800" s="7"/>
      <c r="Y1800" s="9" t="e">
        <f t="shared" si="33"/>
        <v>#DIV/0!</v>
      </c>
      <c r="Z1800" s="7"/>
      <c r="AA1800" s="7"/>
      <c r="AB1800" s="7"/>
      <c r="AC1800" s="7"/>
      <c r="AD1800" s="10"/>
      <c r="AE1800" s="7"/>
      <c r="AF1800" s="7"/>
      <c r="AG1800" s="10"/>
      <c r="AH1800" s="10"/>
      <c r="AI1800" s="10"/>
      <c r="AJ1800" s="10"/>
      <c r="AK1800" s="10"/>
      <c r="AL1800" s="10"/>
      <c r="AM1800" s="7"/>
      <c r="AN1800" s="11"/>
      <c r="AO1800" s="12"/>
    </row>
    <row r="1801" spans="1:41">
      <c r="A1801" s="13"/>
      <c r="B1801" s="14"/>
      <c r="C1801" s="15"/>
      <c r="D1801" s="15"/>
      <c r="E1801" s="15"/>
      <c r="F1801" s="61"/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U1801" s="15"/>
      <c r="V1801" s="15"/>
      <c r="W1801" s="15"/>
      <c r="X1801" s="15"/>
      <c r="Y1801" s="16" t="e">
        <f t="shared" si="33"/>
        <v>#DIV/0!</v>
      </c>
      <c r="Z1801" s="15"/>
      <c r="AA1801" s="15"/>
      <c r="AB1801" s="15"/>
      <c r="AC1801" s="15"/>
      <c r="AD1801" s="17"/>
      <c r="AE1801" s="15"/>
      <c r="AF1801" s="15"/>
      <c r="AG1801" s="17"/>
      <c r="AH1801" s="17"/>
      <c r="AI1801" s="17"/>
      <c r="AJ1801" s="17"/>
      <c r="AK1801" s="17"/>
      <c r="AL1801" s="17"/>
      <c r="AM1801" s="15"/>
      <c r="AN1801" s="18"/>
      <c r="AO1801" s="19"/>
    </row>
    <row r="1802" spans="1:41">
      <c r="A1802" s="5"/>
      <c r="B1802" s="6"/>
      <c r="C1802" s="7"/>
      <c r="D1802" s="7"/>
      <c r="E1802" s="7"/>
      <c r="F1802" s="45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U1802" s="7"/>
      <c r="V1802" s="7"/>
      <c r="W1802" s="7"/>
      <c r="X1802" s="7"/>
      <c r="Y1802" s="9" t="e">
        <f t="shared" si="33"/>
        <v>#DIV/0!</v>
      </c>
      <c r="Z1802" s="7"/>
      <c r="AA1802" s="7"/>
      <c r="AB1802" s="7"/>
      <c r="AC1802" s="7"/>
      <c r="AD1802" s="10"/>
      <c r="AE1802" s="7"/>
      <c r="AF1802" s="7"/>
      <c r="AG1802" s="10"/>
      <c r="AH1802" s="10"/>
      <c r="AI1802" s="10"/>
      <c r="AJ1802" s="10"/>
      <c r="AK1802" s="10"/>
      <c r="AL1802" s="10"/>
      <c r="AM1802" s="7"/>
      <c r="AN1802" s="11"/>
      <c r="AO1802" s="12"/>
    </row>
    <row r="1803" spans="1:41">
      <c r="A1803" s="13"/>
      <c r="B1803" s="14"/>
      <c r="C1803" s="15"/>
      <c r="D1803" s="15"/>
      <c r="E1803" s="15"/>
      <c r="F1803" s="61"/>
      <c r="G1803" s="15"/>
      <c r="H1803" s="15"/>
      <c r="I1803" s="15"/>
      <c r="J1803" s="15"/>
      <c r="K1803" s="15"/>
      <c r="L1803" s="15"/>
      <c r="M1803" s="15"/>
      <c r="N1803" s="15"/>
      <c r="O1803" s="15"/>
      <c r="P1803" s="15"/>
      <c r="Q1803" s="15"/>
      <c r="U1803" s="15"/>
      <c r="V1803" s="15"/>
      <c r="W1803" s="15"/>
      <c r="X1803" s="15"/>
      <c r="Y1803" s="16" t="e">
        <f t="shared" si="33"/>
        <v>#DIV/0!</v>
      </c>
      <c r="Z1803" s="15"/>
      <c r="AA1803" s="15"/>
      <c r="AB1803" s="15"/>
      <c r="AC1803" s="15"/>
      <c r="AD1803" s="17"/>
      <c r="AE1803" s="15"/>
      <c r="AF1803" s="15"/>
      <c r="AG1803" s="17"/>
      <c r="AH1803" s="17"/>
      <c r="AI1803" s="17"/>
      <c r="AJ1803" s="17"/>
      <c r="AK1803" s="17"/>
      <c r="AL1803" s="17"/>
      <c r="AM1803" s="15"/>
      <c r="AN1803" s="18"/>
      <c r="AO1803" s="19"/>
    </row>
    <row r="1804" spans="1:41">
      <c r="A1804" s="5"/>
      <c r="B1804" s="6"/>
      <c r="C1804" s="7"/>
      <c r="D1804" s="7"/>
      <c r="E1804" s="7"/>
      <c r="F1804" s="45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U1804" s="7"/>
      <c r="V1804" s="7"/>
      <c r="W1804" s="7"/>
      <c r="X1804" s="7"/>
      <c r="Y1804" s="9" t="e">
        <f t="shared" si="33"/>
        <v>#DIV/0!</v>
      </c>
      <c r="Z1804" s="7"/>
      <c r="AA1804" s="7"/>
      <c r="AB1804" s="7"/>
      <c r="AC1804" s="7"/>
      <c r="AD1804" s="10"/>
      <c r="AE1804" s="7"/>
      <c r="AF1804" s="7"/>
      <c r="AG1804" s="10"/>
      <c r="AH1804" s="10"/>
      <c r="AI1804" s="10"/>
      <c r="AJ1804" s="10"/>
      <c r="AK1804" s="10"/>
      <c r="AL1804" s="10"/>
      <c r="AM1804" s="7"/>
      <c r="AN1804" s="11"/>
      <c r="AO1804" s="12"/>
    </row>
    <row r="1805" spans="1:41">
      <c r="A1805" s="13"/>
      <c r="B1805" s="14"/>
      <c r="C1805" s="15"/>
      <c r="D1805" s="15"/>
      <c r="E1805" s="15"/>
      <c r="F1805" s="61"/>
      <c r="G1805" s="15"/>
      <c r="H1805" s="15"/>
      <c r="I1805" s="15"/>
      <c r="J1805" s="15"/>
      <c r="K1805" s="15"/>
      <c r="L1805" s="15"/>
      <c r="M1805" s="15"/>
      <c r="N1805" s="15"/>
      <c r="O1805" s="15"/>
      <c r="P1805" s="15"/>
      <c r="Q1805" s="15"/>
      <c r="U1805" s="15"/>
      <c r="V1805" s="15"/>
      <c r="W1805" s="15"/>
      <c r="X1805" s="15"/>
      <c r="Y1805" s="16" t="e">
        <f t="shared" si="33"/>
        <v>#DIV/0!</v>
      </c>
      <c r="Z1805" s="15"/>
      <c r="AA1805" s="15"/>
      <c r="AB1805" s="15"/>
      <c r="AC1805" s="15"/>
      <c r="AD1805" s="17"/>
      <c r="AE1805" s="15"/>
      <c r="AF1805" s="15"/>
      <c r="AG1805" s="17"/>
      <c r="AH1805" s="17"/>
      <c r="AI1805" s="17"/>
      <c r="AJ1805" s="17"/>
      <c r="AK1805" s="17"/>
      <c r="AL1805" s="17"/>
      <c r="AM1805" s="15"/>
      <c r="AN1805" s="18"/>
      <c r="AO1805" s="19"/>
    </row>
    <row r="1806" spans="1:41">
      <c r="A1806" s="5"/>
      <c r="B1806" s="6"/>
      <c r="C1806" s="7"/>
      <c r="D1806" s="7"/>
      <c r="E1806" s="7"/>
      <c r="F1806" s="45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U1806" s="7"/>
      <c r="V1806" s="7"/>
      <c r="W1806" s="7"/>
      <c r="X1806" s="7"/>
      <c r="Y1806" s="9" t="e">
        <f t="shared" si="33"/>
        <v>#DIV/0!</v>
      </c>
      <c r="Z1806" s="7"/>
      <c r="AA1806" s="7"/>
      <c r="AB1806" s="7"/>
      <c r="AC1806" s="7"/>
      <c r="AD1806" s="10"/>
      <c r="AE1806" s="7"/>
      <c r="AF1806" s="7"/>
      <c r="AG1806" s="10"/>
      <c r="AH1806" s="10"/>
      <c r="AI1806" s="10"/>
      <c r="AJ1806" s="10"/>
      <c r="AK1806" s="10"/>
      <c r="AL1806" s="10"/>
      <c r="AM1806" s="7"/>
      <c r="AN1806" s="11"/>
      <c r="AO1806" s="12"/>
    </row>
    <row r="1807" spans="1:41">
      <c r="A1807" s="13"/>
      <c r="B1807" s="14"/>
      <c r="C1807" s="15"/>
      <c r="D1807" s="15"/>
      <c r="E1807" s="15"/>
      <c r="F1807" s="61"/>
      <c r="G1807" s="15"/>
      <c r="H1807" s="15"/>
      <c r="I1807" s="15"/>
      <c r="J1807" s="15"/>
      <c r="K1807" s="15"/>
      <c r="L1807" s="15"/>
      <c r="M1807" s="15"/>
      <c r="N1807" s="15"/>
      <c r="O1807" s="15"/>
      <c r="P1807" s="15"/>
      <c r="Q1807" s="15"/>
      <c r="U1807" s="15"/>
      <c r="V1807" s="15"/>
      <c r="W1807" s="15"/>
      <c r="X1807" s="15"/>
      <c r="Y1807" s="16" t="e">
        <f t="shared" si="33"/>
        <v>#DIV/0!</v>
      </c>
      <c r="Z1807" s="15"/>
      <c r="AA1807" s="15"/>
      <c r="AB1807" s="15"/>
      <c r="AC1807" s="15"/>
      <c r="AD1807" s="17"/>
      <c r="AE1807" s="15"/>
      <c r="AF1807" s="15"/>
      <c r="AG1807" s="17"/>
      <c r="AH1807" s="17"/>
      <c r="AI1807" s="17"/>
      <c r="AJ1807" s="17"/>
      <c r="AK1807" s="17"/>
      <c r="AL1807" s="17"/>
      <c r="AM1807" s="15"/>
      <c r="AN1807" s="18"/>
      <c r="AO1807" s="19"/>
    </row>
    <row r="1808" spans="1:41">
      <c r="A1808" s="5"/>
      <c r="B1808" s="6"/>
      <c r="C1808" s="7"/>
      <c r="D1808" s="7"/>
      <c r="E1808" s="7"/>
      <c r="F1808" s="45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U1808" s="7"/>
      <c r="V1808" s="7"/>
      <c r="W1808" s="7"/>
      <c r="X1808" s="7"/>
      <c r="Y1808" s="9" t="e">
        <f t="shared" si="33"/>
        <v>#DIV/0!</v>
      </c>
      <c r="Z1808" s="7"/>
      <c r="AA1808" s="7"/>
      <c r="AB1808" s="7"/>
      <c r="AC1808" s="7"/>
      <c r="AD1808" s="10"/>
      <c r="AE1808" s="7"/>
      <c r="AF1808" s="7"/>
      <c r="AG1808" s="10"/>
      <c r="AH1808" s="10"/>
      <c r="AI1808" s="10"/>
      <c r="AJ1808" s="10"/>
      <c r="AK1808" s="10"/>
      <c r="AL1808" s="10"/>
      <c r="AM1808" s="7"/>
      <c r="AN1808" s="11"/>
      <c r="AO1808" s="12"/>
    </row>
    <row r="1809" spans="1:41">
      <c r="A1809" s="13"/>
      <c r="B1809" s="14"/>
      <c r="C1809" s="15"/>
      <c r="D1809" s="15"/>
      <c r="E1809" s="15"/>
      <c r="F1809" s="61"/>
      <c r="G1809" s="15"/>
      <c r="H1809" s="15"/>
      <c r="I1809" s="15"/>
      <c r="J1809" s="15"/>
      <c r="K1809" s="15"/>
      <c r="L1809" s="15"/>
      <c r="M1809" s="15"/>
      <c r="N1809" s="15"/>
      <c r="O1809" s="15"/>
      <c r="P1809" s="15"/>
      <c r="Q1809" s="15"/>
      <c r="U1809" s="15"/>
      <c r="V1809" s="15"/>
      <c r="W1809" s="15"/>
      <c r="X1809" s="15"/>
      <c r="Y1809" s="16" t="e">
        <f t="shared" si="33"/>
        <v>#DIV/0!</v>
      </c>
      <c r="Z1809" s="15"/>
      <c r="AA1809" s="15"/>
      <c r="AB1809" s="15"/>
      <c r="AC1809" s="15"/>
      <c r="AD1809" s="17"/>
      <c r="AE1809" s="15"/>
      <c r="AF1809" s="15"/>
      <c r="AG1809" s="17"/>
      <c r="AH1809" s="17"/>
      <c r="AI1809" s="17"/>
      <c r="AJ1809" s="17"/>
      <c r="AK1809" s="17"/>
      <c r="AL1809" s="17"/>
      <c r="AM1809" s="15"/>
      <c r="AN1809" s="18"/>
      <c r="AO1809" s="19"/>
    </row>
    <row r="1810" spans="1:41">
      <c r="A1810" s="5"/>
      <c r="B1810" s="6"/>
      <c r="C1810" s="7"/>
      <c r="D1810" s="7"/>
      <c r="E1810" s="7"/>
      <c r="F1810" s="45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U1810" s="7"/>
      <c r="V1810" s="7"/>
      <c r="W1810" s="7"/>
      <c r="X1810" s="7"/>
      <c r="Y1810" s="9" t="e">
        <f t="shared" si="33"/>
        <v>#DIV/0!</v>
      </c>
      <c r="Z1810" s="7"/>
      <c r="AA1810" s="7"/>
      <c r="AB1810" s="7"/>
      <c r="AC1810" s="7"/>
      <c r="AD1810" s="10"/>
      <c r="AE1810" s="7"/>
      <c r="AF1810" s="7"/>
      <c r="AG1810" s="10"/>
      <c r="AH1810" s="10"/>
      <c r="AI1810" s="10"/>
      <c r="AJ1810" s="10"/>
      <c r="AK1810" s="10"/>
      <c r="AL1810" s="10"/>
      <c r="AM1810" s="7"/>
      <c r="AN1810" s="11"/>
      <c r="AO1810" s="12"/>
    </row>
    <row r="1811" spans="1:41">
      <c r="A1811" s="13"/>
      <c r="B1811" s="14"/>
      <c r="C1811" s="15"/>
      <c r="D1811" s="15"/>
      <c r="E1811" s="15"/>
      <c r="F1811" s="61"/>
      <c r="G1811" s="15"/>
      <c r="H1811" s="15"/>
      <c r="I1811" s="15"/>
      <c r="J1811" s="15"/>
      <c r="K1811" s="15"/>
      <c r="L1811" s="15"/>
      <c r="M1811" s="15"/>
      <c r="N1811" s="15"/>
      <c r="O1811" s="15"/>
      <c r="P1811" s="15"/>
      <c r="Q1811" s="15"/>
      <c r="U1811" s="15"/>
      <c r="V1811" s="15"/>
      <c r="W1811" s="15"/>
      <c r="X1811" s="15"/>
      <c r="Y1811" s="16" t="e">
        <f t="shared" si="33"/>
        <v>#DIV/0!</v>
      </c>
      <c r="Z1811" s="15"/>
      <c r="AA1811" s="15"/>
      <c r="AB1811" s="15"/>
      <c r="AC1811" s="15"/>
      <c r="AD1811" s="17"/>
      <c r="AE1811" s="15"/>
      <c r="AF1811" s="15"/>
      <c r="AG1811" s="17"/>
      <c r="AH1811" s="17"/>
      <c r="AI1811" s="17"/>
      <c r="AJ1811" s="17"/>
      <c r="AK1811" s="17"/>
      <c r="AL1811" s="17"/>
      <c r="AM1811" s="15"/>
      <c r="AN1811" s="18"/>
      <c r="AO1811" s="19"/>
    </row>
    <row r="1812" spans="1:41">
      <c r="A1812" s="5"/>
      <c r="B1812" s="6"/>
      <c r="C1812" s="7"/>
      <c r="D1812" s="7"/>
      <c r="E1812" s="7"/>
      <c r="F1812" s="45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U1812" s="7"/>
      <c r="V1812" s="7"/>
      <c r="W1812" s="7"/>
      <c r="X1812" s="7"/>
      <c r="Y1812" s="9" t="e">
        <f t="shared" si="33"/>
        <v>#DIV/0!</v>
      </c>
      <c r="Z1812" s="7"/>
      <c r="AA1812" s="7"/>
      <c r="AB1812" s="7"/>
      <c r="AC1812" s="7"/>
      <c r="AD1812" s="10"/>
      <c r="AE1812" s="7"/>
      <c r="AF1812" s="7"/>
      <c r="AG1812" s="10"/>
      <c r="AH1812" s="10"/>
      <c r="AI1812" s="10"/>
      <c r="AJ1812" s="10"/>
      <c r="AK1812" s="10"/>
      <c r="AL1812" s="10"/>
      <c r="AM1812" s="7"/>
      <c r="AN1812" s="11"/>
      <c r="AO1812" s="12"/>
    </row>
    <row r="1813" spans="1:41">
      <c r="A1813" s="13"/>
      <c r="B1813" s="14"/>
      <c r="C1813" s="15"/>
      <c r="D1813" s="15"/>
      <c r="E1813" s="15"/>
      <c r="F1813" s="61"/>
      <c r="G1813" s="15"/>
      <c r="H1813" s="15"/>
      <c r="I1813" s="15"/>
      <c r="J1813" s="15"/>
      <c r="K1813" s="15"/>
      <c r="L1813" s="15"/>
      <c r="M1813" s="15"/>
      <c r="N1813" s="15"/>
      <c r="O1813" s="15"/>
      <c r="P1813" s="15"/>
      <c r="Q1813" s="15"/>
      <c r="U1813" s="15"/>
      <c r="V1813" s="15"/>
      <c r="W1813" s="15"/>
      <c r="X1813" s="15"/>
      <c r="Y1813" s="16" t="e">
        <f t="shared" si="33"/>
        <v>#DIV/0!</v>
      </c>
      <c r="Z1813" s="15"/>
      <c r="AA1813" s="15"/>
      <c r="AB1813" s="15"/>
      <c r="AC1813" s="15"/>
      <c r="AD1813" s="17"/>
      <c r="AE1813" s="15"/>
      <c r="AF1813" s="15"/>
      <c r="AG1813" s="17"/>
      <c r="AH1813" s="17"/>
      <c r="AI1813" s="17"/>
      <c r="AJ1813" s="17"/>
      <c r="AK1813" s="17"/>
      <c r="AL1813" s="17"/>
      <c r="AM1813" s="15"/>
      <c r="AN1813" s="18"/>
      <c r="AO1813" s="19"/>
    </row>
    <row r="1814" spans="1:41">
      <c r="A1814" s="5"/>
      <c r="B1814" s="6"/>
      <c r="C1814" s="7"/>
      <c r="D1814" s="7"/>
      <c r="E1814" s="7"/>
      <c r="F1814" s="45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U1814" s="7"/>
      <c r="V1814" s="7"/>
      <c r="W1814" s="7"/>
      <c r="X1814" s="7"/>
      <c r="Y1814" s="9" t="e">
        <f t="shared" si="33"/>
        <v>#DIV/0!</v>
      </c>
      <c r="Z1814" s="7"/>
      <c r="AA1814" s="7"/>
      <c r="AB1814" s="7"/>
      <c r="AC1814" s="7"/>
      <c r="AD1814" s="10"/>
      <c r="AE1814" s="7"/>
      <c r="AF1814" s="7"/>
      <c r="AG1814" s="10"/>
      <c r="AH1814" s="10"/>
      <c r="AI1814" s="10"/>
      <c r="AJ1814" s="10"/>
      <c r="AK1814" s="10"/>
      <c r="AL1814" s="10"/>
      <c r="AM1814" s="7"/>
      <c r="AN1814" s="11"/>
      <c r="AO1814" s="12"/>
    </row>
    <row r="1815" spans="1:41">
      <c r="A1815" s="13"/>
      <c r="B1815" s="14"/>
      <c r="C1815" s="15"/>
      <c r="D1815" s="15"/>
      <c r="E1815" s="15"/>
      <c r="F1815" s="61"/>
      <c r="G1815" s="15"/>
      <c r="H1815" s="15"/>
      <c r="I1815" s="15"/>
      <c r="J1815" s="15"/>
      <c r="K1815" s="15"/>
      <c r="L1815" s="15"/>
      <c r="M1815" s="15"/>
      <c r="N1815" s="15"/>
      <c r="O1815" s="15"/>
      <c r="P1815" s="15"/>
      <c r="Q1815" s="15"/>
      <c r="U1815" s="15"/>
      <c r="V1815" s="15"/>
      <c r="W1815" s="15"/>
      <c r="X1815" s="15"/>
      <c r="Y1815" s="16" t="e">
        <f t="shared" si="33"/>
        <v>#DIV/0!</v>
      </c>
      <c r="Z1815" s="15"/>
      <c r="AA1815" s="15"/>
      <c r="AB1815" s="15"/>
      <c r="AC1815" s="15"/>
      <c r="AD1815" s="17"/>
      <c r="AE1815" s="15"/>
      <c r="AF1815" s="15"/>
      <c r="AG1815" s="17"/>
      <c r="AH1815" s="17"/>
      <c r="AI1815" s="17"/>
      <c r="AJ1815" s="17"/>
      <c r="AK1815" s="17"/>
      <c r="AL1815" s="17"/>
      <c r="AM1815" s="15"/>
      <c r="AN1815" s="18"/>
      <c r="AO1815" s="19"/>
    </row>
    <row r="1816" spans="1:41">
      <c r="A1816" s="5"/>
      <c r="B1816" s="6"/>
      <c r="C1816" s="7"/>
      <c r="D1816" s="7"/>
      <c r="E1816" s="7"/>
      <c r="F1816" s="45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U1816" s="7"/>
      <c r="V1816" s="7"/>
      <c r="W1816" s="7"/>
      <c r="X1816" s="7"/>
      <c r="Y1816" s="9" t="e">
        <f t="shared" si="33"/>
        <v>#DIV/0!</v>
      </c>
      <c r="Z1816" s="7"/>
      <c r="AA1816" s="7"/>
      <c r="AB1816" s="7"/>
      <c r="AC1816" s="7"/>
      <c r="AD1816" s="10"/>
      <c r="AE1816" s="7"/>
      <c r="AF1816" s="7"/>
      <c r="AG1816" s="10"/>
      <c r="AH1816" s="10"/>
      <c r="AI1816" s="10"/>
      <c r="AJ1816" s="10"/>
      <c r="AK1816" s="10"/>
      <c r="AL1816" s="10"/>
      <c r="AM1816" s="7"/>
      <c r="AN1816" s="11"/>
      <c r="AO1816" s="12"/>
    </row>
    <row r="1817" spans="1:41">
      <c r="A1817" s="13"/>
      <c r="B1817" s="14"/>
      <c r="C1817" s="15"/>
      <c r="D1817" s="15"/>
      <c r="E1817" s="15"/>
      <c r="F1817" s="61"/>
      <c r="G1817" s="15"/>
      <c r="H1817" s="15"/>
      <c r="I1817" s="15"/>
      <c r="J1817" s="15"/>
      <c r="K1817" s="15"/>
      <c r="L1817" s="15"/>
      <c r="M1817" s="15"/>
      <c r="N1817" s="15"/>
      <c r="O1817" s="15"/>
      <c r="P1817" s="15"/>
      <c r="Q1817" s="15"/>
      <c r="U1817" s="15"/>
      <c r="V1817" s="15"/>
      <c r="W1817" s="15"/>
      <c r="X1817" s="15"/>
      <c r="Y1817" s="16" t="e">
        <f t="shared" si="33"/>
        <v>#DIV/0!</v>
      </c>
      <c r="Z1817" s="15"/>
      <c r="AA1817" s="15"/>
      <c r="AB1817" s="15"/>
      <c r="AC1817" s="15"/>
      <c r="AD1817" s="17"/>
      <c r="AE1817" s="15"/>
      <c r="AF1817" s="15"/>
      <c r="AG1817" s="17"/>
      <c r="AH1817" s="17"/>
      <c r="AI1817" s="17"/>
      <c r="AJ1817" s="17"/>
      <c r="AK1817" s="17"/>
      <c r="AL1817" s="17"/>
      <c r="AM1817" s="15"/>
      <c r="AN1817" s="18"/>
      <c r="AO1817" s="19"/>
    </row>
    <row r="1818" spans="1:41">
      <c r="A1818" s="5"/>
      <c r="B1818" s="6"/>
      <c r="C1818" s="7"/>
      <c r="D1818" s="7"/>
      <c r="E1818" s="7"/>
      <c r="F1818" s="45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U1818" s="7"/>
      <c r="V1818" s="7"/>
      <c r="W1818" s="7"/>
      <c r="X1818" s="7"/>
      <c r="Y1818" s="9" t="e">
        <f t="shared" si="33"/>
        <v>#DIV/0!</v>
      </c>
      <c r="Z1818" s="7"/>
      <c r="AA1818" s="7"/>
      <c r="AB1818" s="7"/>
      <c r="AC1818" s="7"/>
      <c r="AD1818" s="10"/>
      <c r="AE1818" s="7"/>
      <c r="AF1818" s="7"/>
      <c r="AG1818" s="10"/>
      <c r="AH1818" s="10"/>
      <c r="AI1818" s="10"/>
      <c r="AJ1818" s="10"/>
      <c r="AK1818" s="10"/>
      <c r="AL1818" s="10"/>
      <c r="AM1818" s="7"/>
      <c r="AN1818" s="11"/>
      <c r="AO1818" s="12"/>
    </row>
    <row r="1819" spans="1:41">
      <c r="A1819" s="13"/>
      <c r="B1819" s="14"/>
      <c r="C1819" s="15"/>
      <c r="D1819" s="15"/>
      <c r="E1819" s="15"/>
      <c r="F1819" s="61"/>
      <c r="G1819" s="15"/>
      <c r="H1819" s="15"/>
      <c r="I1819" s="15"/>
      <c r="J1819" s="15"/>
      <c r="K1819" s="15"/>
      <c r="L1819" s="15"/>
      <c r="M1819" s="15"/>
      <c r="N1819" s="15"/>
      <c r="O1819" s="15"/>
      <c r="P1819" s="15"/>
      <c r="Q1819" s="15"/>
      <c r="U1819" s="15"/>
      <c r="V1819" s="15"/>
      <c r="W1819" s="15"/>
      <c r="X1819" s="15"/>
      <c r="Y1819" s="16" t="e">
        <f t="shared" si="33"/>
        <v>#DIV/0!</v>
      </c>
      <c r="Z1819" s="15"/>
      <c r="AA1819" s="15"/>
      <c r="AB1819" s="15"/>
      <c r="AC1819" s="15"/>
      <c r="AD1819" s="17"/>
      <c r="AE1819" s="15"/>
      <c r="AF1819" s="15"/>
      <c r="AG1819" s="17"/>
      <c r="AH1819" s="17"/>
      <c r="AI1819" s="17"/>
      <c r="AJ1819" s="17"/>
      <c r="AK1819" s="17"/>
      <c r="AL1819" s="17"/>
      <c r="AM1819" s="15"/>
      <c r="AN1819" s="18"/>
      <c r="AO1819" s="19"/>
    </row>
    <row r="1820" spans="1:41">
      <c r="A1820" s="5"/>
      <c r="B1820" s="6"/>
      <c r="C1820" s="7"/>
      <c r="D1820" s="7"/>
      <c r="E1820" s="7"/>
      <c r="F1820" s="45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U1820" s="7"/>
      <c r="V1820" s="7"/>
      <c r="W1820" s="7"/>
      <c r="X1820" s="7"/>
      <c r="Y1820" s="9" t="e">
        <f t="shared" si="33"/>
        <v>#DIV/0!</v>
      </c>
      <c r="Z1820" s="7"/>
      <c r="AA1820" s="7"/>
      <c r="AB1820" s="7"/>
      <c r="AC1820" s="7"/>
      <c r="AD1820" s="10"/>
      <c r="AE1820" s="7"/>
      <c r="AF1820" s="7"/>
      <c r="AG1820" s="10"/>
      <c r="AH1820" s="10"/>
      <c r="AI1820" s="10"/>
      <c r="AJ1820" s="10"/>
      <c r="AK1820" s="10"/>
      <c r="AL1820" s="10"/>
      <c r="AM1820" s="7"/>
      <c r="AN1820" s="11"/>
      <c r="AO1820" s="12"/>
    </row>
    <row r="1821" spans="1:41">
      <c r="A1821" s="13"/>
      <c r="B1821" s="14"/>
      <c r="C1821" s="15"/>
      <c r="D1821" s="15"/>
      <c r="E1821" s="15"/>
      <c r="F1821" s="61"/>
      <c r="G1821" s="15"/>
      <c r="H1821" s="15"/>
      <c r="I1821" s="15"/>
      <c r="J1821" s="15"/>
      <c r="K1821" s="15"/>
      <c r="L1821" s="15"/>
      <c r="M1821" s="15"/>
      <c r="N1821" s="15"/>
      <c r="O1821" s="15"/>
      <c r="P1821" s="15"/>
      <c r="Q1821" s="15"/>
      <c r="U1821" s="15"/>
      <c r="V1821" s="15"/>
      <c r="W1821" s="15"/>
      <c r="X1821" s="15"/>
      <c r="Y1821" s="16" t="e">
        <f t="shared" ref="Y1821:Y2014" si="34">((X1821)/((S1821/60)*(R1821/(R1821+S1821))))/1000</f>
        <v>#DIV/0!</v>
      </c>
      <c r="Z1821" s="15"/>
      <c r="AA1821" s="15"/>
      <c r="AB1821" s="15"/>
      <c r="AC1821" s="15"/>
      <c r="AD1821" s="17"/>
      <c r="AE1821" s="15"/>
      <c r="AF1821" s="15"/>
      <c r="AG1821" s="17"/>
      <c r="AH1821" s="17"/>
      <c r="AI1821" s="17"/>
      <c r="AJ1821" s="17"/>
      <c r="AK1821" s="17"/>
      <c r="AL1821" s="17"/>
      <c r="AM1821" s="15"/>
      <c r="AN1821" s="18"/>
      <c r="AO1821" s="19"/>
    </row>
    <row r="1822" spans="1:41">
      <c r="A1822" s="5"/>
      <c r="B1822" s="6"/>
      <c r="C1822" s="7"/>
      <c r="D1822" s="7"/>
      <c r="E1822" s="7"/>
      <c r="F1822" s="45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U1822" s="7"/>
      <c r="V1822" s="7"/>
      <c r="W1822" s="7"/>
      <c r="X1822" s="7"/>
      <c r="Y1822" s="9" t="e">
        <f t="shared" si="34"/>
        <v>#DIV/0!</v>
      </c>
      <c r="Z1822" s="7"/>
      <c r="AA1822" s="7"/>
      <c r="AB1822" s="7"/>
      <c r="AC1822" s="7"/>
      <c r="AD1822" s="10"/>
      <c r="AE1822" s="7"/>
      <c r="AF1822" s="7"/>
      <c r="AG1822" s="10"/>
      <c r="AH1822" s="10"/>
      <c r="AI1822" s="10"/>
      <c r="AJ1822" s="10"/>
      <c r="AK1822" s="10"/>
      <c r="AL1822" s="10"/>
      <c r="AM1822" s="7"/>
      <c r="AN1822" s="11"/>
      <c r="AO1822" s="12"/>
    </row>
    <row r="1823" spans="1:41">
      <c r="A1823" s="13"/>
      <c r="B1823" s="14"/>
      <c r="C1823" s="15"/>
      <c r="D1823" s="15"/>
      <c r="E1823" s="15"/>
      <c r="F1823" s="61"/>
      <c r="G1823" s="15"/>
      <c r="H1823" s="15"/>
      <c r="I1823" s="15"/>
      <c r="J1823" s="15"/>
      <c r="K1823" s="15"/>
      <c r="L1823" s="15"/>
      <c r="M1823" s="15"/>
      <c r="N1823" s="15"/>
      <c r="O1823" s="15"/>
      <c r="P1823" s="15"/>
      <c r="Q1823" s="15"/>
      <c r="U1823" s="15"/>
      <c r="V1823" s="15"/>
      <c r="W1823" s="15"/>
      <c r="X1823" s="15"/>
      <c r="Y1823" s="16" t="e">
        <f t="shared" si="34"/>
        <v>#DIV/0!</v>
      </c>
      <c r="Z1823" s="15"/>
      <c r="AA1823" s="15"/>
      <c r="AB1823" s="15"/>
      <c r="AC1823" s="15"/>
      <c r="AD1823" s="17"/>
      <c r="AE1823" s="15"/>
      <c r="AF1823" s="15"/>
      <c r="AG1823" s="17"/>
      <c r="AH1823" s="17"/>
      <c r="AI1823" s="17"/>
      <c r="AJ1823" s="17"/>
      <c r="AK1823" s="17"/>
      <c r="AL1823" s="17"/>
      <c r="AM1823" s="15"/>
      <c r="AN1823" s="18"/>
      <c r="AO1823" s="19"/>
    </row>
    <row r="1824" spans="1:41">
      <c r="A1824" s="5"/>
      <c r="B1824" s="6"/>
      <c r="C1824" s="7"/>
      <c r="D1824" s="7"/>
      <c r="E1824" s="7"/>
      <c r="F1824" s="45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U1824" s="7"/>
      <c r="V1824" s="7"/>
      <c r="W1824" s="7"/>
      <c r="X1824" s="7"/>
      <c r="Y1824" s="9" t="e">
        <f t="shared" si="34"/>
        <v>#DIV/0!</v>
      </c>
      <c r="Z1824" s="7"/>
      <c r="AA1824" s="7"/>
      <c r="AB1824" s="7"/>
      <c r="AC1824" s="7"/>
      <c r="AD1824" s="10"/>
      <c r="AE1824" s="7"/>
      <c r="AF1824" s="7"/>
      <c r="AG1824" s="10"/>
      <c r="AH1824" s="10"/>
      <c r="AI1824" s="10"/>
      <c r="AJ1824" s="10"/>
      <c r="AK1824" s="10"/>
      <c r="AL1824" s="10"/>
      <c r="AM1824" s="7"/>
      <c r="AN1824" s="11"/>
      <c r="AO1824" s="12"/>
    </row>
    <row r="1825" spans="1:41">
      <c r="A1825" s="13"/>
      <c r="B1825" s="14"/>
      <c r="C1825" s="15"/>
      <c r="D1825" s="15"/>
      <c r="E1825" s="15"/>
      <c r="F1825" s="61"/>
      <c r="G1825" s="15"/>
      <c r="H1825" s="15"/>
      <c r="I1825" s="15"/>
      <c r="J1825" s="15"/>
      <c r="K1825" s="15"/>
      <c r="L1825" s="15"/>
      <c r="M1825" s="15"/>
      <c r="N1825" s="15"/>
      <c r="O1825" s="15"/>
      <c r="P1825" s="15"/>
      <c r="Q1825" s="15"/>
      <c r="U1825" s="15"/>
      <c r="V1825" s="15"/>
      <c r="W1825" s="15"/>
      <c r="X1825" s="15"/>
      <c r="Y1825" s="16" t="e">
        <f t="shared" si="34"/>
        <v>#DIV/0!</v>
      </c>
      <c r="Z1825" s="15"/>
      <c r="AA1825" s="15"/>
      <c r="AB1825" s="15"/>
      <c r="AC1825" s="15"/>
      <c r="AD1825" s="17"/>
      <c r="AE1825" s="15"/>
      <c r="AF1825" s="15"/>
      <c r="AG1825" s="17"/>
      <c r="AH1825" s="17"/>
      <c r="AI1825" s="17"/>
      <c r="AJ1825" s="17"/>
      <c r="AK1825" s="17"/>
      <c r="AL1825" s="17"/>
      <c r="AM1825" s="15"/>
      <c r="AN1825" s="18"/>
      <c r="AO1825" s="19"/>
    </row>
    <row r="1826" spans="1:41">
      <c r="A1826" s="5"/>
      <c r="B1826" s="6"/>
      <c r="C1826" s="7"/>
      <c r="D1826" s="7"/>
      <c r="E1826" s="7"/>
      <c r="F1826" s="45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U1826" s="7"/>
      <c r="V1826" s="7"/>
      <c r="W1826" s="7"/>
      <c r="X1826" s="7"/>
      <c r="Y1826" s="9" t="e">
        <f t="shared" si="34"/>
        <v>#DIV/0!</v>
      </c>
      <c r="Z1826" s="7"/>
      <c r="AA1826" s="7"/>
      <c r="AB1826" s="7"/>
      <c r="AC1826" s="7"/>
      <c r="AD1826" s="10"/>
      <c r="AE1826" s="7"/>
      <c r="AF1826" s="7"/>
      <c r="AG1826" s="10"/>
      <c r="AH1826" s="10"/>
      <c r="AI1826" s="10"/>
      <c r="AJ1826" s="10"/>
      <c r="AK1826" s="10"/>
      <c r="AL1826" s="10"/>
      <c r="AM1826" s="7"/>
      <c r="AN1826" s="11"/>
      <c r="AO1826" s="12"/>
    </row>
    <row r="1827" spans="1:41">
      <c r="A1827" s="13"/>
      <c r="B1827" s="14"/>
      <c r="C1827" s="15"/>
      <c r="D1827" s="15"/>
      <c r="E1827" s="15"/>
      <c r="F1827" s="61"/>
      <c r="G1827" s="15"/>
      <c r="H1827" s="15"/>
      <c r="I1827" s="15"/>
      <c r="J1827" s="15"/>
      <c r="K1827" s="15"/>
      <c r="L1827" s="15"/>
      <c r="M1827" s="15"/>
      <c r="N1827" s="15"/>
      <c r="O1827" s="15"/>
      <c r="P1827" s="15"/>
      <c r="Q1827" s="15"/>
      <c r="U1827" s="15"/>
      <c r="V1827" s="15"/>
      <c r="W1827" s="15"/>
      <c r="X1827" s="15"/>
      <c r="Y1827" s="16" t="e">
        <f t="shared" si="34"/>
        <v>#DIV/0!</v>
      </c>
      <c r="Z1827" s="15"/>
      <c r="AA1827" s="15"/>
      <c r="AB1827" s="15"/>
      <c r="AC1827" s="15"/>
      <c r="AD1827" s="17"/>
      <c r="AE1827" s="15"/>
      <c r="AF1827" s="15"/>
      <c r="AG1827" s="17"/>
      <c r="AH1827" s="17"/>
      <c r="AI1827" s="17"/>
      <c r="AJ1827" s="17"/>
      <c r="AK1827" s="17"/>
      <c r="AL1827" s="17"/>
      <c r="AM1827" s="15"/>
      <c r="AN1827" s="18"/>
      <c r="AO1827" s="19"/>
    </row>
    <row r="1828" spans="1:41">
      <c r="A1828" s="5"/>
      <c r="B1828" s="6"/>
      <c r="C1828" s="7"/>
      <c r="D1828" s="7"/>
      <c r="E1828" s="7"/>
      <c r="F1828" s="45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U1828" s="7"/>
      <c r="V1828" s="7"/>
      <c r="W1828" s="7"/>
      <c r="X1828" s="7"/>
      <c r="Y1828" s="9" t="e">
        <f t="shared" si="34"/>
        <v>#DIV/0!</v>
      </c>
      <c r="Z1828" s="7"/>
      <c r="AA1828" s="7"/>
      <c r="AB1828" s="7"/>
      <c r="AC1828" s="7"/>
      <c r="AD1828" s="10"/>
      <c r="AE1828" s="7"/>
      <c r="AF1828" s="7"/>
      <c r="AG1828" s="10"/>
      <c r="AH1828" s="10"/>
      <c r="AI1828" s="10"/>
      <c r="AJ1828" s="10"/>
      <c r="AK1828" s="10"/>
      <c r="AL1828" s="10"/>
      <c r="AM1828" s="7"/>
      <c r="AN1828" s="11"/>
      <c r="AO1828" s="12"/>
    </row>
    <row r="1829" spans="1:41">
      <c r="A1829" s="13"/>
      <c r="B1829" s="14"/>
      <c r="C1829" s="15"/>
      <c r="D1829" s="15"/>
      <c r="E1829" s="15"/>
      <c r="F1829" s="61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U1829" s="15"/>
      <c r="V1829" s="15"/>
      <c r="W1829" s="15"/>
      <c r="X1829" s="15"/>
      <c r="Y1829" s="16" t="e">
        <f t="shared" si="34"/>
        <v>#DIV/0!</v>
      </c>
      <c r="Z1829" s="15"/>
      <c r="AA1829" s="15"/>
      <c r="AB1829" s="15"/>
      <c r="AC1829" s="15"/>
      <c r="AD1829" s="17"/>
      <c r="AE1829" s="15"/>
      <c r="AF1829" s="15"/>
      <c r="AG1829" s="17"/>
      <c r="AH1829" s="17"/>
      <c r="AI1829" s="17"/>
      <c r="AJ1829" s="17"/>
      <c r="AK1829" s="17"/>
      <c r="AL1829" s="17"/>
      <c r="AM1829" s="15"/>
      <c r="AN1829" s="18"/>
      <c r="AO1829" s="19"/>
    </row>
    <row r="1830" spans="1:41">
      <c r="A1830" s="5"/>
      <c r="B1830" s="6"/>
      <c r="C1830" s="7"/>
      <c r="D1830" s="7"/>
      <c r="E1830" s="7"/>
      <c r="F1830" s="45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U1830" s="7"/>
      <c r="V1830" s="7"/>
      <c r="W1830" s="7"/>
      <c r="X1830" s="7"/>
      <c r="Y1830" s="9" t="e">
        <f t="shared" si="34"/>
        <v>#DIV/0!</v>
      </c>
      <c r="Z1830" s="7"/>
      <c r="AA1830" s="7"/>
      <c r="AB1830" s="7"/>
      <c r="AC1830" s="7"/>
      <c r="AD1830" s="10"/>
      <c r="AE1830" s="7"/>
      <c r="AF1830" s="7"/>
      <c r="AG1830" s="10"/>
      <c r="AH1830" s="10"/>
      <c r="AI1830" s="10"/>
      <c r="AJ1830" s="10"/>
      <c r="AK1830" s="10"/>
      <c r="AL1830" s="10"/>
      <c r="AM1830" s="7"/>
      <c r="AN1830" s="11"/>
      <c r="AO1830" s="12"/>
    </row>
    <row r="1831" spans="1:41">
      <c r="A1831" s="13"/>
      <c r="B1831" s="14"/>
      <c r="C1831" s="15"/>
      <c r="D1831" s="15"/>
      <c r="E1831" s="15"/>
      <c r="F1831" s="61"/>
      <c r="G1831" s="15"/>
      <c r="H1831" s="15"/>
      <c r="I1831" s="15"/>
      <c r="J1831" s="15"/>
      <c r="K1831" s="15"/>
      <c r="L1831" s="15"/>
      <c r="M1831" s="15"/>
      <c r="N1831" s="15"/>
      <c r="O1831" s="15"/>
      <c r="P1831" s="15"/>
      <c r="Q1831" s="15"/>
      <c r="U1831" s="15"/>
      <c r="V1831" s="15"/>
      <c r="W1831" s="15"/>
      <c r="X1831" s="15"/>
      <c r="Y1831" s="16" t="e">
        <f t="shared" si="34"/>
        <v>#DIV/0!</v>
      </c>
      <c r="Z1831" s="15"/>
      <c r="AA1831" s="15"/>
      <c r="AB1831" s="15"/>
      <c r="AC1831" s="15"/>
      <c r="AD1831" s="17"/>
      <c r="AE1831" s="15"/>
      <c r="AF1831" s="15"/>
      <c r="AG1831" s="17"/>
      <c r="AH1831" s="17"/>
      <c r="AI1831" s="17"/>
      <c r="AJ1831" s="17"/>
      <c r="AK1831" s="17"/>
      <c r="AL1831" s="17"/>
      <c r="AM1831" s="15"/>
      <c r="AN1831" s="18"/>
      <c r="AO1831" s="19"/>
    </row>
    <row r="1832" spans="1:41">
      <c r="A1832" s="5"/>
      <c r="B1832" s="6"/>
      <c r="C1832" s="7"/>
      <c r="D1832" s="7"/>
      <c r="E1832" s="7"/>
      <c r="F1832" s="45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U1832" s="7"/>
      <c r="V1832" s="7"/>
      <c r="W1832" s="7"/>
      <c r="X1832" s="7"/>
      <c r="Y1832" s="9" t="e">
        <f t="shared" si="34"/>
        <v>#DIV/0!</v>
      </c>
      <c r="Z1832" s="7"/>
      <c r="AA1832" s="7"/>
      <c r="AB1832" s="7"/>
      <c r="AC1832" s="7"/>
      <c r="AD1832" s="10"/>
      <c r="AE1832" s="7"/>
      <c r="AF1832" s="7"/>
      <c r="AG1832" s="10"/>
      <c r="AH1832" s="10"/>
      <c r="AI1832" s="10"/>
      <c r="AJ1832" s="10"/>
      <c r="AK1832" s="10"/>
      <c r="AL1832" s="10"/>
      <c r="AM1832" s="7"/>
      <c r="AN1832" s="11"/>
      <c r="AO1832" s="12"/>
    </row>
    <row r="1833" spans="1:41">
      <c r="A1833" s="13"/>
      <c r="B1833" s="14"/>
      <c r="C1833" s="15"/>
      <c r="D1833" s="15"/>
      <c r="E1833" s="15"/>
      <c r="F1833" s="61"/>
      <c r="G1833" s="15"/>
      <c r="H1833" s="15"/>
      <c r="I1833" s="15"/>
      <c r="J1833" s="15"/>
      <c r="K1833" s="15"/>
      <c r="L1833" s="15"/>
      <c r="M1833" s="15"/>
      <c r="N1833" s="15"/>
      <c r="O1833" s="15"/>
      <c r="P1833" s="15"/>
      <c r="Q1833" s="15"/>
      <c r="U1833" s="15"/>
      <c r="V1833" s="15"/>
      <c r="W1833" s="15"/>
      <c r="X1833" s="15"/>
      <c r="Y1833" s="16" t="e">
        <f t="shared" si="34"/>
        <v>#DIV/0!</v>
      </c>
      <c r="Z1833" s="15"/>
      <c r="AA1833" s="15"/>
      <c r="AB1833" s="15"/>
      <c r="AC1833" s="15"/>
      <c r="AD1833" s="17"/>
      <c r="AE1833" s="15"/>
      <c r="AF1833" s="15"/>
      <c r="AG1833" s="17"/>
      <c r="AH1833" s="17"/>
      <c r="AI1833" s="17"/>
      <c r="AJ1833" s="17"/>
      <c r="AK1833" s="17"/>
      <c r="AL1833" s="17"/>
      <c r="AM1833" s="15"/>
      <c r="AN1833" s="18"/>
      <c r="AO1833" s="19"/>
    </row>
    <row r="1834" spans="1:41">
      <c r="A1834" s="5"/>
      <c r="B1834" s="6"/>
      <c r="C1834" s="7"/>
      <c r="D1834" s="7"/>
      <c r="E1834" s="7"/>
      <c r="F1834" s="45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U1834" s="7"/>
      <c r="V1834" s="7"/>
      <c r="W1834" s="7"/>
      <c r="X1834" s="7"/>
      <c r="Y1834" s="9" t="e">
        <f t="shared" si="34"/>
        <v>#DIV/0!</v>
      </c>
      <c r="Z1834" s="7"/>
      <c r="AA1834" s="7"/>
      <c r="AB1834" s="7"/>
      <c r="AC1834" s="7"/>
      <c r="AD1834" s="10"/>
      <c r="AE1834" s="7"/>
      <c r="AF1834" s="7"/>
      <c r="AG1834" s="10"/>
      <c r="AH1834" s="10"/>
      <c r="AI1834" s="10"/>
      <c r="AJ1834" s="10"/>
      <c r="AK1834" s="10"/>
      <c r="AL1834" s="10"/>
      <c r="AM1834" s="7"/>
      <c r="AN1834" s="11"/>
      <c r="AO1834" s="12"/>
    </row>
    <row r="1835" spans="1:41">
      <c r="A1835" s="13"/>
      <c r="B1835" s="14"/>
      <c r="C1835" s="15"/>
      <c r="D1835" s="15"/>
      <c r="E1835" s="15"/>
      <c r="F1835" s="61"/>
      <c r="G1835" s="15"/>
      <c r="H1835" s="15"/>
      <c r="I1835" s="15"/>
      <c r="J1835" s="15"/>
      <c r="K1835" s="15"/>
      <c r="L1835" s="15"/>
      <c r="M1835" s="15"/>
      <c r="N1835" s="15"/>
      <c r="O1835" s="15"/>
      <c r="P1835" s="15"/>
      <c r="Q1835" s="15"/>
      <c r="U1835" s="15"/>
      <c r="V1835" s="15"/>
      <c r="W1835" s="15"/>
      <c r="X1835" s="15"/>
      <c r="Y1835" s="16" t="e">
        <f t="shared" si="34"/>
        <v>#DIV/0!</v>
      </c>
      <c r="Z1835" s="15"/>
      <c r="AA1835" s="15"/>
      <c r="AB1835" s="15"/>
      <c r="AC1835" s="15"/>
      <c r="AD1835" s="17"/>
      <c r="AE1835" s="15"/>
      <c r="AF1835" s="15"/>
      <c r="AG1835" s="17"/>
      <c r="AH1835" s="17"/>
      <c r="AI1835" s="17"/>
      <c r="AJ1835" s="17"/>
      <c r="AK1835" s="17"/>
      <c r="AL1835" s="17"/>
      <c r="AM1835" s="15"/>
      <c r="AN1835" s="18"/>
      <c r="AO1835" s="19"/>
    </row>
    <row r="1836" spans="1:41">
      <c r="A1836" s="5"/>
      <c r="B1836" s="6"/>
      <c r="C1836" s="7"/>
      <c r="D1836" s="7"/>
      <c r="E1836" s="7"/>
      <c r="F1836" s="45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U1836" s="7"/>
      <c r="V1836" s="7"/>
      <c r="W1836" s="7"/>
      <c r="X1836" s="7"/>
      <c r="Y1836" s="9" t="e">
        <f t="shared" si="34"/>
        <v>#DIV/0!</v>
      </c>
      <c r="Z1836" s="7"/>
      <c r="AA1836" s="7"/>
      <c r="AB1836" s="7"/>
      <c r="AC1836" s="7"/>
      <c r="AD1836" s="10"/>
      <c r="AE1836" s="7"/>
      <c r="AF1836" s="7"/>
      <c r="AG1836" s="10"/>
      <c r="AH1836" s="10"/>
      <c r="AI1836" s="10"/>
      <c r="AJ1836" s="10"/>
      <c r="AK1836" s="10"/>
      <c r="AL1836" s="10"/>
      <c r="AM1836" s="7"/>
      <c r="AN1836" s="11"/>
      <c r="AO1836" s="12"/>
    </row>
    <row r="1837" spans="1:41">
      <c r="A1837" s="13"/>
      <c r="B1837" s="14"/>
      <c r="C1837" s="15"/>
      <c r="D1837" s="15"/>
      <c r="E1837" s="15"/>
      <c r="F1837" s="61"/>
      <c r="G1837" s="15"/>
      <c r="H1837" s="15"/>
      <c r="I1837" s="15"/>
      <c r="J1837" s="15"/>
      <c r="K1837" s="15"/>
      <c r="L1837" s="15"/>
      <c r="M1837" s="15"/>
      <c r="N1837" s="15"/>
      <c r="O1837" s="15"/>
      <c r="P1837" s="15"/>
      <c r="Q1837" s="15"/>
      <c r="U1837" s="15"/>
      <c r="V1837" s="15"/>
      <c r="W1837" s="15"/>
      <c r="X1837" s="15"/>
      <c r="Y1837" s="16" t="e">
        <f t="shared" si="34"/>
        <v>#DIV/0!</v>
      </c>
      <c r="Z1837" s="15"/>
      <c r="AA1837" s="15"/>
      <c r="AB1837" s="15"/>
      <c r="AC1837" s="15"/>
      <c r="AD1837" s="17"/>
      <c r="AE1837" s="15"/>
      <c r="AF1837" s="15"/>
      <c r="AG1837" s="17"/>
      <c r="AH1837" s="17"/>
      <c r="AI1837" s="17"/>
      <c r="AJ1837" s="17"/>
      <c r="AK1837" s="17"/>
      <c r="AL1837" s="17"/>
      <c r="AM1837" s="15"/>
      <c r="AN1837" s="18"/>
      <c r="AO1837" s="19"/>
    </row>
    <row r="1838" spans="1:41">
      <c r="A1838" s="5"/>
      <c r="B1838" s="6"/>
      <c r="C1838" s="7"/>
      <c r="D1838" s="7"/>
      <c r="E1838" s="7"/>
      <c r="F1838" s="45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U1838" s="7"/>
      <c r="V1838" s="7"/>
      <c r="W1838" s="7"/>
      <c r="X1838" s="7"/>
      <c r="Y1838" s="9" t="e">
        <f t="shared" si="34"/>
        <v>#DIV/0!</v>
      </c>
      <c r="Z1838" s="7"/>
      <c r="AA1838" s="7"/>
      <c r="AB1838" s="7"/>
      <c r="AC1838" s="7"/>
      <c r="AD1838" s="10"/>
      <c r="AE1838" s="7"/>
      <c r="AF1838" s="7"/>
      <c r="AG1838" s="10"/>
      <c r="AH1838" s="10"/>
      <c r="AI1838" s="10"/>
      <c r="AJ1838" s="10"/>
      <c r="AK1838" s="10"/>
      <c r="AL1838" s="10"/>
      <c r="AM1838" s="7"/>
      <c r="AN1838" s="11"/>
      <c r="AO1838" s="12"/>
    </row>
    <row r="1839" spans="1:41">
      <c r="A1839" s="13"/>
      <c r="B1839" s="14"/>
      <c r="C1839" s="15"/>
      <c r="D1839" s="15"/>
      <c r="E1839" s="15"/>
      <c r="F1839" s="61"/>
      <c r="G1839" s="15"/>
      <c r="H1839" s="15"/>
      <c r="I1839" s="15"/>
      <c r="J1839" s="15"/>
      <c r="K1839" s="15"/>
      <c r="L1839" s="15"/>
      <c r="M1839" s="15"/>
      <c r="N1839" s="15"/>
      <c r="O1839" s="15"/>
      <c r="P1839" s="15"/>
      <c r="Q1839" s="15"/>
      <c r="U1839" s="15"/>
      <c r="V1839" s="15"/>
      <c r="W1839" s="15"/>
      <c r="X1839" s="15"/>
      <c r="Y1839" s="16" t="e">
        <f t="shared" si="34"/>
        <v>#DIV/0!</v>
      </c>
      <c r="Z1839" s="15"/>
      <c r="AA1839" s="15"/>
      <c r="AB1839" s="15"/>
      <c r="AC1839" s="15"/>
      <c r="AD1839" s="17"/>
      <c r="AE1839" s="15"/>
      <c r="AF1839" s="15"/>
      <c r="AG1839" s="17"/>
      <c r="AH1839" s="17"/>
      <c r="AI1839" s="17"/>
      <c r="AJ1839" s="17"/>
      <c r="AK1839" s="17"/>
      <c r="AL1839" s="17"/>
      <c r="AM1839" s="15"/>
      <c r="AN1839" s="18"/>
      <c r="AO1839" s="19"/>
    </row>
    <row r="1840" spans="1:41">
      <c r="A1840" s="5"/>
      <c r="B1840" s="6"/>
      <c r="C1840" s="7"/>
      <c r="D1840" s="7"/>
      <c r="E1840" s="7"/>
      <c r="F1840" s="45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U1840" s="7"/>
      <c r="V1840" s="7"/>
      <c r="W1840" s="7"/>
      <c r="X1840" s="7"/>
      <c r="Y1840" s="9" t="e">
        <f t="shared" si="34"/>
        <v>#DIV/0!</v>
      </c>
      <c r="Z1840" s="7"/>
      <c r="AA1840" s="7"/>
      <c r="AB1840" s="7"/>
      <c r="AC1840" s="7"/>
      <c r="AD1840" s="10"/>
      <c r="AE1840" s="7"/>
      <c r="AF1840" s="7"/>
      <c r="AG1840" s="10"/>
      <c r="AH1840" s="10"/>
      <c r="AI1840" s="10"/>
      <c r="AJ1840" s="10"/>
      <c r="AK1840" s="10"/>
      <c r="AL1840" s="10"/>
      <c r="AM1840" s="7"/>
      <c r="AN1840" s="11"/>
      <c r="AO1840" s="12"/>
    </row>
    <row r="1841" spans="1:41">
      <c r="A1841" s="13"/>
      <c r="B1841" s="14"/>
      <c r="C1841" s="15"/>
      <c r="D1841" s="15"/>
      <c r="E1841" s="15"/>
      <c r="F1841" s="61"/>
      <c r="G1841" s="15"/>
      <c r="H1841" s="15"/>
      <c r="I1841" s="15"/>
      <c r="J1841" s="15"/>
      <c r="K1841" s="15"/>
      <c r="L1841" s="15"/>
      <c r="M1841" s="15"/>
      <c r="N1841" s="15"/>
      <c r="O1841" s="15"/>
      <c r="P1841" s="15"/>
      <c r="Q1841" s="15"/>
      <c r="U1841" s="15"/>
      <c r="V1841" s="15"/>
      <c r="W1841" s="15"/>
      <c r="X1841" s="15"/>
      <c r="Y1841" s="16" t="e">
        <f t="shared" si="34"/>
        <v>#DIV/0!</v>
      </c>
      <c r="Z1841" s="15"/>
      <c r="AA1841" s="15"/>
      <c r="AB1841" s="15"/>
      <c r="AC1841" s="15"/>
      <c r="AD1841" s="17"/>
      <c r="AE1841" s="15"/>
      <c r="AF1841" s="15"/>
      <c r="AG1841" s="17"/>
      <c r="AH1841" s="17"/>
      <c r="AI1841" s="17"/>
      <c r="AJ1841" s="17"/>
      <c r="AK1841" s="17"/>
      <c r="AL1841" s="17"/>
      <c r="AM1841" s="15"/>
      <c r="AN1841" s="18"/>
      <c r="AO1841" s="19"/>
    </row>
    <row r="1842" spans="1:41">
      <c r="A1842" s="5"/>
      <c r="B1842" s="6"/>
      <c r="C1842" s="7"/>
      <c r="D1842" s="7"/>
      <c r="E1842" s="7"/>
      <c r="F1842" s="45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U1842" s="7"/>
      <c r="V1842" s="7"/>
      <c r="W1842" s="7"/>
      <c r="X1842" s="7"/>
      <c r="Y1842" s="9" t="e">
        <f t="shared" si="34"/>
        <v>#DIV/0!</v>
      </c>
      <c r="Z1842" s="7"/>
      <c r="AA1842" s="7"/>
      <c r="AB1842" s="7"/>
      <c r="AC1842" s="7"/>
      <c r="AD1842" s="10"/>
      <c r="AE1842" s="7"/>
      <c r="AF1842" s="7"/>
      <c r="AG1842" s="10"/>
      <c r="AH1842" s="10"/>
      <c r="AI1842" s="10"/>
      <c r="AJ1842" s="10"/>
      <c r="AK1842" s="10"/>
      <c r="AL1842" s="10"/>
      <c r="AM1842" s="7"/>
      <c r="AN1842" s="11"/>
      <c r="AO1842" s="12"/>
    </row>
    <row r="1843" spans="1:41">
      <c r="A1843" s="13"/>
      <c r="B1843" s="14"/>
      <c r="C1843" s="15"/>
      <c r="D1843" s="15"/>
      <c r="E1843" s="15"/>
      <c r="F1843" s="61"/>
      <c r="G1843" s="15"/>
      <c r="H1843" s="15"/>
      <c r="I1843" s="15"/>
      <c r="J1843" s="15"/>
      <c r="K1843" s="15"/>
      <c r="L1843" s="15"/>
      <c r="M1843" s="15"/>
      <c r="N1843" s="15"/>
      <c r="O1843" s="15"/>
      <c r="P1843" s="15"/>
      <c r="Q1843" s="15"/>
      <c r="U1843" s="15"/>
      <c r="V1843" s="15"/>
      <c r="W1843" s="15"/>
      <c r="X1843" s="15"/>
      <c r="Y1843" s="16" t="e">
        <f t="shared" si="34"/>
        <v>#DIV/0!</v>
      </c>
      <c r="Z1843" s="15"/>
      <c r="AA1843" s="15"/>
      <c r="AB1843" s="15"/>
      <c r="AC1843" s="15"/>
      <c r="AD1843" s="17"/>
      <c r="AE1843" s="15"/>
      <c r="AF1843" s="15"/>
      <c r="AG1843" s="17"/>
      <c r="AH1843" s="17"/>
      <c r="AI1843" s="17"/>
      <c r="AJ1843" s="17"/>
      <c r="AK1843" s="17"/>
      <c r="AL1843" s="17"/>
      <c r="AM1843" s="15"/>
      <c r="AN1843" s="18"/>
      <c r="AO1843" s="19"/>
    </row>
    <row r="1844" spans="1:41">
      <c r="A1844" s="5"/>
      <c r="B1844" s="6"/>
      <c r="C1844" s="7"/>
      <c r="D1844" s="7"/>
      <c r="E1844" s="7"/>
      <c r="F1844" s="45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U1844" s="7"/>
      <c r="V1844" s="7"/>
      <c r="W1844" s="7"/>
      <c r="X1844" s="7"/>
      <c r="Y1844" s="9" t="e">
        <f t="shared" si="34"/>
        <v>#DIV/0!</v>
      </c>
      <c r="Z1844" s="7"/>
      <c r="AA1844" s="7"/>
      <c r="AB1844" s="7"/>
      <c r="AC1844" s="7"/>
      <c r="AD1844" s="10"/>
      <c r="AE1844" s="7"/>
      <c r="AF1844" s="7"/>
      <c r="AG1844" s="10"/>
      <c r="AH1844" s="10"/>
      <c r="AI1844" s="10"/>
      <c r="AJ1844" s="10"/>
      <c r="AK1844" s="10"/>
      <c r="AL1844" s="10"/>
      <c r="AM1844" s="7"/>
      <c r="AN1844" s="11"/>
      <c r="AO1844" s="12"/>
    </row>
    <row r="1845" spans="1:41">
      <c r="A1845" s="13"/>
      <c r="B1845" s="14"/>
      <c r="C1845" s="15"/>
      <c r="D1845" s="15"/>
      <c r="E1845" s="15"/>
      <c r="F1845" s="61"/>
      <c r="G1845" s="15"/>
      <c r="H1845" s="15"/>
      <c r="I1845" s="15"/>
      <c r="J1845" s="15"/>
      <c r="K1845" s="15"/>
      <c r="L1845" s="15"/>
      <c r="M1845" s="15"/>
      <c r="N1845" s="15"/>
      <c r="O1845" s="15"/>
      <c r="P1845" s="15"/>
      <c r="Q1845" s="15"/>
      <c r="U1845" s="15"/>
      <c r="V1845" s="15"/>
      <c r="W1845" s="15"/>
      <c r="X1845" s="15"/>
      <c r="Y1845" s="16" t="e">
        <f t="shared" si="34"/>
        <v>#DIV/0!</v>
      </c>
      <c r="Z1845" s="15"/>
      <c r="AA1845" s="15"/>
      <c r="AB1845" s="15"/>
      <c r="AC1845" s="15"/>
      <c r="AD1845" s="17"/>
      <c r="AE1845" s="15"/>
      <c r="AF1845" s="15"/>
      <c r="AG1845" s="17"/>
      <c r="AH1845" s="17"/>
      <c r="AI1845" s="17"/>
      <c r="AJ1845" s="17"/>
      <c r="AK1845" s="17"/>
      <c r="AL1845" s="17"/>
      <c r="AM1845" s="15"/>
      <c r="AN1845" s="18"/>
      <c r="AO1845" s="19"/>
    </row>
    <row r="1846" spans="1:41">
      <c r="A1846" s="5"/>
      <c r="B1846" s="6"/>
      <c r="C1846" s="7"/>
      <c r="D1846" s="7"/>
      <c r="E1846" s="7"/>
      <c r="F1846" s="45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U1846" s="7"/>
      <c r="V1846" s="7"/>
      <c r="W1846" s="7"/>
      <c r="X1846" s="7"/>
      <c r="Y1846" s="9" t="e">
        <f t="shared" si="34"/>
        <v>#DIV/0!</v>
      </c>
      <c r="Z1846" s="7"/>
      <c r="AA1846" s="7"/>
      <c r="AB1846" s="7"/>
      <c r="AC1846" s="7"/>
      <c r="AD1846" s="10"/>
      <c r="AE1846" s="7"/>
      <c r="AF1846" s="7"/>
      <c r="AG1846" s="10"/>
      <c r="AH1846" s="10"/>
      <c r="AI1846" s="10"/>
      <c r="AJ1846" s="10"/>
      <c r="AK1846" s="10"/>
      <c r="AL1846" s="10"/>
      <c r="AM1846" s="7"/>
      <c r="AN1846" s="11"/>
      <c r="AO1846" s="12"/>
    </row>
    <row r="1847" spans="1:41">
      <c r="A1847" s="13"/>
      <c r="B1847" s="14"/>
      <c r="C1847" s="15"/>
      <c r="D1847" s="15"/>
      <c r="E1847" s="15"/>
      <c r="F1847" s="61"/>
      <c r="G1847" s="15"/>
      <c r="H1847" s="15"/>
      <c r="I1847" s="15"/>
      <c r="J1847" s="15"/>
      <c r="K1847" s="15"/>
      <c r="L1847" s="15"/>
      <c r="M1847" s="15"/>
      <c r="N1847" s="15"/>
      <c r="O1847" s="15"/>
      <c r="P1847" s="15"/>
      <c r="Q1847" s="15"/>
      <c r="U1847" s="15"/>
      <c r="V1847" s="15"/>
      <c r="W1847" s="15"/>
      <c r="X1847" s="15"/>
      <c r="Y1847" s="16" t="e">
        <f t="shared" si="34"/>
        <v>#DIV/0!</v>
      </c>
      <c r="Z1847" s="15"/>
      <c r="AA1847" s="15"/>
      <c r="AB1847" s="15"/>
      <c r="AC1847" s="15"/>
      <c r="AD1847" s="17"/>
      <c r="AE1847" s="15"/>
      <c r="AF1847" s="15"/>
      <c r="AG1847" s="17"/>
      <c r="AH1847" s="17"/>
      <c r="AI1847" s="17"/>
      <c r="AJ1847" s="17"/>
      <c r="AK1847" s="17"/>
      <c r="AL1847" s="17"/>
      <c r="AM1847" s="15"/>
      <c r="AN1847" s="18"/>
      <c r="AO1847" s="19"/>
    </row>
    <row r="1848" spans="1:41">
      <c r="A1848" s="5"/>
      <c r="B1848" s="6"/>
      <c r="C1848" s="7"/>
      <c r="D1848" s="7"/>
      <c r="E1848" s="7"/>
      <c r="F1848" s="45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U1848" s="7"/>
      <c r="V1848" s="7"/>
      <c r="W1848" s="7"/>
      <c r="X1848" s="7"/>
      <c r="Y1848" s="9" t="e">
        <f t="shared" si="34"/>
        <v>#DIV/0!</v>
      </c>
      <c r="Z1848" s="7"/>
      <c r="AA1848" s="7"/>
      <c r="AB1848" s="7"/>
      <c r="AC1848" s="7"/>
      <c r="AD1848" s="10"/>
      <c r="AE1848" s="7"/>
      <c r="AF1848" s="7"/>
      <c r="AG1848" s="10"/>
      <c r="AH1848" s="10"/>
      <c r="AI1848" s="10"/>
      <c r="AJ1848" s="10"/>
      <c r="AK1848" s="10"/>
      <c r="AL1848" s="10"/>
      <c r="AM1848" s="7"/>
      <c r="AN1848" s="11"/>
      <c r="AO1848" s="12"/>
    </row>
    <row r="1849" spans="1:41">
      <c r="A1849" s="13"/>
      <c r="B1849" s="14"/>
      <c r="C1849" s="15"/>
      <c r="D1849" s="15"/>
      <c r="E1849" s="15"/>
      <c r="F1849" s="61"/>
      <c r="G1849" s="15"/>
      <c r="H1849" s="15"/>
      <c r="I1849" s="15"/>
      <c r="J1849" s="15"/>
      <c r="K1849" s="15"/>
      <c r="L1849" s="15"/>
      <c r="M1849" s="15"/>
      <c r="N1849" s="15"/>
      <c r="O1849" s="15"/>
      <c r="P1849" s="15"/>
      <c r="Q1849" s="15"/>
      <c r="U1849" s="15"/>
      <c r="V1849" s="15"/>
      <c r="W1849" s="15"/>
      <c r="X1849" s="15"/>
      <c r="Y1849" s="16" t="e">
        <f t="shared" si="34"/>
        <v>#DIV/0!</v>
      </c>
      <c r="Z1849" s="15"/>
      <c r="AA1849" s="15"/>
      <c r="AB1849" s="15"/>
      <c r="AC1849" s="15"/>
      <c r="AD1849" s="17"/>
      <c r="AE1849" s="15"/>
      <c r="AF1849" s="15"/>
      <c r="AG1849" s="17"/>
      <c r="AH1849" s="17"/>
      <c r="AI1849" s="17"/>
      <c r="AJ1849" s="17"/>
      <c r="AK1849" s="17"/>
      <c r="AL1849" s="17"/>
      <c r="AM1849" s="15"/>
      <c r="AN1849" s="18"/>
      <c r="AO1849" s="19"/>
    </row>
    <row r="1850" spans="1:41">
      <c r="A1850" s="5"/>
      <c r="B1850" s="6"/>
      <c r="C1850" s="7"/>
      <c r="D1850" s="7"/>
      <c r="E1850" s="7"/>
      <c r="F1850" s="45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U1850" s="7"/>
      <c r="V1850" s="7"/>
      <c r="W1850" s="7"/>
      <c r="X1850" s="7"/>
      <c r="Y1850" s="9" t="e">
        <f t="shared" si="34"/>
        <v>#DIV/0!</v>
      </c>
      <c r="Z1850" s="7"/>
      <c r="AA1850" s="7"/>
      <c r="AB1850" s="7"/>
      <c r="AC1850" s="7"/>
      <c r="AD1850" s="10"/>
      <c r="AE1850" s="7"/>
      <c r="AF1850" s="7"/>
      <c r="AG1850" s="10"/>
      <c r="AH1850" s="10"/>
      <c r="AI1850" s="10"/>
      <c r="AJ1850" s="10"/>
      <c r="AK1850" s="10"/>
      <c r="AL1850" s="10"/>
      <c r="AM1850" s="7"/>
      <c r="AN1850" s="11"/>
      <c r="AO1850" s="12"/>
    </row>
    <row r="1851" spans="1:41">
      <c r="A1851" s="13"/>
      <c r="B1851" s="14"/>
      <c r="C1851" s="15"/>
      <c r="D1851" s="15"/>
      <c r="E1851" s="15"/>
      <c r="F1851" s="61"/>
      <c r="G1851" s="15"/>
      <c r="H1851" s="15"/>
      <c r="I1851" s="15"/>
      <c r="J1851" s="15"/>
      <c r="K1851" s="15"/>
      <c r="L1851" s="15"/>
      <c r="M1851" s="15"/>
      <c r="N1851" s="15"/>
      <c r="O1851" s="15"/>
      <c r="P1851" s="15"/>
      <c r="Q1851" s="15"/>
      <c r="U1851" s="15"/>
      <c r="V1851" s="15"/>
      <c r="W1851" s="15"/>
      <c r="X1851" s="15"/>
      <c r="Y1851" s="16" t="e">
        <f t="shared" si="34"/>
        <v>#DIV/0!</v>
      </c>
      <c r="Z1851" s="15"/>
      <c r="AA1851" s="15"/>
      <c r="AB1851" s="15"/>
      <c r="AC1851" s="15"/>
      <c r="AD1851" s="17"/>
      <c r="AE1851" s="15"/>
      <c r="AF1851" s="15"/>
      <c r="AG1851" s="17"/>
      <c r="AH1851" s="17"/>
      <c r="AI1851" s="17"/>
      <c r="AJ1851" s="17"/>
      <c r="AK1851" s="17"/>
      <c r="AL1851" s="17"/>
      <c r="AM1851" s="15"/>
      <c r="AN1851" s="18"/>
      <c r="AO1851" s="19"/>
    </row>
    <row r="1852" spans="1:41">
      <c r="A1852" s="5"/>
      <c r="B1852" s="6"/>
      <c r="C1852" s="7"/>
      <c r="D1852" s="7"/>
      <c r="E1852" s="7"/>
      <c r="F1852" s="45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U1852" s="7"/>
      <c r="V1852" s="7"/>
      <c r="W1852" s="7"/>
      <c r="X1852" s="7"/>
      <c r="Y1852" s="9" t="e">
        <f t="shared" si="34"/>
        <v>#DIV/0!</v>
      </c>
      <c r="Z1852" s="7"/>
      <c r="AA1852" s="7"/>
      <c r="AB1852" s="7"/>
      <c r="AC1852" s="7"/>
      <c r="AD1852" s="10"/>
      <c r="AE1852" s="7"/>
      <c r="AF1852" s="7"/>
      <c r="AG1852" s="10"/>
      <c r="AH1852" s="10"/>
      <c r="AI1852" s="10"/>
      <c r="AJ1852" s="10"/>
      <c r="AK1852" s="10"/>
      <c r="AL1852" s="10"/>
      <c r="AM1852" s="7"/>
      <c r="AN1852" s="11"/>
      <c r="AO1852" s="12"/>
    </row>
    <row r="1853" spans="1:41">
      <c r="A1853" s="13"/>
      <c r="B1853" s="14"/>
      <c r="C1853" s="15"/>
      <c r="D1853" s="15"/>
      <c r="E1853" s="15"/>
      <c r="F1853" s="61"/>
      <c r="G1853" s="15"/>
      <c r="H1853" s="15"/>
      <c r="I1853" s="15"/>
      <c r="J1853" s="15"/>
      <c r="K1853" s="15"/>
      <c r="L1853" s="15"/>
      <c r="M1853" s="15"/>
      <c r="N1853" s="15"/>
      <c r="O1853" s="15"/>
      <c r="P1853" s="15"/>
      <c r="Q1853" s="15"/>
      <c r="U1853" s="15"/>
      <c r="V1853" s="15"/>
      <c r="W1853" s="15"/>
      <c r="X1853" s="15"/>
      <c r="Y1853" s="16" t="e">
        <f t="shared" si="34"/>
        <v>#DIV/0!</v>
      </c>
      <c r="Z1853" s="15"/>
      <c r="AA1853" s="15"/>
      <c r="AB1853" s="15"/>
      <c r="AC1853" s="15"/>
      <c r="AD1853" s="17"/>
      <c r="AE1853" s="15"/>
      <c r="AF1853" s="15"/>
      <c r="AG1853" s="17"/>
      <c r="AH1853" s="17"/>
      <c r="AI1853" s="17"/>
      <c r="AJ1853" s="17"/>
      <c r="AK1853" s="17"/>
      <c r="AL1853" s="17"/>
      <c r="AM1853" s="15"/>
      <c r="AN1853" s="18"/>
      <c r="AO1853" s="19"/>
    </row>
    <row r="1854" spans="1:41">
      <c r="A1854" s="5"/>
      <c r="B1854" s="6"/>
      <c r="C1854" s="7"/>
      <c r="D1854" s="7"/>
      <c r="E1854" s="7"/>
      <c r="F1854" s="45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U1854" s="7"/>
      <c r="V1854" s="7"/>
      <c r="W1854" s="7"/>
      <c r="X1854" s="7"/>
      <c r="Y1854" s="9" t="e">
        <f t="shared" si="34"/>
        <v>#DIV/0!</v>
      </c>
      <c r="Z1854" s="7"/>
      <c r="AA1854" s="7"/>
      <c r="AB1854" s="7"/>
      <c r="AC1854" s="7"/>
      <c r="AD1854" s="10"/>
      <c r="AE1854" s="7"/>
      <c r="AF1854" s="7"/>
      <c r="AG1854" s="10"/>
      <c r="AH1854" s="10"/>
      <c r="AI1854" s="10"/>
      <c r="AJ1854" s="10"/>
      <c r="AK1854" s="10"/>
      <c r="AL1854" s="10"/>
      <c r="AM1854" s="7"/>
      <c r="AN1854" s="11"/>
      <c r="AO1854" s="12"/>
    </row>
    <row r="1855" spans="1:41">
      <c r="A1855" s="13"/>
      <c r="B1855" s="14"/>
      <c r="C1855" s="15"/>
      <c r="D1855" s="15"/>
      <c r="E1855" s="15"/>
      <c r="F1855" s="61"/>
      <c r="G1855" s="15"/>
      <c r="H1855" s="15"/>
      <c r="I1855" s="15"/>
      <c r="J1855" s="15"/>
      <c r="K1855" s="15"/>
      <c r="L1855" s="15"/>
      <c r="M1855" s="15"/>
      <c r="N1855" s="15"/>
      <c r="O1855" s="15"/>
      <c r="P1855" s="15"/>
      <c r="Q1855" s="15"/>
      <c r="U1855" s="15"/>
      <c r="V1855" s="15"/>
      <c r="W1855" s="15"/>
      <c r="X1855" s="15"/>
      <c r="Y1855" s="16" t="e">
        <f t="shared" si="34"/>
        <v>#DIV/0!</v>
      </c>
      <c r="Z1855" s="15"/>
      <c r="AA1855" s="15"/>
      <c r="AB1855" s="15"/>
      <c r="AC1855" s="15"/>
      <c r="AD1855" s="17"/>
      <c r="AE1855" s="15"/>
      <c r="AF1855" s="15"/>
      <c r="AG1855" s="17"/>
      <c r="AH1855" s="17"/>
      <c r="AI1855" s="17"/>
      <c r="AJ1855" s="17"/>
      <c r="AK1855" s="17"/>
      <c r="AL1855" s="17"/>
      <c r="AM1855" s="15"/>
      <c r="AN1855" s="18"/>
      <c r="AO1855" s="19"/>
    </row>
    <row r="1856" spans="1:41">
      <c r="A1856" s="5"/>
      <c r="B1856" s="6"/>
      <c r="C1856" s="7"/>
      <c r="D1856" s="7"/>
      <c r="E1856" s="7"/>
      <c r="F1856" s="45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U1856" s="7"/>
      <c r="V1856" s="7"/>
      <c r="W1856" s="7"/>
      <c r="X1856" s="7"/>
      <c r="Y1856" s="9" t="e">
        <f t="shared" si="34"/>
        <v>#DIV/0!</v>
      </c>
      <c r="Z1856" s="7"/>
      <c r="AA1856" s="7"/>
      <c r="AB1856" s="7"/>
      <c r="AC1856" s="7"/>
      <c r="AD1856" s="10"/>
      <c r="AE1856" s="7"/>
      <c r="AF1856" s="7"/>
      <c r="AG1856" s="10"/>
      <c r="AH1856" s="10"/>
      <c r="AI1856" s="10"/>
      <c r="AJ1856" s="10"/>
      <c r="AK1856" s="10"/>
      <c r="AL1856" s="10"/>
      <c r="AM1856" s="7"/>
      <c r="AN1856" s="11"/>
      <c r="AO1856" s="12"/>
    </row>
    <row r="1857" spans="1:41">
      <c r="A1857" s="13"/>
      <c r="B1857" s="14"/>
      <c r="C1857" s="15"/>
      <c r="D1857" s="15"/>
      <c r="E1857" s="15"/>
      <c r="F1857" s="61"/>
      <c r="G1857" s="15"/>
      <c r="H1857" s="15"/>
      <c r="I1857" s="15"/>
      <c r="J1857" s="15"/>
      <c r="K1857" s="15"/>
      <c r="L1857" s="15"/>
      <c r="M1857" s="15"/>
      <c r="N1857" s="15"/>
      <c r="O1857" s="15"/>
      <c r="P1857" s="15"/>
      <c r="Q1857" s="15"/>
      <c r="U1857" s="15"/>
      <c r="V1857" s="15"/>
      <c r="W1857" s="15"/>
      <c r="X1857" s="15"/>
      <c r="Y1857" s="16" t="e">
        <f t="shared" si="34"/>
        <v>#DIV/0!</v>
      </c>
      <c r="Z1857" s="15"/>
      <c r="AA1857" s="15"/>
      <c r="AB1857" s="15"/>
      <c r="AC1857" s="15"/>
      <c r="AD1857" s="17"/>
      <c r="AE1857" s="15"/>
      <c r="AF1857" s="15"/>
      <c r="AG1857" s="17"/>
      <c r="AH1857" s="17"/>
      <c r="AI1857" s="17"/>
      <c r="AJ1857" s="17"/>
      <c r="AK1857" s="17"/>
      <c r="AL1857" s="17"/>
      <c r="AM1857" s="15"/>
      <c r="AN1857" s="18"/>
      <c r="AO1857" s="19"/>
    </row>
    <row r="1858" spans="1:41">
      <c r="A1858" s="5"/>
      <c r="B1858" s="6"/>
      <c r="C1858" s="7"/>
      <c r="D1858" s="7"/>
      <c r="E1858" s="7"/>
      <c r="F1858" s="45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U1858" s="7"/>
      <c r="V1858" s="7"/>
      <c r="W1858" s="7"/>
      <c r="X1858" s="7"/>
      <c r="Y1858" s="9" t="e">
        <f t="shared" si="34"/>
        <v>#DIV/0!</v>
      </c>
      <c r="Z1858" s="7"/>
      <c r="AA1858" s="7"/>
      <c r="AB1858" s="7"/>
      <c r="AC1858" s="7"/>
      <c r="AD1858" s="10"/>
      <c r="AE1858" s="7"/>
      <c r="AF1858" s="7"/>
      <c r="AG1858" s="10"/>
      <c r="AH1858" s="10"/>
      <c r="AI1858" s="10"/>
      <c r="AJ1858" s="10"/>
      <c r="AK1858" s="10"/>
      <c r="AL1858" s="10"/>
      <c r="AM1858" s="7"/>
      <c r="AN1858" s="11"/>
      <c r="AO1858" s="12"/>
    </row>
    <row r="1859" spans="1:41">
      <c r="A1859" s="13"/>
      <c r="B1859" s="14"/>
      <c r="C1859" s="15"/>
      <c r="D1859" s="15"/>
      <c r="E1859" s="15"/>
      <c r="F1859" s="61"/>
      <c r="G1859" s="15"/>
      <c r="H1859" s="15"/>
      <c r="I1859" s="15"/>
      <c r="J1859" s="15"/>
      <c r="K1859" s="15"/>
      <c r="L1859" s="15"/>
      <c r="M1859" s="15"/>
      <c r="N1859" s="15"/>
      <c r="O1859" s="15"/>
      <c r="P1859" s="15"/>
      <c r="Q1859" s="15"/>
      <c r="U1859" s="15"/>
      <c r="V1859" s="15"/>
      <c r="W1859" s="15"/>
      <c r="X1859" s="15"/>
      <c r="Y1859" s="16" t="e">
        <f t="shared" si="34"/>
        <v>#DIV/0!</v>
      </c>
      <c r="Z1859" s="15"/>
      <c r="AA1859" s="15"/>
      <c r="AB1859" s="15"/>
      <c r="AC1859" s="15"/>
      <c r="AD1859" s="17"/>
      <c r="AE1859" s="15"/>
      <c r="AF1859" s="15"/>
      <c r="AG1859" s="17"/>
      <c r="AH1859" s="17"/>
      <c r="AI1859" s="17"/>
      <c r="AJ1859" s="17"/>
      <c r="AK1859" s="17"/>
      <c r="AL1859" s="17"/>
      <c r="AM1859" s="15"/>
      <c r="AN1859" s="18"/>
      <c r="AO1859" s="19"/>
    </row>
    <row r="1860" spans="1:41">
      <c r="A1860" s="5"/>
      <c r="B1860" s="6"/>
      <c r="C1860" s="7"/>
      <c r="D1860" s="7"/>
      <c r="E1860" s="7"/>
      <c r="F1860" s="45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U1860" s="7"/>
      <c r="V1860" s="7"/>
      <c r="W1860" s="7"/>
      <c r="X1860" s="7"/>
      <c r="Y1860" s="9" t="e">
        <f t="shared" si="34"/>
        <v>#DIV/0!</v>
      </c>
      <c r="Z1860" s="7"/>
      <c r="AA1860" s="7"/>
      <c r="AB1860" s="7"/>
      <c r="AC1860" s="7"/>
      <c r="AD1860" s="10"/>
      <c r="AE1860" s="7"/>
      <c r="AF1860" s="7"/>
      <c r="AG1860" s="10"/>
      <c r="AH1860" s="10"/>
      <c r="AI1860" s="10"/>
      <c r="AJ1860" s="10"/>
      <c r="AK1860" s="10"/>
      <c r="AL1860" s="10"/>
      <c r="AM1860" s="7"/>
      <c r="AN1860" s="11"/>
      <c r="AO1860" s="12"/>
    </row>
    <row r="1861" spans="1:41">
      <c r="A1861" s="13"/>
      <c r="B1861" s="14"/>
      <c r="C1861" s="15"/>
      <c r="D1861" s="15"/>
      <c r="E1861" s="15"/>
      <c r="F1861" s="61"/>
      <c r="G1861" s="15"/>
      <c r="H1861" s="15"/>
      <c r="I1861" s="15"/>
      <c r="J1861" s="15"/>
      <c r="K1861" s="15"/>
      <c r="L1861" s="15"/>
      <c r="M1861" s="15"/>
      <c r="N1861" s="15"/>
      <c r="O1861" s="15"/>
      <c r="P1861" s="15"/>
      <c r="Q1861" s="15"/>
      <c r="U1861" s="15"/>
      <c r="V1861" s="15"/>
      <c r="W1861" s="15"/>
      <c r="X1861" s="15"/>
      <c r="Y1861" s="16" t="e">
        <f t="shared" si="34"/>
        <v>#DIV/0!</v>
      </c>
      <c r="Z1861" s="15"/>
      <c r="AA1861" s="15"/>
      <c r="AB1861" s="15"/>
      <c r="AC1861" s="15"/>
      <c r="AD1861" s="17"/>
      <c r="AE1861" s="15"/>
      <c r="AF1861" s="15"/>
      <c r="AG1861" s="17"/>
      <c r="AH1861" s="17"/>
      <c r="AI1861" s="17"/>
      <c r="AJ1861" s="17"/>
      <c r="AK1861" s="17"/>
      <c r="AL1861" s="17"/>
      <c r="AM1861" s="15"/>
      <c r="AN1861" s="18"/>
      <c r="AO1861" s="19"/>
    </row>
    <row r="1862" spans="1:41">
      <c r="A1862" s="5"/>
      <c r="B1862" s="6"/>
      <c r="C1862" s="7"/>
      <c r="D1862" s="7"/>
      <c r="E1862" s="7"/>
      <c r="F1862" s="45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U1862" s="7"/>
      <c r="V1862" s="7"/>
      <c r="W1862" s="7"/>
      <c r="X1862" s="7"/>
      <c r="Y1862" s="9" t="e">
        <f t="shared" si="34"/>
        <v>#DIV/0!</v>
      </c>
      <c r="Z1862" s="7"/>
      <c r="AA1862" s="7"/>
      <c r="AB1862" s="7"/>
      <c r="AC1862" s="7"/>
      <c r="AD1862" s="10"/>
      <c r="AE1862" s="7"/>
      <c r="AF1862" s="7"/>
      <c r="AG1862" s="10"/>
      <c r="AH1862" s="10"/>
      <c r="AI1862" s="10"/>
      <c r="AJ1862" s="10"/>
      <c r="AK1862" s="10"/>
      <c r="AL1862" s="10"/>
      <c r="AM1862" s="7"/>
      <c r="AN1862" s="11"/>
      <c r="AO1862" s="12"/>
    </row>
    <row r="1863" spans="1:41">
      <c r="A1863" s="13"/>
      <c r="B1863" s="14"/>
      <c r="C1863" s="15"/>
      <c r="D1863" s="15"/>
      <c r="E1863" s="15"/>
      <c r="F1863" s="61"/>
      <c r="G1863" s="15"/>
      <c r="H1863" s="15"/>
      <c r="I1863" s="15"/>
      <c r="J1863" s="15"/>
      <c r="K1863" s="15"/>
      <c r="L1863" s="15"/>
      <c r="M1863" s="15"/>
      <c r="N1863" s="15"/>
      <c r="O1863" s="15"/>
      <c r="P1863" s="15"/>
      <c r="Q1863" s="15"/>
      <c r="U1863" s="15"/>
      <c r="V1863" s="15"/>
      <c r="W1863" s="15"/>
      <c r="X1863" s="15"/>
      <c r="Y1863" s="16" t="e">
        <f t="shared" si="34"/>
        <v>#DIV/0!</v>
      </c>
      <c r="Z1863" s="15"/>
      <c r="AA1863" s="15"/>
      <c r="AB1863" s="15"/>
      <c r="AC1863" s="15"/>
      <c r="AD1863" s="17"/>
      <c r="AE1863" s="15"/>
      <c r="AF1863" s="15"/>
      <c r="AG1863" s="17"/>
      <c r="AH1863" s="17"/>
      <c r="AI1863" s="17"/>
      <c r="AJ1863" s="17"/>
      <c r="AK1863" s="17"/>
      <c r="AL1863" s="17"/>
      <c r="AM1863" s="15"/>
      <c r="AN1863" s="18"/>
      <c r="AO1863" s="19"/>
    </row>
    <row r="1864" spans="1:41">
      <c r="A1864" s="5"/>
      <c r="B1864" s="6"/>
      <c r="C1864" s="7"/>
      <c r="D1864" s="7"/>
      <c r="E1864" s="7"/>
      <c r="F1864" s="45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U1864" s="7"/>
      <c r="V1864" s="7"/>
      <c r="W1864" s="7"/>
      <c r="X1864" s="7"/>
      <c r="Y1864" s="9" t="e">
        <f t="shared" si="34"/>
        <v>#DIV/0!</v>
      </c>
      <c r="Z1864" s="7"/>
      <c r="AA1864" s="7"/>
      <c r="AB1864" s="7"/>
      <c r="AC1864" s="7"/>
      <c r="AD1864" s="10"/>
      <c r="AE1864" s="7"/>
      <c r="AF1864" s="7"/>
      <c r="AG1864" s="10"/>
      <c r="AH1864" s="10"/>
      <c r="AI1864" s="10"/>
      <c r="AJ1864" s="10"/>
      <c r="AK1864" s="10"/>
      <c r="AL1864" s="10"/>
      <c r="AM1864" s="7"/>
      <c r="AN1864" s="11"/>
      <c r="AO1864" s="12"/>
    </row>
    <row r="1865" spans="1:41">
      <c r="A1865" s="13"/>
      <c r="B1865" s="14"/>
      <c r="C1865" s="15"/>
      <c r="D1865" s="15"/>
      <c r="E1865" s="15"/>
      <c r="F1865" s="61"/>
      <c r="G1865" s="15"/>
      <c r="H1865" s="15"/>
      <c r="I1865" s="15"/>
      <c r="J1865" s="15"/>
      <c r="K1865" s="15"/>
      <c r="L1865" s="15"/>
      <c r="M1865" s="15"/>
      <c r="N1865" s="15"/>
      <c r="O1865" s="15"/>
      <c r="P1865" s="15"/>
      <c r="Q1865" s="15"/>
      <c r="U1865" s="15"/>
      <c r="V1865" s="15"/>
      <c r="W1865" s="15"/>
      <c r="X1865" s="15"/>
      <c r="Y1865" s="16" t="e">
        <f t="shared" si="34"/>
        <v>#DIV/0!</v>
      </c>
      <c r="Z1865" s="15"/>
      <c r="AA1865" s="15"/>
      <c r="AB1865" s="15"/>
      <c r="AC1865" s="15"/>
      <c r="AD1865" s="17"/>
      <c r="AE1865" s="15"/>
      <c r="AF1865" s="15"/>
      <c r="AG1865" s="17"/>
      <c r="AH1865" s="17"/>
      <c r="AI1865" s="17"/>
      <c r="AJ1865" s="17"/>
      <c r="AK1865" s="17"/>
      <c r="AL1865" s="17"/>
      <c r="AM1865" s="15"/>
      <c r="AN1865" s="18"/>
      <c r="AO1865" s="19"/>
    </row>
    <row r="1866" spans="1:41">
      <c r="A1866" s="5"/>
      <c r="B1866" s="6"/>
      <c r="C1866" s="7"/>
      <c r="D1866" s="7"/>
      <c r="E1866" s="7"/>
      <c r="F1866" s="45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U1866" s="7"/>
      <c r="V1866" s="7"/>
      <c r="W1866" s="7"/>
      <c r="X1866" s="7"/>
      <c r="Y1866" s="9" t="e">
        <f t="shared" si="34"/>
        <v>#DIV/0!</v>
      </c>
      <c r="Z1866" s="7"/>
      <c r="AA1866" s="7"/>
      <c r="AB1866" s="7"/>
      <c r="AC1866" s="7"/>
      <c r="AD1866" s="10"/>
      <c r="AE1866" s="7"/>
      <c r="AF1866" s="7"/>
      <c r="AG1866" s="10"/>
      <c r="AH1866" s="10"/>
      <c r="AI1866" s="10"/>
      <c r="AJ1866" s="10"/>
      <c r="AK1866" s="10"/>
      <c r="AL1866" s="10"/>
      <c r="AM1866" s="7"/>
      <c r="AN1866" s="11"/>
      <c r="AO1866" s="12"/>
    </row>
    <row r="1867" spans="1:41">
      <c r="A1867" s="13"/>
      <c r="B1867" s="14"/>
      <c r="C1867" s="15"/>
      <c r="D1867" s="15"/>
      <c r="E1867" s="15"/>
      <c r="F1867" s="61"/>
      <c r="G1867" s="15"/>
      <c r="H1867" s="15"/>
      <c r="I1867" s="15"/>
      <c r="J1867" s="15"/>
      <c r="K1867" s="15"/>
      <c r="L1867" s="15"/>
      <c r="M1867" s="15"/>
      <c r="N1867" s="15"/>
      <c r="O1867" s="15"/>
      <c r="P1867" s="15"/>
      <c r="Q1867" s="15"/>
      <c r="U1867" s="15"/>
      <c r="V1867" s="15"/>
      <c r="W1867" s="15"/>
      <c r="X1867" s="15"/>
      <c r="Y1867" s="16" t="e">
        <f t="shared" si="34"/>
        <v>#DIV/0!</v>
      </c>
      <c r="Z1867" s="15"/>
      <c r="AA1867" s="15"/>
      <c r="AB1867" s="15"/>
      <c r="AC1867" s="15"/>
      <c r="AD1867" s="17"/>
      <c r="AE1867" s="15"/>
      <c r="AF1867" s="15"/>
      <c r="AG1867" s="17"/>
      <c r="AH1867" s="17"/>
      <c r="AI1867" s="17"/>
      <c r="AJ1867" s="17"/>
      <c r="AK1867" s="17"/>
      <c r="AL1867" s="17"/>
      <c r="AM1867" s="15"/>
      <c r="AN1867" s="18"/>
      <c r="AO1867" s="19"/>
    </row>
    <row r="1868" spans="1:41">
      <c r="A1868" s="5"/>
      <c r="B1868" s="6"/>
      <c r="C1868" s="7"/>
      <c r="D1868" s="7"/>
      <c r="E1868" s="7"/>
      <c r="F1868" s="45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U1868" s="7"/>
      <c r="V1868" s="7"/>
      <c r="W1868" s="7"/>
      <c r="X1868" s="7"/>
      <c r="Y1868" s="9" t="e">
        <f t="shared" si="34"/>
        <v>#DIV/0!</v>
      </c>
      <c r="Z1868" s="7"/>
      <c r="AA1868" s="7"/>
      <c r="AB1868" s="7"/>
      <c r="AC1868" s="7"/>
      <c r="AD1868" s="10"/>
      <c r="AE1868" s="7"/>
      <c r="AF1868" s="7"/>
      <c r="AG1868" s="10"/>
      <c r="AH1868" s="10"/>
      <c r="AI1868" s="10"/>
      <c r="AJ1868" s="10"/>
      <c r="AK1868" s="10"/>
      <c r="AL1868" s="10"/>
      <c r="AM1868" s="7"/>
      <c r="AN1868" s="11"/>
      <c r="AO1868" s="12"/>
    </row>
    <row r="1869" spans="1:41">
      <c r="A1869" s="13"/>
      <c r="B1869" s="14"/>
      <c r="C1869" s="15"/>
      <c r="D1869" s="15"/>
      <c r="E1869" s="15"/>
      <c r="F1869" s="61"/>
      <c r="G1869" s="15"/>
      <c r="H1869" s="15"/>
      <c r="I1869" s="15"/>
      <c r="J1869" s="15"/>
      <c r="K1869" s="15"/>
      <c r="L1869" s="15"/>
      <c r="M1869" s="15"/>
      <c r="N1869" s="15"/>
      <c r="O1869" s="15"/>
      <c r="P1869" s="15"/>
      <c r="Q1869" s="15"/>
      <c r="U1869" s="15"/>
      <c r="V1869" s="15"/>
      <c r="W1869" s="15"/>
      <c r="X1869" s="15"/>
      <c r="Y1869" s="16" t="e">
        <f t="shared" si="34"/>
        <v>#DIV/0!</v>
      </c>
      <c r="Z1869" s="15"/>
      <c r="AA1869" s="15"/>
      <c r="AB1869" s="15"/>
      <c r="AC1869" s="15"/>
      <c r="AD1869" s="17"/>
      <c r="AE1869" s="15"/>
      <c r="AF1869" s="15"/>
      <c r="AG1869" s="17"/>
      <c r="AH1869" s="17"/>
      <c r="AI1869" s="17"/>
      <c r="AJ1869" s="17"/>
      <c r="AK1869" s="17"/>
      <c r="AL1869" s="17"/>
      <c r="AM1869" s="15"/>
      <c r="AN1869" s="18"/>
      <c r="AO1869" s="19"/>
    </row>
    <row r="1870" spans="1:41">
      <c r="A1870" s="5"/>
      <c r="B1870" s="6"/>
      <c r="C1870" s="7"/>
      <c r="D1870" s="7"/>
      <c r="E1870" s="7"/>
      <c r="F1870" s="45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U1870" s="7"/>
      <c r="V1870" s="7"/>
      <c r="W1870" s="7"/>
      <c r="X1870" s="7"/>
      <c r="Y1870" s="9" t="e">
        <f t="shared" si="34"/>
        <v>#DIV/0!</v>
      </c>
      <c r="Z1870" s="7"/>
      <c r="AA1870" s="7"/>
      <c r="AB1870" s="7"/>
      <c r="AC1870" s="7"/>
      <c r="AD1870" s="10"/>
      <c r="AE1870" s="7"/>
      <c r="AF1870" s="7"/>
      <c r="AG1870" s="10"/>
      <c r="AH1870" s="10"/>
      <c r="AI1870" s="10"/>
      <c r="AJ1870" s="10"/>
      <c r="AK1870" s="10"/>
      <c r="AL1870" s="10"/>
      <c r="AM1870" s="7"/>
      <c r="AN1870" s="11"/>
      <c r="AO1870" s="12"/>
    </row>
    <row r="1871" spans="1:41">
      <c r="A1871" s="13"/>
      <c r="B1871" s="14"/>
      <c r="C1871" s="15"/>
      <c r="D1871" s="15"/>
      <c r="E1871" s="15"/>
      <c r="F1871" s="61"/>
      <c r="G1871" s="15"/>
      <c r="H1871" s="15"/>
      <c r="I1871" s="15"/>
      <c r="J1871" s="15"/>
      <c r="K1871" s="15"/>
      <c r="L1871" s="15"/>
      <c r="M1871" s="15"/>
      <c r="N1871" s="15"/>
      <c r="O1871" s="15"/>
      <c r="P1871" s="15"/>
      <c r="Q1871" s="15"/>
      <c r="U1871" s="15"/>
      <c r="V1871" s="15"/>
      <c r="W1871" s="15"/>
      <c r="X1871" s="15"/>
      <c r="Y1871" s="16" t="e">
        <f t="shared" si="34"/>
        <v>#DIV/0!</v>
      </c>
      <c r="Z1871" s="15"/>
      <c r="AA1871" s="15"/>
      <c r="AB1871" s="15"/>
      <c r="AC1871" s="15"/>
      <c r="AD1871" s="17"/>
      <c r="AE1871" s="15"/>
      <c r="AF1871" s="15"/>
      <c r="AG1871" s="17"/>
      <c r="AH1871" s="17"/>
      <c r="AI1871" s="17"/>
      <c r="AJ1871" s="17"/>
      <c r="AK1871" s="17"/>
      <c r="AL1871" s="17"/>
      <c r="AM1871" s="15"/>
      <c r="AN1871" s="18"/>
      <c r="AO1871" s="19"/>
    </row>
    <row r="1872" spans="1:41">
      <c r="A1872" s="5"/>
      <c r="B1872" s="6"/>
      <c r="C1872" s="7"/>
      <c r="D1872" s="7"/>
      <c r="E1872" s="7"/>
      <c r="F1872" s="45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U1872" s="7"/>
      <c r="V1872" s="7"/>
      <c r="W1872" s="7"/>
      <c r="X1872" s="7"/>
      <c r="Y1872" s="9" t="e">
        <f t="shared" si="34"/>
        <v>#DIV/0!</v>
      </c>
      <c r="Z1872" s="7"/>
      <c r="AA1872" s="7"/>
      <c r="AB1872" s="7"/>
      <c r="AC1872" s="7"/>
      <c r="AD1872" s="10"/>
      <c r="AE1872" s="7"/>
      <c r="AF1872" s="7"/>
      <c r="AG1872" s="10"/>
      <c r="AH1872" s="10"/>
      <c r="AI1872" s="10"/>
      <c r="AJ1872" s="10"/>
      <c r="AK1872" s="10"/>
      <c r="AL1872" s="10"/>
      <c r="AM1872" s="7"/>
      <c r="AN1872" s="11"/>
      <c r="AO1872" s="12"/>
    </row>
    <row r="1873" spans="1:41">
      <c r="A1873" s="13"/>
      <c r="B1873" s="14"/>
      <c r="C1873" s="15"/>
      <c r="D1873" s="15"/>
      <c r="E1873" s="15"/>
      <c r="F1873" s="61"/>
      <c r="G1873" s="15"/>
      <c r="H1873" s="15"/>
      <c r="I1873" s="15"/>
      <c r="J1873" s="15"/>
      <c r="K1873" s="15"/>
      <c r="L1873" s="15"/>
      <c r="M1873" s="15"/>
      <c r="N1873" s="15"/>
      <c r="O1873" s="15"/>
      <c r="P1873" s="15"/>
      <c r="Q1873" s="15"/>
      <c r="U1873" s="15"/>
      <c r="V1873" s="15"/>
      <c r="W1873" s="15"/>
      <c r="X1873" s="15"/>
      <c r="Y1873" s="16" t="e">
        <f t="shared" si="34"/>
        <v>#DIV/0!</v>
      </c>
      <c r="Z1873" s="15"/>
      <c r="AA1873" s="15"/>
      <c r="AB1873" s="15"/>
      <c r="AC1873" s="15"/>
      <c r="AD1873" s="17"/>
      <c r="AE1873" s="15"/>
      <c r="AF1873" s="15"/>
      <c r="AG1873" s="17"/>
      <c r="AH1873" s="17"/>
      <c r="AI1873" s="17"/>
      <c r="AJ1873" s="17"/>
      <c r="AK1873" s="17"/>
      <c r="AL1873" s="17"/>
      <c r="AM1873" s="15"/>
      <c r="AN1873" s="18"/>
      <c r="AO1873" s="19"/>
    </row>
    <row r="1874" spans="1:41">
      <c r="A1874" s="5"/>
      <c r="B1874" s="6"/>
      <c r="C1874" s="7"/>
      <c r="D1874" s="7"/>
      <c r="E1874" s="7"/>
      <c r="F1874" s="45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U1874" s="7"/>
      <c r="V1874" s="7"/>
      <c r="W1874" s="7"/>
      <c r="X1874" s="7"/>
      <c r="Y1874" s="9" t="e">
        <f t="shared" si="34"/>
        <v>#DIV/0!</v>
      </c>
      <c r="Z1874" s="7"/>
      <c r="AA1874" s="7"/>
      <c r="AB1874" s="7"/>
      <c r="AC1874" s="7"/>
      <c r="AD1874" s="10"/>
      <c r="AE1874" s="7"/>
      <c r="AF1874" s="7"/>
      <c r="AG1874" s="10"/>
      <c r="AH1874" s="10"/>
      <c r="AI1874" s="10"/>
      <c r="AJ1874" s="10"/>
      <c r="AK1874" s="10"/>
      <c r="AL1874" s="10"/>
      <c r="AM1874" s="7"/>
      <c r="AN1874" s="11"/>
      <c r="AO1874" s="12"/>
    </row>
    <row r="1875" spans="1:41">
      <c r="A1875" s="13"/>
      <c r="B1875" s="14"/>
      <c r="C1875" s="15"/>
      <c r="D1875" s="15"/>
      <c r="E1875" s="15"/>
      <c r="F1875" s="61"/>
      <c r="G1875" s="15"/>
      <c r="H1875" s="15"/>
      <c r="I1875" s="15"/>
      <c r="J1875" s="15"/>
      <c r="K1875" s="15"/>
      <c r="L1875" s="15"/>
      <c r="M1875" s="15"/>
      <c r="N1875" s="15"/>
      <c r="O1875" s="15"/>
      <c r="P1875" s="15"/>
      <c r="Q1875" s="15"/>
      <c r="U1875" s="15"/>
      <c r="V1875" s="15"/>
      <c r="W1875" s="15"/>
      <c r="X1875" s="15"/>
      <c r="Y1875" s="16" t="e">
        <f t="shared" si="34"/>
        <v>#DIV/0!</v>
      </c>
      <c r="Z1875" s="15"/>
      <c r="AA1875" s="15"/>
      <c r="AB1875" s="15"/>
      <c r="AC1875" s="15"/>
      <c r="AD1875" s="17"/>
      <c r="AE1875" s="15"/>
      <c r="AF1875" s="15"/>
      <c r="AG1875" s="17"/>
      <c r="AH1875" s="17"/>
      <c r="AI1875" s="17"/>
      <c r="AJ1875" s="17"/>
      <c r="AK1875" s="17"/>
      <c r="AL1875" s="17"/>
      <c r="AM1875" s="15"/>
      <c r="AN1875" s="18"/>
      <c r="AO1875" s="19"/>
    </row>
    <row r="1876" spans="1:41">
      <c r="A1876" s="5"/>
      <c r="B1876" s="6"/>
      <c r="C1876" s="7"/>
      <c r="D1876" s="7"/>
      <c r="E1876" s="7"/>
      <c r="F1876" s="45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U1876" s="7"/>
      <c r="V1876" s="7"/>
      <c r="W1876" s="7"/>
      <c r="X1876" s="7"/>
      <c r="Y1876" s="9" t="e">
        <f t="shared" si="34"/>
        <v>#DIV/0!</v>
      </c>
      <c r="Z1876" s="7"/>
      <c r="AA1876" s="7"/>
      <c r="AB1876" s="7"/>
      <c r="AC1876" s="7"/>
      <c r="AD1876" s="10"/>
      <c r="AE1876" s="7"/>
      <c r="AF1876" s="7"/>
      <c r="AG1876" s="10"/>
      <c r="AH1876" s="10"/>
      <c r="AI1876" s="10"/>
      <c r="AJ1876" s="10"/>
      <c r="AK1876" s="10"/>
      <c r="AL1876" s="10"/>
      <c r="AM1876" s="7"/>
      <c r="AN1876" s="11"/>
      <c r="AO1876" s="12"/>
    </row>
    <row r="1877" spans="1:41">
      <c r="A1877" s="13"/>
      <c r="B1877" s="14"/>
      <c r="C1877" s="15"/>
      <c r="D1877" s="15"/>
      <c r="E1877" s="15"/>
      <c r="F1877" s="61"/>
      <c r="G1877" s="15"/>
      <c r="H1877" s="15"/>
      <c r="I1877" s="15"/>
      <c r="J1877" s="15"/>
      <c r="K1877" s="15"/>
      <c r="L1877" s="15"/>
      <c r="M1877" s="15"/>
      <c r="N1877" s="15"/>
      <c r="O1877" s="15"/>
      <c r="P1877" s="15"/>
      <c r="Q1877" s="15"/>
      <c r="U1877" s="15"/>
      <c r="V1877" s="15"/>
      <c r="W1877" s="15"/>
      <c r="X1877" s="15"/>
      <c r="Y1877" s="16" t="e">
        <f t="shared" si="34"/>
        <v>#DIV/0!</v>
      </c>
      <c r="Z1877" s="15"/>
      <c r="AA1877" s="15"/>
      <c r="AB1877" s="15"/>
      <c r="AC1877" s="15"/>
      <c r="AD1877" s="17"/>
      <c r="AE1877" s="15"/>
      <c r="AF1877" s="15"/>
      <c r="AG1877" s="17"/>
      <c r="AH1877" s="17"/>
      <c r="AI1877" s="17"/>
      <c r="AJ1877" s="17"/>
      <c r="AK1877" s="17"/>
      <c r="AL1877" s="17"/>
      <c r="AM1877" s="15"/>
      <c r="AN1877" s="18"/>
      <c r="AO1877" s="19"/>
    </row>
    <row r="1878" spans="1:41">
      <c r="A1878" s="5"/>
      <c r="B1878" s="6"/>
      <c r="C1878" s="7"/>
      <c r="D1878" s="7"/>
      <c r="E1878" s="7"/>
      <c r="F1878" s="45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U1878" s="7"/>
      <c r="V1878" s="7"/>
      <c r="W1878" s="7"/>
      <c r="X1878" s="7"/>
      <c r="Y1878" s="9" t="e">
        <f t="shared" si="34"/>
        <v>#DIV/0!</v>
      </c>
      <c r="Z1878" s="7"/>
      <c r="AA1878" s="7"/>
      <c r="AB1878" s="7"/>
      <c r="AC1878" s="7"/>
      <c r="AD1878" s="10"/>
      <c r="AE1878" s="7"/>
      <c r="AF1878" s="7"/>
      <c r="AG1878" s="10"/>
      <c r="AH1878" s="10"/>
      <c r="AI1878" s="10"/>
      <c r="AJ1878" s="10"/>
      <c r="AK1878" s="10"/>
      <c r="AL1878" s="10"/>
      <c r="AM1878" s="7"/>
      <c r="AN1878" s="11"/>
      <c r="AO1878" s="12"/>
    </row>
    <row r="1879" spans="1:41">
      <c r="A1879" s="13"/>
      <c r="B1879" s="14"/>
      <c r="C1879" s="15"/>
      <c r="D1879" s="15"/>
      <c r="E1879" s="15"/>
      <c r="F1879" s="61"/>
      <c r="G1879" s="15"/>
      <c r="H1879" s="15"/>
      <c r="I1879" s="15"/>
      <c r="J1879" s="15"/>
      <c r="K1879" s="15"/>
      <c r="L1879" s="15"/>
      <c r="M1879" s="15"/>
      <c r="N1879" s="15"/>
      <c r="O1879" s="15"/>
      <c r="P1879" s="15"/>
      <c r="Q1879" s="15"/>
      <c r="U1879" s="15"/>
      <c r="V1879" s="15"/>
      <c r="W1879" s="15"/>
      <c r="X1879" s="15"/>
      <c r="Y1879" s="16" t="e">
        <f t="shared" si="34"/>
        <v>#DIV/0!</v>
      </c>
      <c r="Z1879" s="15"/>
      <c r="AA1879" s="15"/>
      <c r="AB1879" s="15"/>
      <c r="AC1879" s="15"/>
      <c r="AD1879" s="17"/>
      <c r="AE1879" s="15"/>
      <c r="AF1879" s="15"/>
      <c r="AG1879" s="17"/>
      <c r="AH1879" s="17"/>
      <c r="AI1879" s="17"/>
      <c r="AJ1879" s="17"/>
      <c r="AK1879" s="17"/>
      <c r="AL1879" s="17"/>
      <c r="AM1879" s="15"/>
      <c r="AN1879" s="18"/>
      <c r="AO1879" s="19"/>
    </row>
    <row r="1880" spans="1:41">
      <c r="A1880" s="5"/>
      <c r="B1880" s="6"/>
      <c r="C1880" s="7"/>
      <c r="D1880" s="7"/>
      <c r="E1880" s="7"/>
      <c r="F1880" s="45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U1880" s="7"/>
      <c r="V1880" s="7"/>
      <c r="W1880" s="7"/>
      <c r="X1880" s="7"/>
      <c r="Y1880" s="9" t="e">
        <f t="shared" si="34"/>
        <v>#DIV/0!</v>
      </c>
      <c r="Z1880" s="7"/>
      <c r="AA1880" s="7"/>
      <c r="AB1880" s="7"/>
      <c r="AC1880" s="7"/>
      <c r="AD1880" s="10"/>
      <c r="AE1880" s="7"/>
      <c r="AF1880" s="7"/>
      <c r="AG1880" s="10"/>
      <c r="AH1880" s="10"/>
      <c r="AI1880" s="10"/>
      <c r="AJ1880" s="10"/>
      <c r="AK1880" s="10"/>
      <c r="AL1880" s="10"/>
      <c r="AM1880" s="7"/>
      <c r="AN1880" s="11"/>
      <c r="AO1880" s="12"/>
    </row>
    <row r="1881" spans="1:41">
      <c r="A1881" s="13"/>
      <c r="B1881" s="14"/>
      <c r="C1881" s="15"/>
      <c r="D1881" s="15"/>
      <c r="E1881" s="15"/>
      <c r="F1881" s="61"/>
      <c r="G1881" s="15"/>
      <c r="H1881" s="15"/>
      <c r="I1881" s="15"/>
      <c r="J1881" s="15"/>
      <c r="K1881" s="15"/>
      <c r="L1881" s="15"/>
      <c r="M1881" s="15"/>
      <c r="N1881" s="15"/>
      <c r="O1881" s="15"/>
      <c r="P1881" s="15"/>
      <c r="Q1881" s="15"/>
      <c r="U1881" s="15"/>
      <c r="V1881" s="15"/>
      <c r="W1881" s="15"/>
      <c r="X1881" s="15"/>
      <c r="Y1881" s="16" t="e">
        <f t="shared" si="34"/>
        <v>#DIV/0!</v>
      </c>
      <c r="Z1881" s="15"/>
      <c r="AA1881" s="15"/>
      <c r="AB1881" s="15"/>
      <c r="AC1881" s="15"/>
      <c r="AD1881" s="17"/>
      <c r="AE1881" s="15"/>
      <c r="AF1881" s="15"/>
      <c r="AG1881" s="17"/>
      <c r="AH1881" s="17"/>
      <c r="AI1881" s="17"/>
      <c r="AJ1881" s="17"/>
      <c r="AK1881" s="17"/>
      <c r="AL1881" s="17"/>
      <c r="AM1881" s="15"/>
      <c r="AN1881" s="18"/>
      <c r="AO1881" s="19"/>
    </row>
    <row r="1882" spans="1:41">
      <c r="A1882" s="5"/>
      <c r="B1882" s="6"/>
      <c r="C1882" s="7"/>
      <c r="D1882" s="7"/>
      <c r="E1882" s="7"/>
      <c r="F1882" s="45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U1882" s="7"/>
      <c r="V1882" s="7"/>
      <c r="W1882" s="7"/>
      <c r="X1882" s="7"/>
      <c r="Y1882" s="9" t="e">
        <f t="shared" si="34"/>
        <v>#DIV/0!</v>
      </c>
      <c r="Z1882" s="7"/>
      <c r="AA1882" s="7"/>
      <c r="AB1882" s="7"/>
      <c r="AC1882" s="7"/>
      <c r="AD1882" s="10"/>
      <c r="AE1882" s="7"/>
      <c r="AF1882" s="7"/>
      <c r="AG1882" s="10"/>
      <c r="AH1882" s="10"/>
      <c r="AI1882" s="10"/>
      <c r="AJ1882" s="10"/>
      <c r="AK1882" s="10"/>
      <c r="AL1882" s="10"/>
      <c r="AM1882" s="7"/>
      <c r="AN1882" s="11"/>
      <c r="AO1882" s="12"/>
    </row>
    <row r="1883" spans="1:41">
      <c r="A1883" s="13"/>
      <c r="B1883" s="14"/>
      <c r="C1883" s="15"/>
      <c r="D1883" s="15"/>
      <c r="E1883" s="15"/>
      <c r="F1883" s="61"/>
      <c r="G1883" s="15"/>
      <c r="H1883" s="15"/>
      <c r="I1883" s="15"/>
      <c r="J1883" s="15"/>
      <c r="K1883" s="15"/>
      <c r="L1883" s="15"/>
      <c r="M1883" s="15"/>
      <c r="N1883" s="15"/>
      <c r="O1883" s="15"/>
      <c r="P1883" s="15"/>
      <c r="Q1883" s="15"/>
      <c r="U1883" s="15"/>
      <c r="V1883" s="15"/>
      <c r="W1883" s="15"/>
      <c r="X1883" s="15"/>
      <c r="Y1883" s="16" t="e">
        <f t="shared" si="34"/>
        <v>#DIV/0!</v>
      </c>
      <c r="Z1883" s="15"/>
      <c r="AA1883" s="15"/>
      <c r="AB1883" s="15"/>
      <c r="AC1883" s="15"/>
      <c r="AD1883" s="17"/>
      <c r="AE1883" s="15"/>
      <c r="AF1883" s="15"/>
      <c r="AG1883" s="17"/>
      <c r="AH1883" s="17"/>
      <c r="AI1883" s="17"/>
      <c r="AJ1883" s="17"/>
      <c r="AK1883" s="17"/>
      <c r="AL1883" s="17"/>
      <c r="AM1883" s="15"/>
      <c r="AN1883" s="18"/>
      <c r="AO1883" s="19"/>
    </row>
    <row r="1884" spans="1:41">
      <c r="A1884" s="5"/>
      <c r="B1884" s="6"/>
      <c r="C1884" s="7"/>
      <c r="D1884" s="7"/>
      <c r="E1884" s="7"/>
      <c r="F1884" s="45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U1884" s="7"/>
      <c r="V1884" s="7"/>
      <c r="W1884" s="7"/>
      <c r="X1884" s="7"/>
      <c r="Y1884" s="9" t="e">
        <f t="shared" si="34"/>
        <v>#DIV/0!</v>
      </c>
      <c r="Z1884" s="7"/>
      <c r="AA1884" s="7"/>
      <c r="AB1884" s="7"/>
      <c r="AC1884" s="7"/>
      <c r="AD1884" s="10"/>
      <c r="AE1884" s="7"/>
      <c r="AF1884" s="7"/>
      <c r="AG1884" s="10"/>
      <c r="AH1884" s="10"/>
      <c r="AI1884" s="10"/>
      <c r="AJ1884" s="10"/>
      <c r="AK1884" s="10"/>
      <c r="AL1884" s="10"/>
      <c r="AM1884" s="7"/>
      <c r="AN1884" s="11"/>
      <c r="AO1884" s="12"/>
    </row>
    <row r="1885" spans="1:41">
      <c r="A1885" s="13"/>
      <c r="B1885" s="14"/>
      <c r="C1885" s="15"/>
      <c r="D1885" s="15"/>
      <c r="E1885" s="15"/>
      <c r="F1885" s="61"/>
      <c r="G1885" s="15"/>
      <c r="H1885" s="15"/>
      <c r="I1885" s="15"/>
      <c r="J1885" s="15"/>
      <c r="K1885" s="15"/>
      <c r="L1885" s="15"/>
      <c r="M1885" s="15"/>
      <c r="N1885" s="15"/>
      <c r="O1885" s="15"/>
      <c r="P1885" s="15"/>
      <c r="Q1885" s="15"/>
      <c r="U1885" s="15"/>
      <c r="V1885" s="15"/>
      <c r="W1885" s="15"/>
      <c r="X1885" s="15"/>
      <c r="Y1885" s="16" t="e">
        <f t="shared" si="34"/>
        <v>#DIV/0!</v>
      </c>
      <c r="Z1885" s="15"/>
      <c r="AA1885" s="15"/>
      <c r="AB1885" s="15"/>
      <c r="AC1885" s="15"/>
      <c r="AD1885" s="17"/>
      <c r="AE1885" s="15"/>
      <c r="AF1885" s="15"/>
      <c r="AG1885" s="17"/>
      <c r="AH1885" s="17"/>
      <c r="AI1885" s="17"/>
      <c r="AJ1885" s="17"/>
      <c r="AK1885" s="17"/>
      <c r="AL1885" s="17"/>
      <c r="AM1885" s="15"/>
      <c r="AN1885" s="18"/>
      <c r="AO1885" s="19"/>
    </row>
    <row r="1886" spans="1:41">
      <c r="A1886" s="5"/>
      <c r="B1886" s="6"/>
      <c r="C1886" s="7"/>
      <c r="D1886" s="7"/>
      <c r="E1886" s="7"/>
      <c r="F1886" s="45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U1886" s="7"/>
      <c r="V1886" s="7"/>
      <c r="W1886" s="7"/>
      <c r="X1886" s="7"/>
      <c r="Y1886" s="9" t="e">
        <f t="shared" si="34"/>
        <v>#DIV/0!</v>
      </c>
      <c r="Z1886" s="7"/>
      <c r="AA1886" s="7"/>
      <c r="AB1886" s="7"/>
      <c r="AC1886" s="7"/>
      <c r="AD1886" s="10"/>
      <c r="AE1886" s="7"/>
      <c r="AF1886" s="7"/>
      <c r="AG1886" s="10"/>
      <c r="AH1886" s="10"/>
      <c r="AI1886" s="10"/>
      <c r="AJ1886" s="10"/>
      <c r="AK1886" s="10"/>
      <c r="AL1886" s="10"/>
      <c r="AM1886" s="7"/>
      <c r="AN1886" s="11"/>
      <c r="AO1886" s="12"/>
    </row>
    <row r="1887" spans="1:41">
      <c r="A1887" s="13"/>
      <c r="B1887" s="14"/>
      <c r="C1887" s="15"/>
      <c r="D1887" s="15"/>
      <c r="E1887" s="15"/>
      <c r="F1887" s="61"/>
      <c r="G1887" s="15"/>
      <c r="H1887" s="15"/>
      <c r="I1887" s="15"/>
      <c r="J1887" s="15"/>
      <c r="K1887" s="15"/>
      <c r="L1887" s="15"/>
      <c r="M1887" s="15"/>
      <c r="N1887" s="15"/>
      <c r="O1887" s="15"/>
      <c r="P1887" s="15"/>
      <c r="Q1887" s="15"/>
      <c r="U1887" s="15"/>
      <c r="V1887" s="15"/>
      <c r="W1887" s="15"/>
      <c r="X1887" s="15"/>
      <c r="Y1887" s="16" t="e">
        <f t="shared" si="34"/>
        <v>#DIV/0!</v>
      </c>
      <c r="Z1887" s="15"/>
      <c r="AA1887" s="15"/>
      <c r="AB1887" s="15"/>
      <c r="AC1887" s="15"/>
      <c r="AD1887" s="17"/>
      <c r="AE1887" s="15"/>
      <c r="AF1887" s="15"/>
      <c r="AG1887" s="17"/>
      <c r="AH1887" s="17"/>
      <c r="AI1887" s="17"/>
      <c r="AJ1887" s="17"/>
      <c r="AK1887" s="17"/>
      <c r="AL1887" s="17"/>
      <c r="AM1887" s="15"/>
      <c r="AN1887" s="18"/>
      <c r="AO1887" s="19"/>
    </row>
    <row r="1888" spans="1:41">
      <c r="A1888" s="5"/>
      <c r="B1888" s="6"/>
      <c r="C1888" s="7"/>
      <c r="D1888" s="7"/>
      <c r="E1888" s="7"/>
      <c r="F1888" s="45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U1888" s="7"/>
      <c r="V1888" s="7"/>
      <c r="W1888" s="7"/>
      <c r="X1888" s="7"/>
      <c r="Y1888" s="9" t="e">
        <f t="shared" si="34"/>
        <v>#DIV/0!</v>
      </c>
      <c r="Z1888" s="7"/>
      <c r="AA1888" s="7"/>
      <c r="AB1888" s="7"/>
      <c r="AC1888" s="7"/>
      <c r="AD1888" s="10"/>
      <c r="AE1888" s="7"/>
      <c r="AF1888" s="7"/>
      <c r="AG1888" s="10"/>
      <c r="AH1888" s="10"/>
      <c r="AI1888" s="10"/>
      <c r="AJ1888" s="10"/>
      <c r="AK1888" s="10"/>
      <c r="AL1888" s="10"/>
      <c r="AM1888" s="7"/>
      <c r="AN1888" s="11"/>
      <c r="AO1888" s="12"/>
    </row>
    <row r="1889" spans="1:41">
      <c r="A1889" s="13"/>
      <c r="B1889" s="14"/>
      <c r="C1889" s="15"/>
      <c r="D1889" s="15"/>
      <c r="E1889" s="15"/>
      <c r="F1889" s="61"/>
      <c r="G1889" s="15"/>
      <c r="H1889" s="15"/>
      <c r="I1889" s="15"/>
      <c r="J1889" s="15"/>
      <c r="K1889" s="15"/>
      <c r="L1889" s="15"/>
      <c r="M1889" s="15"/>
      <c r="N1889" s="15"/>
      <c r="O1889" s="15"/>
      <c r="P1889" s="15"/>
      <c r="Q1889" s="15"/>
      <c r="U1889" s="15"/>
      <c r="V1889" s="15"/>
      <c r="W1889" s="15"/>
      <c r="X1889" s="15"/>
      <c r="Y1889" s="16" t="e">
        <f t="shared" si="34"/>
        <v>#DIV/0!</v>
      </c>
      <c r="Z1889" s="15"/>
      <c r="AA1889" s="15"/>
      <c r="AB1889" s="15"/>
      <c r="AC1889" s="15"/>
      <c r="AD1889" s="17"/>
      <c r="AE1889" s="15"/>
      <c r="AF1889" s="15"/>
      <c r="AG1889" s="17"/>
      <c r="AH1889" s="17"/>
      <c r="AI1889" s="17"/>
      <c r="AJ1889" s="17"/>
      <c r="AK1889" s="17"/>
      <c r="AL1889" s="17"/>
      <c r="AM1889" s="15"/>
      <c r="AN1889" s="18"/>
      <c r="AO1889" s="19"/>
    </row>
    <row r="1890" spans="1:41">
      <c r="A1890" s="5"/>
      <c r="B1890" s="6"/>
      <c r="C1890" s="7"/>
      <c r="D1890" s="7"/>
      <c r="E1890" s="7"/>
      <c r="F1890" s="45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U1890" s="7"/>
      <c r="V1890" s="7"/>
      <c r="W1890" s="7"/>
      <c r="X1890" s="7"/>
      <c r="Y1890" s="9" t="e">
        <f t="shared" si="34"/>
        <v>#DIV/0!</v>
      </c>
      <c r="Z1890" s="7"/>
      <c r="AA1890" s="7"/>
      <c r="AB1890" s="7"/>
      <c r="AC1890" s="7"/>
      <c r="AD1890" s="10"/>
      <c r="AE1890" s="7"/>
      <c r="AF1890" s="7"/>
      <c r="AG1890" s="10"/>
      <c r="AH1890" s="10"/>
      <c r="AI1890" s="10"/>
      <c r="AJ1890" s="10"/>
      <c r="AK1890" s="10"/>
      <c r="AL1890" s="10"/>
      <c r="AM1890" s="7"/>
      <c r="AN1890" s="11"/>
      <c r="AO1890" s="12"/>
    </row>
    <row r="1891" spans="1:41">
      <c r="A1891" s="13"/>
      <c r="B1891" s="14"/>
      <c r="C1891" s="15"/>
      <c r="D1891" s="15"/>
      <c r="E1891" s="15"/>
      <c r="F1891" s="61"/>
      <c r="G1891" s="15"/>
      <c r="H1891" s="15"/>
      <c r="I1891" s="15"/>
      <c r="J1891" s="15"/>
      <c r="K1891" s="15"/>
      <c r="L1891" s="15"/>
      <c r="M1891" s="15"/>
      <c r="N1891" s="15"/>
      <c r="O1891" s="15"/>
      <c r="P1891" s="15"/>
      <c r="Q1891" s="15"/>
      <c r="U1891" s="15"/>
      <c r="V1891" s="15"/>
      <c r="W1891" s="15"/>
      <c r="X1891" s="15"/>
      <c r="Y1891" s="16" t="e">
        <f t="shared" si="34"/>
        <v>#DIV/0!</v>
      </c>
      <c r="Z1891" s="15"/>
      <c r="AA1891" s="15"/>
      <c r="AB1891" s="15"/>
      <c r="AC1891" s="15"/>
      <c r="AD1891" s="17"/>
      <c r="AE1891" s="15"/>
      <c r="AF1891" s="15"/>
      <c r="AG1891" s="17"/>
      <c r="AH1891" s="17"/>
      <c r="AI1891" s="17"/>
      <c r="AJ1891" s="17"/>
      <c r="AK1891" s="17"/>
      <c r="AL1891" s="17"/>
      <c r="AM1891" s="15"/>
      <c r="AN1891" s="18"/>
      <c r="AO1891" s="19"/>
    </row>
    <row r="1892" spans="1:41">
      <c r="A1892" s="5"/>
      <c r="B1892" s="6"/>
      <c r="C1892" s="7"/>
      <c r="D1892" s="7"/>
      <c r="E1892" s="7"/>
      <c r="F1892" s="45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U1892" s="7"/>
      <c r="V1892" s="7"/>
      <c r="W1892" s="7"/>
      <c r="X1892" s="7"/>
      <c r="Y1892" s="9" t="e">
        <f t="shared" si="34"/>
        <v>#DIV/0!</v>
      </c>
      <c r="Z1892" s="7"/>
      <c r="AA1892" s="7"/>
      <c r="AB1892" s="7"/>
      <c r="AC1892" s="7"/>
      <c r="AD1892" s="10"/>
      <c r="AE1892" s="7"/>
      <c r="AF1892" s="7"/>
      <c r="AG1892" s="10"/>
      <c r="AH1892" s="10"/>
      <c r="AI1892" s="10"/>
      <c r="AJ1892" s="10"/>
      <c r="AK1892" s="10"/>
      <c r="AL1892" s="10"/>
      <c r="AM1892" s="7"/>
      <c r="AN1892" s="11"/>
      <c r="AO1892" s="12"/>
    </row>
    <row r="1893" spans="1:41">
      <c r="A1893" s="13"/>
      <c r="B1893" s="14"/>
      <c r="C1893" s="15"/>
      <c r="D1893" s="15"/>
      <c r="E1893" s="15"/>
      <c r="F1893" s="61"/>
      <c r="G1893" s="15"/>
      <c r="H1893" s="15"/>
      <c r="I1893" s="15"/>
      <c r="J1893" s="15"/>
      <c r="K1893" s="15"/>
      <c r="L1893" s="15"/>
      <c r="M1893" s="15"/>
      <c r="N1893" s="15"/>
      <c r="O1893" s="15"/>
      <c r="P1893" s="15"/>
      <c r="Q1893" s="15"/>
      <c r="U1893" s="15"/>
      <c r="V1893" s="15"/>
      <c r="W1893" s="15"/>
      <c r="X1893" s="15"/>
      <c r="Y1893" s="16" t="e">
        <f t="shared" si="34"/>
        <v>#DIV/0!</v>
      </c>
      <c r="Z1893" s="15"/>
      <c r="AA1893" s="15"/>
      <c r="AB1893" s="15"/>
      <c r="AC1893" s="15"/>
      <c r="AD1893" s="17"/>
      <c r="AE1893" s="15"/>
      <c r="AF1893" s="15"/>
      <c r="AG1893" s="17"/>
      <c r="AH1893" s="17"/>
      <c r="AI1893" s="17"/>
      <c r="AJ1893" s="17"/>
      <c r="AK1893" s="17"/>
      <c r="AL1893" s="17"/>
      <c r="AM1893" s="15"/>
      <c r="AN1893" s="18"/>
      <c r="AO1893" s="19"/>
    </row>
    <row r="1894" spans="1:41">
      <c r="A1894" s="5"/>
      <c r="B1894" s="6"/>
      <c r="C1894" s="7"/>
      <c r="D1894" s="7"/>
      <c r="E1894" s="7"/>
      <c r="F1894" s="45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U1894" s="7"/>
      <c r="V1894" s="7"/>
      <c r="W1894" s="7"/>
      <c r="X1894" s="7"/>
      <c r="Y1894" s="9" t="e">
        <f t="shared" si="34"/>
        <v>#DIV/0!</v>
      </c>
      <c r="Z1894" s="7"/>
      <c r="AA1894" s="7"/>
      <c r="AB1894" s="7"/>
      <c r="AC1894" s="7"/>
      <c r="AD1894" s="10"/>
      <c r="AE1894" s="7"/>
      <c r="AF1894" s="7"/>
      <c r="AG1894" s="10"/>
      <c r="AH1894" s="10"/>
      <c r="AI1894" s="10"/>
      <c r="AJ1894" s="10"/>
      <c r="AK1894" s="10"/>
      <c r="AL1894" s="10"/>
      <c r="AM1894" s="7"/>
      <c r="AN1894" s="11"/>
      <c r="AO1894" s="12"/>
    </row>
    <row r="1895" spans="1:41">
      <c r="A1895" s="13"/>
      <c r="B1895" s="14"/>
      <c r="C1895" s="15"/>
      <c r="D1895" s="15"/>
      <c r="E1895" s="15"/>
      <c r="F1895" s="61"/>
      <c r="G1895" s="15"/>
      <c r="H1895" s="15"/>
      <c r="I1895" s="15"/>
      <c r="J1895" s="15"/>
      <c r="K1895" s="15"/>
      <c r="L1895" s="15"/>
      <c r="M1895" s="15"/>
      <c r="N1895" s="15"/>
      <c r="O1895" s="15"/>
      <c r="P1895" s="15"/>
      <c r="Q1895" s="15"/>
      <c r="U1895" s="15"/>
      <c r="V1895" s="15"/>
      <c r="W1895" s="15"/>
      <c r="X1895" s="15"/>
      <c r="Y1895" s="16" t="e">
        <f t="shared" si="34"/>
        <v>#DIV/0!</v>
      </c>
      <c r="Z1895" s="15"/>
      <c r="AA1895" s="15"/>
      <c r="AB1895" s="15"/>
      <c r="AC1895" s="15"/>
      <c r="AD1895" s="17"/>
      <c r="AE1895" s="15"/>
      <c r="AF1895" s="15"/>
      <c r="AG1895" s="17"/>
      <c r="AH1895" s="17"/>
      <c r="AI1895" s="17"/>
      <c r="AJ1895" s="17"/>
      <c r="AK1895" s="17"/>
      <c r="AL1895" s="17"/>
      <c r="AM1895" s="15"/>
      <c r="AN1895" s="18"/>
      <c r="AO1895" s="19"/>
    </row>
    <row r="1896" spans="1:41">
      <c r="A1896" s="5"/>
      <c r="B1896" s="6"/>
      <c r="C1896" s="7"/>
      <c r="D1896" s="7"/>
      <c r="E1896" s="7"/>
      <c r="F1896" s="45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U1896" s="7"/>
      <c r="V1896" s="7"/>
      <c r="W1896" s="7"/>
      <c r="X1896" s="7"/>
      <c r="Y1896" s="9" t="e">
        <f t="shared" si="34"/>
        <v>#DIV/0!</v>
      </c>
      <c r="Z1896" s="7"/>
      <c r="AA1896" s="7"/>
      <c r="AB1896" s="7"/>
      <c r="AC1896" s="7"/>
      <c r="AD1896" s="10"/>
      <c r="AE1896" s="7"/>
      <c r="AF1896" s="7"/>
      <c r="AG1896" s="10"/>
      <c r="AH1896" s="10"/>
      <c r="AI1896" s="10"/>
      <c r="AJ1896" s="10"/>
      <c r="AK1896" s="10"/>
      <c r="AL1896" s="10"/>
      <c r="AM1896" s="7"/>
      <c r="AN1896" s="11"/>
      <c r="AO1896" s="12"/>
    </row>
    <row r="1897" spans="1:41">
      <c r="A1897" s="13"/>
      <c r="B1897" s="14"/>
      <c r="C1897" s="15"/>
      <c r="D1897" s="15"/>
      <c r="E1897" s="15"/>
      <c r="F1897" s="61"/>
      <c r="G1897" s="15"/>
      <c r="H1897" s="15"/>
      <c r="I1897" s="15"/>
      <c r="J1897" s="15"/>
      <c r="K1897" s="15"/>
      <c r="L1897" s="15"/>
      <c r="M1897" s="15"/>
      <c r="N1897" s="15"/>
      <c r="O1897" s="15"/>
      <c r="P1897" s="15"/>
      <c r="Q1897" s="15"/>
      <c r="U1897" s="15"/>
      <c r="V1897" s="15"/>
      <c r="W1897" s="15"/>
      <c r="X1897" s="15"/>
      <c r="Y1897" s="16" t="e">
        <f t="shared" si="34"/>
        <v>#DIV/0!</v>
      </c>
      <c r="Z1897" s="15"/>
      <c r="AA1897" s="15"/>
      <c r="AB1897" s="15"/>
      <c r="AC1897" s="15"/>
      <c r="AD1897" s="17"/>
      <c r="AE1897" s="15"/>
      <c r="AF1897" s="15"/>
      <c r="AG1897" s="17"/>
      <c r="AH1897" s="17"/>
      <c r="AI1897" s="17"/>
      <c r="AJ1897" s="17"/>
      <c r="AK1897" s="17"/>
      <c r="AL1897" s="17"/>
      <c r="AM1897" s="15"/>
      <c r="AN1897" s="18"/>
      <c r="AO1897" s="19"/>
    </row>
    <row r="1898" spans="1:41">
      <c r="A1898" s="5"/>
      <c r="B1898" s="6"/>
      <c r="C1898" s="7"/>
      <c r="D1898" s="7"/>
      <c r="E1898" s="7"/>
      <c r="F1898" s="45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U1898" s="7"/>
      <c r="V1898" s="7"/>
      <c r="W1898" s="7"/>
      <c r="X1898" s="7"/>
      <c r="Y1898" s="9" t="e">
        <f t="shared" si="34"/>
        <v>#DIV/0!</v>
      </c>
      <c r="Z1898" s="7"/>
      <c r="AA1898" s="7"/>
      <c r="AB1898" s="7"/>
      <c r="AC1898" s="7"/>
      <c r="AD1898" s="10"/>
      <c r="AE1898" s="7"/>
      <c r="AF1898" s="7"/>
      <c r="AG1898" s="10"/>
      <c r="AH1898" s="10"/>
      <c r="AI1898" s="10"/>
      <c r="AJ1898" s="10"/>
      <c r="AK1898" s="10"/>
      <c r="AL1898" s="10"/>
      <c r="AM1898" s="7"/>
      <c r="AN1898" s="11"/>
      <c r="AO1898" s="12"/>
    </row>
    <row r="1899" spans="1:41">
      <c r="A1899" s="13"/>
      <c r="B1899" s="14"/>
      <c r="C1899" s="15"/>
      <c r="D1899" s="15"/>
      <c r="E1899" s="15"/>
      <c r="F1899" s="61"/>
      <c r="G1899" s="15"/>
      <c r="H1899" s="15"/>
      <c r="I1899" s="15"/>
      <c r="J1899" s="15"/>
      <c r="K1899" s="15"/>
      <c r="L1899" s="15"/>
      <c r="M1899" s="15"/>
      <c r="N1899" s="15"/>
      <c r="O1899" s="15"/>
      <c r="P1899" s="15"/>
      <c r="Q1899" s="15"/>
      <c r="U1899" s="15"/>
      <c r="V1899" s="15"/>
      <c r="W1899" s="15"/>
      <c r="X1899" s="15"/>
      <c r="Y1899" s="16" t="e">
        <f t="shared" si="34"/>
        <v>#DIV/0!</v>
      </c>
      <c r="Z1899" s="15"/>
      <c r="AA1899" s="15"/>
      <c r="AB1899" s="15"/>
      <c r="AC1899" s="15"/>
      <c r="AD1899" s="17"/>
      <c r="AE1899" s="15"/>
      <c r="AF1899" s="15"/>
      <c r="AG1899" s="17"/>
      <c r="AH1899" s="17"/>
      <c r="AI1899" s="17"/>
      <c r="AJ1899" s="17"/>
      <c r="AK1899" s="17"/>
      <c r="AL1899" s="17"/>
      <c r="AM1899" s="15"/>
      <c r="AN1899" s="18"/>
      <c r="AO1899" s="19"/>
    </row>
    <row r="1900" spans="1:41">
      <c r="A1900" s="5"/>
      <c r="B1900" s="6"/>
      <c r="C1900" s="7"/>
      <c r="D1900" s="7"/>
      <c r="E1900" s="7"/>
      <c r="F1900" s="45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U1900" s="7"/>
      <c r="V1900" s="7"/>
      <c r="W1900" s="7"/>
      <c r="X1900" s="7"/>
      <c r="Y1900" s="9" t="e">
        <f t="shared" si="34"/>
        <v>#DIV/0!</v>
      </c>
      <c r="Z1900" s="7"/>
      <c r="AA1900" s="7"/>
      <c r="AB1900" s="7"/>
      <c r="AC1900" s="7"/>
      <c r="AD1900" s="10"/>
      <c r="AE1900" s="7"/>
      <c r="AF1900" s="7"/>
      <c r="AG1900" s="10"/>
      <c r="AH1900" s="10"/>
      <c r="AI1900" s="10"/>
      <c r="AJ1900" s="10"/>
      <c r="AK1900" s="10"/>
      <c r="AL1900" s="10"/>
      <c r="AM1900" s="7"/>
      <c r="AN1900" s="11"/>
      <c r="AO1900" s="12"/>
    </row>
    <row r="1901" spans="1:41">
      <c r="A1901" s="13"/>
      <c r="B1901" s="14"/>
      <c r="C1901" s="15"/>
      <c r="D1901" s="15"/>
      <c r="E1901" s="15"/>
      <c r="F1901" s="61"/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U1901" s="15"/>
      <c r="V1901" s="15"/>
      <c r="W1901" s="15"/>
      <c r="X1901" s="15"/>
      <c r="Y1901" s="16" t="e">
        <f t="shared" si="34"/>
        <v>#DIV/0!</v>
      </c>
      <c r="Z1901" s="15"/>
      <c r="AA1901" s="15"/>
      <c r="AB1901" s="15"/>
      <c r="AC1901" s="15"/>
      <c r="AD1901" s="17"/>
      <c r="AE1901" s="15"/>
      <c r="AF1901" s="15"/>
      <c r="AG1901" s="17"/>
      <c r="AH1901" s="17"/>
      <c r="AI1901" s="17"/>
      <c r="AJ1901" s="17"/>
      <c r="AK1901" s="17"/>
      <c r="AL1901" s="17"/>
      <c r="AM1901" s="15"/>
      <c r="AN1901" s="18"/>
      <c r="AO1901" s="19"/>
    </row>
    <row r="1902" spans="1:41">
      <c r="A1902" s="5"/>
      <c r="B1902" s="6"/>
      <c r="C1902" s="7"/>
      <c r="D1902" s="7"/>
      <c r="E1902" s="7"/>
      <c r="F1902" s="45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U1902" s="7"/>
      <c r="V1902" s="7"/>
      <c r="W1902" s="7"/>
      <c r="X1902" s="7"/>
      <c r="Y1902" s="9" t="e">
        <f t="shared" si="34"/>
        <v>#DIV/0!</v>
      </c>
      <c r="Z1902" s="7"/>
      <c r="AA1902" s="7"/>
      <c r="AB1902" s="7"/>
      <c r="AC1902" s="7"/>
      <c r="AD1902" s="10"/>
      <c r="AE1902" s="7"/>
      <c r="AF1902" s="7"/>
      <c r="AG1902" s="10"/>
      <c r="AH1902" s="10"/>
      <c r="AI1902" s="10"/>
      <c r="AJ1902" s="10"/>
      <c r="AK1902" s="10"/>
      <c r="AL1902" s="10"/>
      <c r="AM1902" s="7"/>
      <c r="AN1902" s="11"/>
      <c r="AO1902" s="12"/>
    </row>
    <row r="1903" spans="1:41">
      <c r="A1903" s="13"/>
      <c r="B1903" s="14"/>
      <c r="C1903" s="15"/>
      <c r="D1903" s="15"/>
      <c r="E1903" s="15"/>
      <c r="F1903" s="61"/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U1903" s="15"/>
      <c r="V1903" s="15"/>
      <c r="W1903" s="15"/>
      <c r="X1903" s="15"/>
      <c r="Y1903" s="16" t="e">
        <f t="shared" si="34"/>
        <v>#DIV/0!</v>
      </c>
      <c r="Z1903" s="15"/>
      <c r="AA1903" s="15"/>
      <c r="AB1903" s="15"/>
      <c r="AC1903" s="15"/>
      <c r="AD1903" s="17"/>
      <c r="AE1903" s="15"/>
      <c r="AF1903" s="15"/>
      <c r="AG1903" s="17"/>
      <c r="AH1903" s="17"/>
      <c r="AI1903" s="17"/>
      <c r="AJ1903" s="17"/>
      <c r="AK1903" s="17"/>
      <c r="AL1903" s="17"/>
      <c r="AM1903" s="15"/>
      <c r="AN1903" s="18"/>
      <c r="AO1903" s="19"/>
    </row>
    <row r="1904" spans="1:41">
      <c r="A1904" s="5"/>
      <c r="B1904" s="6"/>
      <c r="C1904" s="7"/>
      <c r="D1904" s="7"/>
      <c r="E1904" s="7"/>
      <c r="F1904" s="45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U1904" s="7"/>
      <c r="V1904" s="7"/>
      <c r="W1904" s="7"/>
      <c r="X1904" s="7"/>
      <c r="Y1904" s="9" t="e">
        <f t="shared" si="34"/>
        <v>#DIV/0!</v>
      </c>
      <c r="Z1904" s="7"/>
      <c r="AA1904" s="7"/>
      <c r="AB1904" s="7"/>
      <c r="AC1904" s="7"/>
      <c r="AD1904" s="10"/>
      <c r="AE1904" s="7"/>
      <c r="AF1904" s="7"/>
      <c r="AG1904" s="10"/>
      <c r="AH1904" s="10"/>
      <c r="AI1904" s="10"/>
      <c r="AJ1904" s="10"/>
      <c r="AK1904" s="10"/>
      <c r="AL1904" s="10"/>
      <c r="AM1904" s="7"/>
      <c r="AN1904" s="11"/>
      <c r="AO1904" s="12"/>
    </row>
    <row r="1905" spans="1:41">
      <c r="A1905" s="13"/>
      <c r="B1905" s="14"/>
      <c r="C1905" s="15"/>
      <c r="D1905" s="15"/>
      <c r="E1905" s="15"/>
      <c r="F1905" s="61"/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U1905" s="15"/>
      <c r="V1905" s="15"/>
      <c r="W1905" s="15"/>
      <c r="X1905" s="15"/>
      <c r="Y1905" s="16" t="e">
        <f t="shared" si="34"/>
        <v>#DIV/0!</v>
      </c>
      <c r="Z1905" s="15"/>
      <c r="AA1905" s="15"/>
      <c r="AB1905" s="15"/>
      <c r="AC1905" s="15"/>
      <c r="AD1905" s="17"/>
      <c r="AE1905" s="15"/>
      <c r="AF1905" s="15"/>
      <c r="AG1905" s="17"/>
      <c r="AH1905" s="17"/>
      <c r="AI1905" s="17"/>
      <c r="AJ1905" s="17"/>
      <c r="AK1905" s="17"/>
      <c r="AL1905" s="17"/>
      <c r="AM1905" s="15"/>
      <c r="AN1905" s="18"/>
      <c r="AO1905" s="19"/>
    </row>
    <row r="1906" spans="1:41">
      <c r="A1906" s="5"/>
      <c r="B1906" s="6"/>
      <c r="C1906" s="7"/>
      <c r="D1906" s="7"/>
      <c r="E1906" s="7"/>
      <c r="F1906" s="45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U1906" s="7"/>
      <c r="V1906" s="7"/>
      <c r="W1906" s="7"/>
      <c r="X1906" s="7"/>
      <c r="Y1906" s="9" t="e">
        <f t="shared" si="34"/>
        <v>#DIV/0!</v>
      </c>
      <c r="Z1906" s="7"/>
      <c r="AA1906" s="7"/>
      <c r="AB1906" s="7"/>
      <c r="AC1906" s="7"/>
      <c r="AD1906" s="10"/>
      <c r="AE1906" s="7"/>
      <c r="AF1906" s="7"/>
      <c r="AG1906" s="10"/>
      <c r="AH1906" s="10"/>
      <c r="AI1906" s="10"/>
      <c r="AJ1906" s="10"/>
      <c r="AK1906" s="10"/>
      <c r="AL1906" s="10"/>
      <c r="AM1906" s="7"/>
      <c r="AN1906" s="11"/>
      <c r="AO1906" s="12"/>
    </row>
    <row r="1907" spans="1:41">
      <c r="A1907" s="13"/>
      <c r="B1907" s="14"/>
      <c r="C1907" s="15"/>
      <c r="D1907" s="15"/>
      <c r="E1907" s="15"/>
      <c r="F1907" s="61"/>
      <c r="G1907" s="15"/>
      <c r="H1907" s="15"/>
      <c r="I1907" s="15"/>
      <c r="J1907" s="15"/>
      <c r="K1907" s="15"/>
      <c r="L1907" s="15"/>
      <c r="M1907" s="15"/>
      <c r="N1907" s="15"/>
      <c r="O1907" s="15"/>
      <c r="P1907" s="15"/>
      <c r="Q1907" s="15"/>
      <c r="U1907" s="15"/>
      <c r="V1907" s="15"/>
      <c r="W1907" s="15"/>
      <c r="X1907" s="15"/>
      <c r="Y1907" s="16" t="e">
        <f t="shared" si="34"/>
        <v>#DIV/0!</v>
      </c>
      <c r="Z1907" s="15"/>
      <c r="AA1907" s="15"/>
      <c r="AB1907" s="15"/>
      <c r="AC1907" s="15"/>
      <c r="AD1907" s="17"/>
      <c r="AE1907" s="15"/>
      <c r="AF1907" s="15"/>
      <c r="AG1907" s="17"/>
      <c r="AH1907" s="17"/>
      <c r="AI1907" s="17"/>
      <c r="AJ1907" s="17"/>
      <c r="AK1907" s="17"/>
      <c r="AL1907" s="17"/>
      <c r="AM1907" s="15"/>
      <c r="AN1907" s="18"/>
      <c r="AO1907" s="19"/>
    </row>
    <row r="1908" spans="1:41">
      <c r="A1908" s="5"/>
      <c r="B1908" s="6"/>
      <c r="C1908" s="7"/>
      <c r="D1908" s="7"/>
      <c r="E1908" s="7"/>
      <c r="F1908" s="45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U1908" s="7"/>
      <c r="V1908" s="7"/>
      <c r="W1908" s="7"/>
      <c r="X1908" s="7"/>
      <c r="Y1908" s="9" t="e">
        <f t="shared" si="34"/>
        <v>#DIV/0!</v>
      </c>
      <c r="Z1908" s="7"/>
      <c r="AA1908" s="7"/>
      <c r="AB1908" s="7"/>
      <c r="AC1908" s="7"/>
      <c r="AD1908" s="10"/>
      <c r="AE1908" s="7"/>
      <c r="AF1908" s="7"/>
      <c r="AG1908" s="10"/>
      <c r="AH1908" s="10"/>
      <c r="AI1908" s="10"/>
      <c r="AJ1908" s="10"/>
      <c r="AK1908" s="10"/>
      <c r="AL1908" s="10"/>
      <c r="AM1908" s="7"/>
      <c r="AN1908" s="11"/>
      <c r="AO1908" s="12"/>
    </row>
    <row r="1909" spans="1:41">
      <c r="A1909" s="13"/>
      <c r="B1909" s="14"/>
      <c r="C1909" s="15"/>
      <c r="D1909" s="15"/>
      <c r="E1909" s="15"/>
      <c r="F1909" s="61"/>
      <c r="G1909" s="15"/>
      <c r="H1909" s="15"/>
      <c r="I1909" s="15"/>
      <c r="J1909" s="15"/>
      <c r="K1909" s="15"/>
      <c r="L1909" s="15"/>
      <c r="M1909" s="15"/>
      <c r="N1909" s="15"/>
      <c r="O1909" s="15"/>
      <c r="P1909" s="15"/>
      <c r="Q1909" s="15"/>
      <c r="U1909" s="15"/>
      <c r="V1909" s="15"/>
      <c r="W1909" s="15"/>
      <c r="X1909" s="15"/>
      <c r="Y1909" s="16" t="e">
        <f t="shared" si="34"/>
        <v>#DIV/0!</v>
      </c>
      <c r="Z1909" s="15"/>
      <c r="AA1909" s="15"/>
      <c r="AB1909" s="15"/>
      <c r="AC1909" s="15"/>
      <c r="AD1909" s="17"/>
      <c r="AE1909" s="15"/>
      <c r="AF1909" s="15"/>
      <c r="AG1909" s="17"/>
      <c r="AH1909" s="17"/>
      <c r="AI1909" s="17"/>
      <c r="AJ1909" s="17"/>
      <c r="AK1909" s="17"/>
      <c r="AL1909" s="17"/>
      <c r="AM1909" s="15"/>
      <c r="AN1909" s="18"/>
      <c r="AO1909" s="19"/>
    </row>
    <row r="1910" spans="1:41">
      <c r="A1910" s="5"/>
      <c r="B1910" s="6"/>
      <c r="C1910" s="7"/>
      <c r="D1910" s="7"/>
      <c r="E1910" s="7"/>
      <c r="F1910" s="45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U1910" s="7"/>
      <c r="V1910" s="7"/>
      <c r="W1910" s="7"/>
      <c r="X1910" s="7"/>
      <c r="Y1910" s="9" t="e">
        <f t="shared" si="34"/>
        <v>#DIV/0!</v>
      </c>
      <c r="Z1910" s="7"/>
      <c r="AA1910" s="7"/>
      <c r="AB1910" s="7"/>
      <c r="AC1910" s="7"/>
      <c r="AD1910" s="10"/>
      <c r="AE1910" s="7"/>
      <c r="AF1910" s="7"/>
      <c r="AG1910" s="10"/>
      <c r="AH1910" s="10"/>
      <c r="AI1910" s="10"/>
      <c r="AJ1910" s="10"/>
      <c r="AK1910" s="10"/>
      <c r="AL1910" s="10"/>
      <c r="AM1910" s="7"/>
      <c r="AN1910" s="11"/>
      <c r="AO1910" s="12"/>
    </row>
    <row r="1911" spans="1:41">
      <c r="A1911" s="13"/>
      <c r="B1911" s="14"/>
      <c r="C1911" s="15"/>
      <c r="D1911" s="15"/>
      <c r="E1911" s="15"/>
      <c r="F1911" s="61"/>
      <c r="G1911" s="15"/>
      <c r="H1911" s="15"/>
      <c r="I1911" s="15"/>
      <c r="J1911" s="15"/>
      <c r="K1911" s="15"/>
      <c r="L1911" s="15"/>
      <c r="M1911" s="15"/>
      <c r="N1911" s="15"/>
      <c r="O1911" s="15"/>
      <c r="P1911" s="15"/>
      <c r="Q1911" s="15"/>
      <c r="U1911" s="15"/>
      <c r="V1911" s="15"/>
      <c r="W1911" s="15"/>
      <c r="X1911" s="15"/>
      <c r="Y1911" s="16" t="e">
        <f t="shared" si="34"/>
        <v>#DIV/0!</v>
      </c>
      <c r="Z1911" s="15"/>
      <c r="AA1911" s="15"/>
      <c r="AB1911" s="15"/>
      <c r="AC1911" s="15"/>
      <c r="AD1911" s="17"/>
      <c r="AE1911" s="15"/>
      <c r="AF1911" s="15"/>
      <c r="AG1911" s="17"/>
      <c r="AH1911" s="17"/>
      <c r="AI1911" s="17"/>
      <c r="AJ1911" s="17"/>
      <c r="AK1911" s="17"/>
      <c r="AL1911" s="17"/>
      <c r="AM1911" s="15"/>
      <c r="AN1911" s="18"/>
      <c r="AO1911" s="19"/>
    </row>
    <row r="1912" spans="1:41">
      <c r="A1912" s="5"/>
      <c r="B1912" s="6"/>
      <c r="C1912" s="7"/>
      <c r="D1912" s="7"/>
      <c r="E1912" s="7"/>
      <c r="F1912" s="45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U1912" s="7"/>
      <c r="V1912" s="7"/>
      <c r="W1912" s="7"/>
      <c r="X1912" s="7"/>
      <c r="Y1912" s="9" t="e">
        <f t="shared" si="34"/>
        <v>#DIV/0!</v>
      </c>
      <c r="Z1912" s="7"/>
      <c r="AA1912" s="7"/>
      <c r="AB1912" s="7"/>
      <c r="AC1912" s="7"/>
      <c r="AD1912" s="10"/>
      <c r="AE1912" s="7"/>
      <c r="AF1912" s="7"/>
      <c r="AG1912" s="10"/>
      <c r="AH1912" s="10"/>
      <c r="AI1912" s="10"/>
      <c r="AJ1912" s="10"/>
      <c r="AK1912" s="10"/>
      <c r="AL1912" s="10"/>
      <c r="AM1912" s="7"/>
      <c r="AN1912" s="11"/>
      <c r="AO1912" s="12"/>
    </row>
    <row r="1913" spans="1:41">
      <c r="A1913" s="13"/>
      <c r="B1913" s="14"/>
      <c r="C1913" s="15"/>
      <c r="D1913" s="15"/>
      <c r="E1913" s="15"/>
      <c r="F1913" s="61"/>
      <c r="G1913" s="15"/>
      <c r="H1913" s="15"/>
      <c r="I1913" s="15"/>
      <c r="J1913" s="15"/>
      <c r="K1913" s="15"/>
      <c r="L1913" s="15"/>
      <c r="M1913" s="15"/>
      <c r="N1913" s="15"/>
      <c r="O1913" s="15"/>
      <c r="P1913" s="15"/>
      <c r="Q1913" s="15"/>
      <c r="U1913" s="15"/>
      <c r="V1913" s="15"/>
      <c r="W1913" s="15"/>
      <c r="X1913" s="15"/>
      <c r="Y1913" s="16" t="e">
        <f t="shared" si="34"/>
        <v>#DIV/0!</v>
      </c>
      <c r="Z1913" s="15"/>
      <c r="AA1913" s="15"/>
      <c r="AB1913" s="15"/>
      <c r="AC1913" s="15"/>
      <c r="AD1913" s="17"/>
      <c r="AE1913" s="15"/>
      <c r="AF1913" s="15"/>
      <c r="AG1913" s="17"/>
      <c r="AH1913" s="17"/>
      <c r="AI1913" s="17"/>
      <c r="AJ1913" s="17"/>
      <c r="AK1913" s="17"/>
      <c r="AL1913" s="17"/>
      <c r="AM1913" s="15"/>
      <c r="AN1913" s="18"/>
      <c r="AO1913" s="19"/>
    </row>
    <row r="1914" spans="1:41">
      <c r="A1914" s="5"/>
      <c r="B1914" s="6"/>
      <c r="C1914" s="7"/>
      <c r="D1914" s="7"/>
      <c r="E1914" s="7"/>
      <c r="F1914" s="45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U1914" s="7"/>
      <c r="V1914" s="7"/>
      <c r="W1914" s="7"/>
      <c r="X1914" s="7"/>
      <c r="Y1914" s="9" t="e">
        <f t="shared" si="34"/>
        <v>#DIV/0!</v>
      </c>
      <c r="Z1914" s="7"/>
      <c r="AA1914" s="7"/>
      <c r="AB1914" s="7"/>
      <c r="AC1914" s="7"/>
      <c r="AD1914" s="10"/>
      <c r="AE1914" s="7"/>
      <c r="AF1914" s="7"/>
      <c r="AG1914" s="10"/>
      <c r="AH1914" s="10"/>
      <c r="AI1914" s="10"/>
      <c r="AJ1914" s="10"/>
      <c r="AK1914" s="10"/>
      <c r="AL1914" s="10"/>
      <c r="AM1914" s="7"/>
      <c r="AN1914" s="11"/>
      <c r="AO1914" s="12"/>
    </row>
    <row r="1915" spans="1:41">
      <c r="A1915" s="13"/>
      <c r="B1915" s="14"/>
      <c r="C1915" s="15"/>
      <c r="D1915" s="15"/>
      <c r="E1915" s="15"/>
      <c r="F1915" s="61"/>
      <c r="G1915" s="15"/>
      <c r="H1915" s="15"/>
      <c r="I1915" s="15"/>
      <c r="J1915" s="15"/>
      <c r="K1915" s="15"/>
      <c r="L1915" s="15"/>
      <c r="M1915" s="15"/>
      <c r="N1915" s="15"/>
      <c r="O1915" s="15"/>
      <c r="P1915" s="15"/>
      <c r="Q1915" s="15"/>
      <c r="U1915" s="15"/>
      <c r="V1915" s="15"/>
      <c r="W1915" s="15"/>
      <c r="X1915" s="15"/>
      <c r="Y1915" s="16" t="e">
        <f t="shared" si="34"/>
        <v>#DIV/0!</v>
      </c>
      <c r="Z1915" s="15"/>
      <c r="AA1915" s="15"/>
      <c r="AB1915" s="15"/>
      <c r="AC1915" s="15"/>
      <c r="AD1915" s="17"/>
      <c r="AE1915" s="15"/>
      <c r="AF1915" s="15"/>
      <c r="AG1915" s="17"/>
      <c r="AH1915" s="17"/>
      <c r="AI1915" s="17"/>
      <c r="AJ1915" s="17"/>
      <c r="AK1915" s="17"/>
      <c r="AL1915" s="17"/>
      <c r="AM1915" s="15"/>
      <c r="AN1915" s="18"/>
      <c r="AO1915" s="19"/>
    </row>
    <row r="1916" spans="1:41">
      <c r="A1916" s="5"/>
      <c r="B1916" s="6"/>
      <c r="C1916" s="7"/>
      <c r="D1916" s="7"/>
      <c r="E1916" s="7"/>
      <c r="F1916" s="45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U1916" s="7"/>
      <c r="V1916" s="7"/>
      <c r="W1916" s="7"/>
      <c r="X1916" s="7"/>
      <c r="Y1916" s="9" t="e">
        <f t="shared" si="34"/>
        <v>#DIV/0!</v>
      </c>
      <c r="Z1916" s="7"/>
      <c r="AA1916" s="7"/>
      <c r="AB1916" s="7"/>
      <c r="AC1916" s="7"/>
      <c r="AD1916" s="10"/>
      <c r="AE1916" s="7"/>
      <c r="AF1916" s="7"/>
      <c r="AG1916" s="10"/>
      <c r="AH1916" s="10"/>
      <c r="AI1916" s="10"/>
      <c r="AJ1916" s="10"/>
      <c r="AK1916" s="10"/>
      <c r="AL1916" s="10"/>
      <c r="AM1916" s="7"/>
      <c r="AN1916" s="11"/>
      <c r="AO1916" s="12"/>
    </row>
    <row r="1917" spans="1:41">
      <c r="A1917" s="13"/>
      <c r="B1917" s="14"/>
      <c r="C1917" s="15"/>
      <c r="D1917" s="15"/>
      <c r="E1917" s="15"/>
      <c r="F1917" s="61"/>
      <c r="G1917" s="15"/>
      <c r="H1917" s="15"/>
      <c r="I1917" s="15"/>
      <c r="J1917" s="15"/>
      <c r="K1917" s="15"/>
      <c r="L1917" s="15"/>
      <c r="M1917" s="15"/>
      <c r="N1917" s="15"/>
      <c r="O1917" s="15"/>
      <c r="P1917" s="15"/>
      <c r="Q1917" s="15"/>
      <c r="U1917" s="15"/>
      <c r="V1917" s="15"/>
      <c r="W1917" s="15"/>
      <c r="X1917" s="15"/>
      <c r="Y1917" s="16" t="e">
        <f t="shared" si="34"/>
        <v>#DIV/0!</v>
      </c>
      <c r="Z1917" s="15"/>
      <c r="AA1917" s="15"/>
      <c r="AB1917" s="15"/>
      <c r="AC1917" s="15"/>
      <c r="AD1917" s="17"/>
      <c r="AE1917" s="15"/>
      <c r="AF1917" s="15"/>
      <c r="AG1917" s="17"/>
      <c r="AH1917" s="17"/>
      <c r="AI1917" s="17"/>
      <c r="AJ1917" s="17"/>
      <c r="AK1917" s="17"/>
      <c r="AL1917" s="17"/>
      <c r="AM1917" s="15"/>
      <c r="AN1917" s="18"/>
      <c r="AO1917" s="19"/>
    </row>
    <row r="1918" spans="1:41">
      <c r="A1918" s="5"/>
      <c r="B1918" s="6"/>
      <c r="C1918" s="7"/>
      <c r="D1918" s="7"/>
      <c r="E1918" s="7"/>
      <c r="F1918" s="45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U1918" s="7"/>
      <c r="V1918" s="7"/>
      <c r="W1918" s="7"/>
      <c r="X1918" s="7"/>
      <c r="Y1918" s="9" t="e">
        <f t="shared" si="34"/>
        <v>#DIV/0!</v>
      </c>
      <c r="Z1918" s="7"/>
      <c r="AA1918" s="7"/>
      <c r="AB1918" s="7"/>
      <c r="AC1918" s="7"/>
      <c r="AD1918" s="10"/>
      <c r="AE1918" s="7"/>
      <c r="AF1918" s="7"/>
      <c r="AG1918" s="10"/>
      <c r="AH1918" s="10"/>
      <c r="AI1918" s="10"/>
      <c r="AJ1918" s="10"/>
      <c r="AK1918" s="10"/>
      <c r="AL1918" s="10"/>
      <c r="AM1918" s="7"/>
      <c r="AN1918" s="11"/>
      <c r="AO1918" s="12"/>
    </row>
    <row r="1919" spans="1:41">
      <c r="A1919" s="13"/>
      <c r="B1919" s="14"/>
      <c r="C1919" s="15"/>
      <c r="D1919" s="15"/>
      <c r="E1919" s="15"/>
      <c r="F1919" s="61"/>
      <c r="G1919" s="15"/>
      <c r="H1919" s="15"/>
      <c r="I1919" s="15"/>
      <c r="J1919" s="15"/>
      <c r="K1919" s="15"/>
      <c r="L1919" s="15"/>
      <c r="M1919" s="15"/>
      <c r="N1919" s="15"/>
      <c r="O1919" s="15"/>
      <c r="P1919" s="15"/>
      <c r="Q1919" s="15"/>
      <c r="U1919" s="15"/>
      <c r="V1919" s="15"/>
      <c r="W1919" s="15"/>
      <c r="X1919" s="15"/>
      <c r="Y1919" s="16" t="e">
        <f t="shared" si="34"/>
        <v>#DIV/0!</v>
      </c>
      <c r="Z1919" s="15"/>
      <c r="AA1919" s="15"/>
      <c r="AB1919" s="15"/>
      <c r="AC1919" s="15"/>
      <c r="AD1919" s="17"/>
      <c r="AE1919" s="15"/>
      <c r="AF1919" s="15"/>
      <c r="AG1919" s="17"/>
      <c r="AH1919" s="17"/>
      <c r="AI1919" s="17"/>
      <c r="AJ1919" s="17"/>
      <c r="AK1919" s="17"/>
      <c r="AL1919" s="17"/>
      <c r="AM1919" s="15"/>
      <c r="AN1919" s="18"/>
      <c r="AO1919" s="19"/>
    </row>
    <row r="1920" spans="1:41">
      <c r="A1920" s="5"/>
      <c r="B1920" s="6"/>
      <c r="C1920" s="7"/>
      <c r="D1920" s="7"/>
      <c r="E1920" s="7"/>
      <c r="F1920" s="45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U1920" s="7"/>
      <c r="V1920" s="7"/>
      <c r="W1920" s="7"/>
      <c r="X1920" s="7"/>
      <c r="Y1920" s="9" t="e">
        <f t="shared" si="34"/>
        <v>#DIV/0!</v>
      </c>
      <c r="Z1920" s="7"/>
      <c r="AA1920" s="7"/>
      <c r="AB1920" s="7"/>
      <c r="AC1920" s="7"/>
      <c r="AD1920" s="10"/>
      <c r="AE1920" s="7"/>
      <c r="AF1920" s="7"/>
      <c r="AG1920" s="10"/>
      <c r="AH1920" s="10"/>
      <c r="AI1920" s="10"/>
      <c r="AJ1920" s="10"/>
      <c r="AK1920" s="10"/>
      <c r="AL1920" s="10"/>
      <c r="AM1920" s="7"/>
      <c r="AN1920" s="11"/>
      <c r="AO1920" s="12"/>
    </row>
    <row r="1921" spans="1:41">
      <c r="A1921" s="13"/>
      <c r="B1921" s="14"/>
      <c r="C1921" s="15"/>
      <c r="D1921" s="15"/>
      <c r="E1921" s="15"/>
      <c r="F1921" s="61"/>
      <c r="G1921" s="15"/>
      <c r="H1921" s="15"/>
      <c r="I1921" s="15"/>
      <c r="J1921" s="15"/>
      <c r="K1921" s="15"/>
      <c r="L1921" s="15"/>
      <c r="M1921" s="15"/>
      <c r="N1921" s="15"/>
      <c r="O1921" s="15"/>
      <c r="P1921" s="15"/>
      <c r="Q1921" s="15"/>
      <c r="U1921" s="15"/>
      <c r="V1921" s="15"/>
      <c r="W1921" s="15"/>
      <c r="X1921" s="15"/>
      <c r="Y1921" s="16" t="e">
        <f t="shared" si="34"/>
        <v>#DIV/0!</v>
      </c>
      <c r="Z1921" s="15"/>
      <c r="AA1921" s="15"/>
      <c r="AB1921" s="15"/>
      <c r="AC1921" s="15"/>
      <c r="AD1921" s="17"/>
      <c r="AE1921" s="15"/>
      <c r="AF1921" s="15"/>
      <c r="AG1921" s="17"/>
      <c r="AH1921" s="17"/>
      <c r="AI1921" s="17"/>
      <c r="AJ1921" s="17"/>
      <c r="AK1921" s="17"/>
      <c r="AL1921" s="17"/>
      <c r="AM1921" s="15"/>
      <c r="AN1921" s="18"/>
      <c r="AO1921" s="19"/>
    </row>
    <row r="1922" spans="1:41">
      <c r="A1922" s="5"/>
      <c r="B1922" s="6"/>
      <c r="C1922" s="7"/>
      <c r="D1922" s="7"/>
      <c r="E1922" s="7"/>
      <c r="F1922" s="45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U1922" s="7"/>
      <c r="V1922" s="7"/>
      <c r="W1922" s="7"/>
      <c r="X1922" s="7"/>
      <c r="Y1922" s="9" t="e">
        <f t="shared" si="34"/>
        <v>#DIV/0!</v>
      </c>
      <c r="Z1922" s="7"/>
      <c r="AA1922" s="7"/>
      <c r="AB1922" s="7"/>
      <c r="AC1922" s="7"/>
      <c r="AD1922" s="10"/>
      <c r="AE1922" s="7"/>
      <c r="AF1922" s="7"/>
      <c r="AG1922" s="10"/>
      <c r="AH1922" s="10"/>
      <c r="AI1922" s="10"/>
      <c r="AJ1922" s="10"/>
      <c r="AK1922" s="10"/>
      <c r="AL1922" s="10"/>
      <c r="AM1922" s="7"/>
      <c r="AN1922" s="11"/>
      <c r="AO1922" s="12"/>
    </row>
    <row r="1923" spans="1:41">
      <c r="A1923" s="13"/>
      <c r="B1923" s="14"/>
      <c r="C1923" s="15"/>
      <c r="D1923" s="15"/>
      <c r="E1923" s="15"/>
      <c r="F1923" s="61"/>
      <c r="G1923" s="15"/>
      <c r="H1923" s="15"/>
      <c r="I1923" s="15"/>
      <c r="J1923" s="15"/>
      <c r="K1923" s="15"/>
      <c r="L1923" s="15"/>
      <c r="M1923" s="15"/>
      <c r="N1923" s="15"/>
      <c r="O1923" s="15"/>
      <c r="P1923" s="15"/>
      <c r="Q1923" s="15"/>
      <c r="U1923" s="15"/>
      <c r="V1923" s="15"/>
      <c r="W1923" s="15"/>
      <c r="X1923" s="15"/>
      <c r="Y1923" s="16" t="e">
        <f t="shared" si="34"/>
        <v>#DIV/0!</v>
      </c>
      <c r="Z1923" s="15"/>
      <c r="AA1923" s="15"/>
      <c r="AB1923" s="15"/>
      <c r="AC1923" s="15"/>
      <c r="AD1923" s="17"/>
      <c r="AE1923" s="15"/>
      <c r="AF1923" s="15"/>
      <c r="AG1923" s="17"/>
      <c r="AH1923" s="17"/>
      <c r="AI1923" s="17"/>
      <c r="AJ1923" s="17"/>
      <c r="AK1923" s="17"/>
      <c r="AL1923" s="17"/>
      <c r="AM1923" s="15"/>
      <c r="AN1923" s="18"/>
      <c r="AO1923" s="19"/>
    </row>
    <row r="1924" spans="1:41">
      <c r="A1924" s="5"/>
      <c r="B1924" s="6"/>
      <c r="C1924" s="7"/>
      <c r="D1924" s="7"/>
      <c r="E1924" s="7"/>
      <c r="F1924" s="45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U1924" s="7"/>
      <c r="V1924" s="7"/>
      <c r="W1924" s="7"/>
      <c r="X1924" s="7"/>
      <c r="Y1924" s="9" t="e">
        <f t="shared" si="34"/>
        <v>#DIV/0!</v>
      </c>
      <c r="Z1924" s="7"/>
      <c r="AA1924" s="7"/>
      <c r="AB1924" s="7"/>
      <c r="AC1924" s="7"/>
      <c r="AD1924" s="10"/>
      <c r="AE1924" s="7"/>
      <c r="AF1924" s="7"/>
      <c r="AG1924" s="10"/>
      <c r="AH1924" s="10"/>
      <c r="AI1924" s="10"/>
      <c r="AJ1924" s="10"/>
      <c r="AK1924" s="10"/>
      <c r="AL1924" s="10"/>
      <c r="AM1924" s="7"/>
      <c r="AN1924" s="11"/>
      <c r="AO1924" s="12"/>
    </row>
    <row r="1925" spans="1:41">
      <c r="A1925" s="13"/>
      <c r="B1925" s="14"/>
      <c r="C1925" s="15"/>
      <c r="D1925" s="15"/>
      <c r="E1925" s="15"/>
      <c r="F1925" s="61"/>
      <c r="G1925" s="15"/>
      <c r="H1925" s="15"/>
      <c r="I1925" s="15"/>
      <c r="J1925" s="15"/>
      <c r="K1925" s="15"/>
      <c r="L1925" s="15"/>
      <c r="M1925" s="15"/>
      <c r="N1925" s="15"/>
      <c r="O1925" s="15"/>
      <c r="P1925" s="15"/>
      <c r="Q1925" s="15"/>
      <c r="U1925" s="15"/>
      <c r="V1925" s="15"/>
      <c r="W1925" s="15"/>
      <c r="X1925" s="15"/>
      <c r="Y1925" s="16" t="e">
        <f t="shared" si="34"/>
        <v>#DIV/0!</v>
      </c>
      <c r="Z1925" s="15"/>
      <c r="AA1925" s="15"/>
      <c r="AB1925" s="15"/>
      <c r="AC1925" s="15"/>
      <c r="AD1925" s="17"/>
      <c r="AE1925" s="15"/>
      <c r="AF1925" s="15"/>
      <c r="AG1925" s="17"/>
      <c r="AH1925" s="17"/>
      <c r="AI1925" s="17"/>
      <c r="AJ1925" s="17"/>
      <c r="AK1925" s="17"/>
      <c r="AL1925" s="17"/>
      <c r="AM1925" s="15"/>
      <c r="AN1925" s="18"/>
      <c r="AO1925" s="19"/>
    </row>
    <row r="1926" spans="1:41">
      <c r="A1926" s="5"/>
      <c r="B1926" s="6"/>
      <c r="C1926" s="7"/>
      <c r="D1926" s="7"/>
      <c r="E1926" s="7"/>
      <c r="F1926" s="45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U1926" s="7"/>
      <c r="V1926" s="7"/>
      <c r="W1926" s="7"/>
      <c r="X1926" s="7"/>
      <c r="Y1926" s="9" t="e">
        <f t="shared" si="34"/>
        <v>#DIV/0!</v>
      </c>
      <c r="Z1926" s="7"/>
      <c r="AA1926" s="7"/>
      <c r="AB1926" s="7"/>
      <c r="AC1926" s="7"/>
      <c r="AD1926" s="10"/>
      <c r="AE1926" s="7"/>
      <c r="AF1926" s="7"/>
      <c r="AG1926" s="10"/>
      <c r="AH1926" s="10"/>
      <c r="AI1926" s="10"/>
      <c r="AJ1926" s="10"/>
      <c r="AK1926" s="10"/>
      <c r="AL1926" s="10"/>
      <c r="AM1926" s="7"/>
      <c r="AN1926" s="11"/>
      <c r="AO1926" s="12"/>
    </row>
    <row r="1927" spans="1:41">
      <c r="A1927" s="13"/>
      <c r="B1927" s="14"/>
      <c r="C1927" s="15"/>
      <c r="D1927" s="15"/>
      <c r="E1927" s="15"/>
      <c r="F1927" s="61"/>
      <c r="G1927" s="15"/>
      <c r="H1927" s="15"/>
      <c r="I1927" s="15"/>
      <c r="J1927" s="15"/>
      <c r="K1927" s="15"/>
      <c r="L1927" s="15"/>
      <c r="M1927" s="15"/>
      <c r="N1927" s="15"/>
      <c r="O1927" s="15"/>
      <c r="P1927" s="15"/>
      <c r="Q1927" s="15"/>
      <c r="U1927" s="15"/>
      <c r="V1927" s="15"/>
      <c r="W1927" s="15"/>
      <c r="X1927" s="15"/>
      <c r="Y1927" s="16" t="e">
        <f t="shared" si="34"/>
        <v>#DIV/0!</v>
      </c>
      <c r="Z1927" s="15"/>
      <c r="AA1927" s="15"/>
      <c r="AB1927" s="15"/>
      <c r="AC1927" s="15"/>
      <c r="AD1927" s="17"/>
      <c r="AE1927" s="15"/>
      <c r="AF1927" s="15"/>
      <c r="AG1927" s="17"/>
      <c r="AH1927" s="17"/>
      <c r="AI1927" s="17"/>
      <c r="AJ1927" s="17"/>
      <c r="AK1927" s="17"/>
      <c r="AL1927" s="17"/>
      <c r="AM1927" s="15"/>
      <c r="AN1927" s="18"/>
      <c r="AO1927" s="19"/>
    </row>
    <row r="1928" spans="1:41">
      <c r="A1928" s="5"/>
      <c r="B1928" s="6"/>
      <c r="C1928" s="7"/>
      <c r="D1928" s="7"/>
      <c r="E1928" s="7"/>
      <c r="F1928" s="45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U1928" s="7"/>
      <c r="V1928" s="7"/>
      <c r="W1928" s="7"/>
      <c r="X1928" s="7"/>
      <c r="Y1928" s="9" t="e">
        <f t="shared" si="34"/>
        <v>#DIV/0!</v>
      </c>
      <c r="Z1928" s="7"/>
      <c r="AA1928" s="7"/>
      <c r="AB1928" s="7"/>
      <c r="AC1928" s="7"/>
      <c r="AD1928" s="10"/>
      <c r="AE1928" s="7"/>
      <c r="AF1928" s="7"/>
      <c r="AG1928" s="10"/>
      <c r="AH1928" s="10"/>
      <c r="AI1928" s="10"/>
      <c r="AJ1928" s="10"/>
      <c r="AK1928" s="10"/>
      <c r="AL1928" s="10"/>
      <c r="AM1928" s="7"/>
      <c r="AN1928" s="11"/>
      <c r="AO1928" s="12"/>
    </row>
    <row r="1929" spans="1:41">
      <c r="A1929" s="13"/>
      <c r="B1929" s="14"/>
      <c r="C1929" s="15"/>
      <c r="D1929" s="15"/>
      <c r="E1929" s="15"/>
      <c r="F1929" s="61"/>
      <c r="G1929" s="15"/>
      <c r="H1929" s="15"/>
      <c r="I1929" s="15"/>
      <c r="J1929" s="15"/>
      <c r="K1929" s="15"/>
      <c r="L1929" s="15"/>
      <c r="M1929" s="15"/>
      <c r="N1929" s="15"/>
      <c r="O1929" s="15"/>
      <c r="P1929" s="15"/>
      <c r="Q1929" s="15"/>
      <c r="U1929" s="15"/>
      <c r="V1929" s="15"/>
      <c r="W1929" s="15"/>
      <c r="X1929" s="15"/>
      <c r="Y1929" s="16" t="e">
        <f t="shared" si="34"/>
        <v>#DIV/0!</v>
      </c>
      <c r="Z1929" s="15"/>
      <c r="AA1929" s="15"/>
      <c r="AB1929" s="15"/>
      <c r="AC1929" s="15"/>
      <c r="AD1929" s="17"/>
      <c r="AE1929" s="15"/>
      <c r="AF1929" s="15"/>
      <c r="AG1929" s="17"/>
      <c r="AH1929" s="17"/>
      <c r="AI1929" s="17"/>
      <c r="AJ1929" s="17"/>
      <c r="AK1929" s="17"/>
      <c r="AL1929" s="17"/>
      <c r="AM1929" s="15"/>
      <c r="AN1929" s="18"/>
      <c r="AO1929" s="19"/>
    </row>
    <row r="1930" spans="1:41">
      <c r="A1930" s="5"/>
      <c r="B1930" s="6"/>
      <c r="C1930" s="7"/>
      <c r="D1930" s="7"/>
      <c r="E1930" s="7"/>
      <c r="F1930" s="45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U1930" s="7"/>
      <c r="V1930" s="7"/>
      <c r="W1930" s="7"/>
      <c r="X1930" s="7"/>
      <c r="Y1930" s="9" t="e">
        <f t="shared" si="34"/>
        <v>#DIV/0!</v>
      </c>
      <c r="Z1930" s="7"/>
      <c r="AA1930" s="7"/>
      <c r="AB1930" s="7"/>
      <c r="AC1930" s="7"/>
      <c r="AD1930" s="10"/>
      <c r="AE1930" s="7"/>
      <c r="AF1930" s="7"/>
      <c r="AG1930" s="10"/>
      <c r="AH1930" s="10"/>
      <c r="AI1930" s="10"/>
      <c r="AJ1930" s="10"/>
      <c r="AK1930" s="10"/>
      <c r="AL1930" s="10"/>
      <c r="AM1930" s="7"/>
      <c r="AN1930" s="11"/>
      <c r="AO1930" s="12"/>
    </row>
    <row r="1931" spans="1:41">
      <c r="A1931" s="13"/>
      <c r="B1931" s="14"/>
      <c r="C1931" s="15"/>
      <c r="D1931" s="15"/>
      <c r="E1931" s="15"/>
      <c r="F1931" s="61"/>
      <c r="G1931" s="15"/>
      <c r="H1931" s="15"/>
      <c r="I1931" s="15"/>
      <c r="J1931" s="15"/>
      <c r="K1931" s="15"/>
      <c r="L1931" s="15"/>
      <c r="M1931" s="15"/>
      <c r="N1931" s="15"/>
      <c r="O1931" s="15"/>
      <c r="P1931" s="15"/>
      <c r="Q1931" s="15"/>
      <c r="U1931" s="15"/>
      <c r="V1931" s="15"/>
      <c r="W1931" s="15"/>
      <c r="X1931" s="15"/>
      <c r="Y1931" s="16" t="e">
        <f t="shared" si="34"/>
        <v>#DIV/0!</v>
      </c>
      <c r="Z1931" s="15"/>
      <c r="AA1931" s="15"/>
      <c r="AB1931" s="15"/>
      <c r="AC1931" s="15"/>
      <c r="AD1931" s="17"/>
      <c r="AE1931" s="15"/>
      <c r="AF1931" s="15"/>
      <c r="AG1931" s="17"/>
      <c r="AH1931" s="17"/>
      <c r="AI1931" s="17"/>
      <c r="AJ1931" s="17"/>
      <c r="AK1931" s="17"/>
      <c r="AL1931" s="17"/>
      <c r="AM1931" s="15"/>
      <c r="AN1931" s="18"/>
      <c r="AO1931" s="19"/>
    </row>
    <row r="1932" spans="1:41">
      <c r="A1932" s="5"/>
      <c r="B1932" s="6"/>
      <c r="C1932" s="7"/>
      <c r="D1932" s="7"/>
      <c r="E1932" s="7"/>
      <c r="F1932" s="45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U1932" s="7"/>
      <c r="V1932" s="7"/>
      <c r="W1932" s="7"/>
      <c r="X1932" s="7"/>
      <c r="Y1932" s="9" t="e">
        <f t="shared" si="34"/>
        <v>#DIV/0!</v>
      </c>
      <c r="Z1932" s="7"/>
      <c r="AA1932" s="7"/>
      <c r="AB1932" s="7"/>
      <c r="AC1932" s="7"/>
      <c r="AD1932" s="10"/>
      <c r="AE1932" s="7"/>
      <c r="AF1932" s="7"/>
      <c r="AG1932" s="10"/>
      <c r="AH1932" s="10"/>
      <c r="AI1932" s="10"/>
      <c r="AJ1932" s="10"/>
      <c r="AK1932" s="10"/>
      <c r="AL1932" s="10"/>
      <c r="AM1932" s="7"/>
      <c r="AN1932" s="11"/>
      <c r="AO1932" s="12"/>
    </row>
    <row r="1933" spans="1:41">
      <c r="A1933" s="13"/>
      <c r="B1933" s="14"/>
      <c r="C1933" s="15"/>
      <c r="D1933" s="15"/>
      <c r="E1933" s="15"/>
      <c r="F1933" s="61"/>
      <c r="G1933" s="15"/>
      <c r="H1933" s="15"/>
      <c r="I1933" s="15"/>
      <c r="J1933" s="15"/>
      <c r="K1933" s="15"/>
      <c r="L1933" s="15"/>
      <c r="M1933" s="15"/>
      <c r="N1933" s="15"/>
      <c r="O1933" s="15"/>
      <c r="P1933" s="15"/>
      <c r="Q1933" s="15"/>
      <c r="U1933" s="15"/>
      <c r="V1933" s="15"/>
      <c r="W1933" s="15"/>
      <c r="X1933" s="15"/>
      <c r="Y1933" s="16" t="e">
        <f t="shared" si="34"/>
        <v>#DIV/0!</v>
      </c>
      <c r="Z1933" s="15"/>
      <c r="AA1933" s="15"/>
      <c r="AB1933" s="15"/>
      <c r="AC1933" s="15"/>
      <c r="AD1933" s="17"/>
      <c r="AE1933" s="15"/>
      <c r="AF1933" s="15"/>
      <c r="AG1933" s="17"/>
      <c r="AH1933" s="17"/>
      <c r="AI1933" s="17"/>
      <c r="AJ1933" s="17"/>
      <c r="AK1933" s="17"/>
      <c r="AL1933" s="17"/>
      <c r="AM1933" s="15"/>
      <c r="AN1933" s="18"/>
      <c r="AO1933" s="19"/>
    </row>
    <row r="1934" spans="1:41">
      <c r="A1934" s="5"/>
      <c r="B1934" s="6"/>
      <c r="C1934" s="7"/>
      <c r="D1934" s="7"/>
      <c r="E1934" s="7"/>
      <c r="F1934" s="45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U1934" s="7"/>
      <c r="V1934" s="7"/>
      <c r="W1934" s="7"/>
      <c r="X1934" s="7"/>
      <c r="Y1934" s="9" t="e">
        <f t="shared" si="34"/>
        <v>#DIV/0!</v>
      </c>
      <c r="Z1934" s="7"/>
      <c r="AA1934" s="7"/>
      <c r="AB1934" s="7"/>
      <c r="AC1934" s="7"/>
      <c r="AD1934" s="10"/>
      <c r="AE1934" s="7"/>
      <c r="AF1934" s="7"/>
      <c r="AG1934" s="10"/>
      <c r="AH1934" s="10"/>
      <c r="AI1934" s="10"/>
      <c r="AJ1934" s="10"/>
      <c r="AK1934" s="10"/>
      <c r="AL1934" s="10"/>
      <c r="AM1934" s="7"/>
      <c r="AN1934" s="11"/>
      <c r="AO1934" s="12"/>
    </row>
    <row r="1935" spans="1:41">
      <c r="A1935" s="13"/>
      <c r="B1935" s="14"/>
      <c r="C1935" s="15"/>
      <c r="D1935" s="15"/>
      <c r="E1935" s="15"/>
      <c r="F1935" s="61"/>
      <c r="G1935" s="15"/>
      <c r="H1935" s="15"/>
      <c r="I1935" s="15"/>
      <c r="J1935" s="15"/>
      <c r="K1935" s="15"/>
      <c r="L1935" s="15"/>
      <c r="M1935" s="15"/>
      <c r="N1935" s="15"/>
      <c r="O1935" s="15"/>
      <c r="P1935" s="15"/>
      <c r="Q1935" s="15"/>
      <c r="U1935" s="15"/>
      <c r="V1935" s="15"/>
      <c r="W1935" s="15"/>
      <c r="X1935" s="15"/>
      <c r="Y1935" s="16" t="e">
        <f t="shared" si="34"/>
        <v>#DIV/0!</v>
      </c>
      <c r="Z1935" s="15"/>
      <c r="AA1935" s="15"/>
      <c r="AB1935" s="15"/>
      <c r="AC1935" s="15"/>
      <c r="AD1935" s="17"/>
      <c r="AE1935" s="15"/>
      <c r="AF1935" s="15"/>
      <c r="AG1935" s="17"/>
      <c r="AH1935" s="17"/>
      <c r="AI1935" s="17"/>
      <c r="AJ1935" s="17"/>
      <c r="AK1935" s="17"/>
      <c r="AL1935" s="17"/>
      <c r="AM1935" s="15"/>
      <c r="AN1935" s="18"/>
      <c r="AO1935" s="19"/>
    </row>
    <row r="1936" spans="1:41">
      <c r="A1936" s="5"/>
      <c r="B1936" s="6"/>
      <c r="C1936" s="7"/>
      <c r="D1936" s="7"/>
      <c r="E1936" s="7"/>
      <c r="F1936" s="45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U1936" s="7"/>
      <c r="V1936" s="7"/>
      <c r="W1936" s="7"/>
      <c r="X1936" s="7"/>
      <c r="Y1936" s="9" t="e">
        <f t="shared" si="34"/>
        <v>#DIV/0!</v>
      </c>
      <c r="Z1936" s="7"/>
      <c r="AA1936" s="7"/>
      <c r="AB1936" s="7"/>
      <c r="AC1936" s="7"/>
      <c r="AD1936" s="10"/>
      <c r="AE1936" s="7"/>
      <c r="AF1936" s="7"/>
      <c r="AG1936" s="10"/>
      <c r="AH1936" s="10"/>
      <c r="AI1936" s="10"/>
      <c r="AJ1936" s="10"/>
      <c r="AK1936" s="10"/>
      <c r="AL1936" s="10"/>
      <c r="AM1936" s="7"/>
      <c r="AN1936" s="11"/>
      <c r="AO1936" s="12"/>
    </row>
    <row r="1937" spans="1:41">
      <c r="A1937" s="13"/>
      <c r="B1937" s="14"/>
      <c r="C1937" s="15"/>
      <c r="D1937" s="15"/>
      <c r="E1937" s="15"/>
      <c r="F1937" s="61"/>
      <c r="G1937" s="15"/>
      <c r="H1937" s="15"/>
      <c r="I1937" s="15"/>
      <c r="J1937" s="15"/>
      <c r="K1937" s="15"/>
      <c r="L1937" s="15"/>
      <c r="M1937" s="15"/>
      <c r="N1937" s="15"/>
      <c r="O1937" s="15"/>
      <c r="P1937" s="15"/>
      <c r="Q1937" s="15"/>
      <c r="U1937" s="15"/>
      <c r="V1937" s="15"/>
      <c r="W1937" s="15"/>
      <c r="X1937" s="15"/>
      <c r="Y1937" s="16" t="e">
        <f t="shared" si="34"/>
        <v>#DIV/0!</v>
      </c>
      <c r="Z1937" s="15"/>
      <c r="AA1937" s="15"/>
      <c r="AB1937" s="15"/>
      <c r="AC1937" s="15"/>
      <c r="AD1937" s="17"/>
      <c r="AE1937" s="15"/>
      <c r="AF1937" s="15"/>
      <c r="AG1937" s="17"/>
      <c r="AH1937" s="17"/>
      <c r="AI1937" s="17"/>
      <c r="AJ1937" s="17"/>
      <c r="AK1937" s="17"/>
      <c r="AL1937" s="17"/>
      <c r="AM1937" s="15"/>
      <c r="AN1937" s="18"/>
      <c r="AO1937" s="19"/>
    </row>
    <row r="1938" spans="1:41">
      <c r="A1938" s="5"/>
      <c r="B1938" s="6"/>
      <c r="C1938" s="7"/>
      <c r="D1938" s="7"/>
      <c r="E1938" s="7"/>
      <c r="F1938" s="45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U1938" s="7"/>
      <c r="V1938" s="7"/>
      <c r="W1938" s="7"/>
      <c r="X1938" s="7"/>
      <c r="Y1938" s="9" t="e">
        <f t="shared" si="34"/>
        <v>#DIV/0!</v>
      </c>
      <c r="Z1938" s="7"/>
      <c r="AA1938" s="7"/>
      <c r="AB1938" s="7"/>
      <c r="AC1938" s="7"/>
      <c r="AD1938" s="10"/>
      <c r="AE1938" s="7"/>
      <c r="AF1938" s="7"/>
      <c r="AG1938" s="10"/>
      <c r="AH1938" s="10"/>
      <c r="AI1938" s="10"/>
      <c r="AJ1938" s="10"/>
      <c r="AK1938" s="10"/>
      <c r="AL1938" s="10"/>
      <c r="AM1938" s="7"/>
      <c r="AN1938" s="11"/>
      <c r="AO1938" s="12"/>
    </row>
    <row r="1939" spans="1:41">
      <c r="A1939" s="13"/>
      <c r="B1939" s="14"/>
      <c r="C1939" s="15"/>
      <c r="D1939" s="15"/>
      <c r="E1939" s="15"/>
      <c r="F1939" s="61"/>
      <c r="G1939" s="15"/>
      <c r="H1939" s="15"/>
      <c r="I1939" s="15"/>
      <c r="J1939" s="15"/>
      <c r="K1939" s="15"/>
      <c r="L1939" s="15"/>
      <c r="M1939" s="15"/>
      <c r="N1939" s="15"/>
      <c r="O1939" s="15"/>
      <c r="P1939" s="15"/>
      <c r="Q1939" s="15"/>
      <c r="U1939" s="15"/>
      <c r="V1939" s="15"/>
      <c r="W1939" s="15"/>
      <c r="X1939" s="15"/>
      <c r="Y1939" s="16" t="e">
        <f t="shared" si="34"/>
        <v>#DIV/0!</v>
      </c>
      <c r="Z1939" s="15"/>
      <c r="AA1939" s="15"/>
      <c r="AB1939" s="15"/>
      <c r="AC1939" s="15"/>
      <c r="AD1939" s="17"/>
      <c r="AE1939" s="15"/>
      <c r="AF1939" s="15"/>
      <c r="AG1939" s="17"/>
      <c r="AH1939" s="17"/>
      <c r="AI1939" s="17"/>
      <c r="AJ1939" s="17"/>
      <c r="AK1939" s="17"/>
      <c r="AL1939" s="17"/>
      <c r="AM1939" s="15"/>
      <c r="AN1939" s="18"/>
      <c r="AO1939" s="19"/>
    </row>
    <row r="1940" spans="1:41">
      <c r="A1940" s="5"/>
      <c r="B1940" s="6"/>
      <c r="C1940" s="7"/>
      <c r="D1940" s="7"/>
      <c r="E1940" s="7"/>
      <c r="F1940" s="45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U1940" s="7"/>
      <c r="V1940" s="7"/>
      <c r="W1940" s="7"/>
      <c r="X1940" s="7"/>
      <c r="Y1940" s="9" t="e">
        <f t="shared" si="34"/>
        <v>#DIV/0!</v>
      </c>
      <c r="Z1940" s="7"/>
      <c r="AA1940" s="7"/>
      <c r="AB1940" s="7"/>
      <c r="AC1940" s="7"/>
      <c r="AD1940" s="10"/>
      <c r="AE1940" s="7"/>
      <c r="AF1940" s="7"/>
      <c r="AG1940" s="10"/>
      <c r="AH1940" s="10"/>
      <c r="AI1940" s="10"/>
      <c r="AJ1940" s="10"/>
      <c r="AK1940" s="10"/>
      <c r="AL1940" s="10"/>
      <c r="AM1940" s="7"/>
      <c r="AN1940" s="11"/>
      <c r="AO1940" s="12"/>
    </row>
    <row r="1941" spans="1:41">
      <c r="A1941" s="13"/>
      <c r="B1941" s="14"/>
      <c r="C1941" s="15"/>
      <c r="D1941" s="15"/>
      <c r="E1941" s="15"/>
      <c r="F1941" s="61"/>
      <c r="G1941" s="15"/>
      <c r="H1941" s="15"/>
      <c r="I1941" s="15"/>
      <c r="J1941" s="15"/>
      <c r="K1941" s="15"/>
      <c r="L1941" s="15"/>
      <c r="M1941" s="15"/>
      <c r="N1941" s="15"/>
      <c r="O1941" s="15"/>
      <c r="P1941" s="15"/>
      <c r="Q1941" s="15"/>
      <c r="U1941" s="15"/>
      <c r="V1941" s="15"/>
      <c r="W1941" s="15"/>
      <c r="X1941" s="15"/>
      <c r="Y1941" s="16" t="e">
        <f t="shared" si="34"/>
        <v>#DIV/0!</v>
      </c>
      <c r="Z1941" s="15"/>
      <c r="AA1941" s="15"/>
      <c r="AB1941" s="15"/>
      <c r="AC1941" s="15"/>
      <c r="AD1941" s="17"/>
      <c r="AE1941" s="15"/>
      <c r="AF1941" s="15"/>
      <c r="AG1941" s="17"/>
      <c r="AH1941" s="17"/>
      <c r="AI1941" s="17"/>
      <c r="AJ1941" s="17"/>
      <c r="AK1941" s="17"/>
      <c r="AL1941" s="17"/>
      <c r="AM1941" s="15"/>
      <c r="AN1941" s="18"/>
      <c r="AO1941" s="19"/>
    </row>
    <row r="1942" spans="1:41">
      <c r="A1942" s="5"/>
      <c r="B1942" s="6"/>
      <c r="C1942" s="7"/>
      <c r="D1942" s="7"/>
      <c r="E1942" s="7"/>
      <c r="F1942" s="45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U1942" s="7"/>
      <c r="V1942" s="7"/>
      <c r="W1942" s="7"/>
      <c r="X1942" s="7"/>
      <c r="Y1942" s="9" t="e">
        <f t="shared" si="34"/>
        <v>#DIV/0!</v>
      </c>
      <c r="Z1942" s="7"/>
      <c r="AA1942" s="7"/>
      <c r="AB1942" s="7"/>
      <c r="AC1942" s="7"/>
      <c r="AD1942" s="10"/>
      <c r="AE1942" s="7"/>
      <c r="AF1942" s="7"/>
      <c r="AG1942" s="10"/>
      <c r="AH1942" s="10"/>
      <c r="AI1942" s="10"/>
      <c r="AJ1942" s="10"/>
      <c r="AK1942" s="10"/>
      <c r="AL1942" s="10"/>
      <c r="AM1942" s="7"/>
      <c r="AN1942" s="11"/>
      <c r="AO1942" s="12"/>
    </row>
    <row r="1943" spans="1:41">
      <c r="A1943" s="13"/>
      <c r="B1943" s="14"/>
      <c r="C1943" s="15"/>
      <c r="D1943" s="15"/>
      <c r="E1943" s="15"/>
      <c r="F1943" s="61"/>
      <c r="G1943" s="15"/>
      <c r="H1943" s="15"/>
      <c r="I1943" s="15"/>
      <c r="J1943" s="15"/>
      <c r="K1943" s="15"/>
      <c r="L1943" s="15"/>
      <c r="M1943" s="15"/>
      <c r="N1943" s="15"/>
      <c r="O1943" s="15"/>
      <c r="P1943" s="15"/>
      <c r="Q1943" s="15"/>
      <c r="U1943" s="15"/>
      <c r="V1943" s="15"/>
      <c r="W1943" s="15"/>
      <c r="X1943" s="15"/>
      <c r="Y1943" s="16" t="e">
        <f t="shared" si="34"/>
        <v>#DIV/0!</v>
      </c>
      <c r="Z1943" s="15"/>
      <c r="AA1943" s="15"/>
      <c r="AB1943" s="15"/>
      <c r="AC1943" s="15"/>
      <c r="AD1943" s="17"/>
      <c r="AE1943" s="15"/>
      <c r="AF1943" s="15"/>
      <c r="AG1943" s="17"/>
      <c r="AH1943" s="17"/>
      <c r="AI1943" s="17"/>
      <c r="AJ1943" s="17"/>
      <c r="AK1943" s="17"/>
      <c r="AL1943" s="17"/>
      <c r="AM1943" s="15"/>
      <c r="AN1943" s="18"/>
      <c r="AO1943" s="19"/>
    </row>
    <row r="1944" spans="1:41">
      <c r="A1944" s="5"/>
      <c r="B1944" s="6"/>
      <c r="C1944" s="7"/>
      <c r="D1944" s="7"/>
      <c r="E1944" s="7"/>
      <c r="F1944" s="45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U1944" s="7"/>
      <c r="V1944" s="7"/>
      <c r="W1944" s="7"/>
      <c r="X1944" s="7"/>
      <c r="Y1944" s="9" t="e">
        <f t="shared" si="34"/>
        <v>#DIV/0!</v>
      </c>
      <c r="Z1944" s="7"/>
      <c r="AA1944" s="7"/>
      <c r="AB1944" s="7"/>
      <c r="AC1944" s="7"/>
      <c r="AD1944" s="10"/>
      <c r="AE1944" s="7"/>
      <c r="AF1944" s="7"/>
      <c r="AG1944" s="10"/>
      <c r="AH1944" s="10"/>
      <c r="AI1944" s="10"/>
      <c r="AJ1944" s="10"/>
      <c r="AK1944" s="10"/>
      <c r="AL1944" s="10"/>
      <c r="AM1944" s="7"/>
      <c r="AN1944" s="11"/>
      <c r="AO1944" s="12"/>
    </row>
    <row r="1945" spans="1:41">
      <c r="A1945" s="13"/>
      <c r="B1945" s="14"/>
      <c r="C1945" s="15"/>
      <c r="D1945" s="15"/>
      <c r="E1945" s="15"/>
      <c r="F1945" s="61"/>
      <c r="G1945" s="15"/>
      <c r="H1945" s="15"/>
      <c r="I1945" s="15"/>
      <c r="J1945" s="15"/>
      <c r="K1945" s="15"/>
      <c r="L1945" s="15"/>
      <c r="M1945" s="15"/>
      <c r="N1945" s="15"/>
      <c r="O1945" s="15"/>
      <c r="P1945" s="15"/>
      <c r="Q1945" s="15"/>
      <c r="U1945" s="15"/>
      <c r="V1945" s="15"/>
      <c r="W1945" s="15"/>
      <c r="X1945" s="15"/>
      <c r="Y1945" s="16" t="e">
        <f t="shared" si="34"/>
        <v>#DIV/0!</v>
      </c>
      <c r="Z1945" s="15"/>
      <c r="AA1945" s="15"/>
      <c r="AB1945" s="15"/>
      <c r="AC1945" s="15"/>
      <c r="AD1945" s="17"/>
      <c r="AE1945" s="15"/>
      <c r="AF1945" s="15"/>
      <c r="AG1945" s="17"/>
      <c r="AH1945" s="17"/>
      <c r="AI1945" s="17"/>
      <c r="AJ1945" s="17"/>
      <c r="AK1945" s="17"/>
      <c r="AL1945" s="17"/>
      <c r="AM1945" s="15"/>
      <c r="AN1945" s="18"/>
      <c r="AO1945" s="19"/>
    </row>
    <row r="1946" spans="1:41">
      <c r="A1946" s="5"/>
      <c r="B1946" s="6"/>
      <c r="C1946" s="7"/>
      <c r="D1946" s="7"/>
      <c r="E1946" s="7"/>
      <c r="F1946" s="45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U1946" s="7"/>
      <c r="V1946" s="7"/>
      <c r="W1946" s="7"/>
      <c r="X1946" s="7"/>
      <c r="Y1946" s="9" t="e">
        <f t="shared" si="34"/>
        <v>#DIV/0!</v>
      </c>
      <c r="Z1946" s="7"/>
      <c r="AA1946" s="7"/>
      <c r="AB1946" s="7"/>
      <c r="AC1946" s="7"/>
      <c r="AD1946" s="10"/>
      <c r="AE1946" s="7"/>
      <c r="AF1946" s="7"/>
      <c r="AG1946" s="10"/>
      <c r="AH1946" s="10"/>
      <c r="AI1946" s="10"/>
      <c r="AJ1946" s="10"/>
      <c r="AK1946" s="10"/>
      <c r="AL1946" s="10"/>
      <c r="AM1946" s="7"/>
      <c r="AN1946" s="11"/>
      <c r="AO1946" s="12"/>
    </row>
    <row r="1947" spans="1:41">
      <c r="A1947" s="13"/>
      <c r="B1947" s="14"/>
      <c r="C1947" s="15"/>
      <c r="D1947" s="15"/>
      <c r="E1947" s="15"/>
      <c r="F1947" s="61"/>
      <c r="G1947" s="15"/>
      <c r="H1947" s="15"/>
      <c r="I1947" s="15"/>
      <c r="J1947" s="15"/>
      <c r="K1947" s="15"/>
      <c r="L1947" s="15"/>
      <c r="M1947" s="15"/>
      <c r="N1947" s="15"/>
      <c r="O1947" s="15"/>
      <c r="P1947" s="15"/>
      <c r="Q1947" s="15"/>
      <c r="U1947" s="15"/>
      <c r="V1947" s="15"/>
      <c r="W1947" s="15"/>
      <c r="X1947" s="15"/>
      <c r="Y1947" s="16" t="e">
        <f t="shared" si="34"/>
        <v>#DIV/0!</v>
      </c>
      <c r="Z1947" s="15"/>
      <c r="AA1947" s="15"/>
      <c r="AB1947" s="15"/>
      <c r="AC1947" s="15"/>
      <c r="AD1947" s="17"/>
      <c r="AE1947" s="15"/>
      <c r="AF1947" s="15"/>
      <c r="AG1947" s="17"/>
      <c r="AH1947" s="17"/>
      <c r="AI1947" s="17"/>
      <c r="AJ1947" s="17"/>
      <c r="AK1947" s="17"/>
      <c r="AL1947" s="17"/>
      <c r="AM1947" s="15"/>
      <c r="AN1947" s="18"/>
      <c r="AO1947" s="19"/>
    </row>
    <row r="1948" spans="1:41">
      <c r="A1948" s="5"/>
      <c r="B1948" s="6"/>
      <c r="C1948" s="7"/>
      <c r="D1948" s="7"/>
      <c r="E1948" s="7"/>
      <c r="F1948" s="45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U1948" s="7"/>
      <c r="V1948" s="7"/>
      <c r="W1948" s="7"/>
      <c r="X1948" s="7"/>
      <c r="Y1948" s="9" t="e">
        <f t="shared" si="34"/>
        <v>#DIV/0!</v>
      </c>
      <c r="Z1948" s="7"/>
      <c r="AA1948" s="7"/>
      <c r="AB1948" s="7"/>
      <c r="AC1948" s="7"/>
      <c r="AD1948" s="10"/>
      <c r="AE1948" s="7"/>
      <c r="AF1948" s="7"/>
      <c r="AG1948" s="10"/>
      <c r="AH1948" s="10"/>
      <c r="AI1948" s="10"/>
      <c r="AJ1948" s="10"/>
      <c r="AK1948" s="10"/>
      <c r="AL1948" s="10"/>
      <c r="AM1948" s="7"/>
      <c r="AN1948" s="11"/>
      <c r="AO1948" s="12"/>
    </row>
    <row r="1949" spans="1:41">
      <c r="A1949" s="13"/>
      <c r="B1949" s="14"/>
      <c r="C1949" s="15"/>
      <c r="D1949" s="15"/>
      <c r="E1949" s="15"/>
      <c r="F1949" s="61"/>
      <c r="G1949" s="15"/>
      <c r="H1949" s="15"/>
      <c r="I1949" s="15"/>
      <c r="J1949" s="15"/>
      <c r="K1949" s="15"/>
      <c r="L1949" s="15"/>
      <c r="M1949" s="15"/>
      <c r="N1949" s="15"/>
      <c r="O1949" s="15"/>
      <c r="P1949" s="15"/>
      <c r="Q1949" s="15"/>
      <c r="U1949" s="15"/>
      <c r="V1949" s="15"/>
      <c r="W1949" s="15"/>
      <c r="X1949" s="15"/>
      <c r="Y1949" s="16" t="e">
        <f t="shared" si="34"/>
        <v>#DIV/0!</v>
      </c>
      <c r="Z1949" s="15"/>
      <c r="AA1949" s="15"/>
      <c r="AB1949" s="15"/>
      <c r="AC1949" s="15"/>
      <c r="AD1949" s="17"/>
      <c r="AE1949" s="15"/>
      <c r="AF1949" s="15"/>
      <c r="AG1949" s="17"/>
      <c r="AH1949" s="17"/>
      <c r="AI1949" s="17"/>
      <c r="AJ1949" s="17"/>
      <c r="AK1949" s="17"/>
      <c r="AL1949" s="17"/>
      <c r="AM1949" s="15"/>
      <c r="AN1949" s="18"/>
      <c r="AO1949" s="19"/>
    </row>
    <row r="1950" spans="1:41">
      <c r="A1950" s="5"/>
      <c r="B1950" s="6"/>
      <c r="C1950" s="7"/>
      <c r="D1950" s="7"/>
      <c r="E1950" s="7"/>
      <c r="F1950" s="45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U1950" s="7"/>
      <c r="V1950" s="7"/>
      <c r="W1950" s="7"/>
      <c r="X1950" s="7"/>
      <c r="Y1950" s="9" t="e">
        <f t="shared" si="34"/>
        <v>#DIV/0!</v>
      </c>
      <c r="Z1950" s="7"/>
      <c r="AA1950" s="7"/>
      <c r="AB1950" s="7"/>
      <c r="AC1950" s="7"/>
      <c r="AD1950" s="10"/>
      <c r="AE1950" s="7"/>
      <c r="AF1950" s="7"/>
      <c r="AG1950" s="10"/>
      <c r="AH1950" s="10"/>
      <c r="AI1950" s="10"/>
      <c r="AJ1950" s="10"/>
      <c r="AK1950" s="10"/>
      <c r="AL1950" s="10"/>
      <c r="AM1950" s="7"/>
      <c r="AN1950" s="11"/>
      <c r="AO1950" s="12"/>
    </row>
    <row r="1951" spans="1:41">
      <c r="A1951" s="13"/>
      <c r="B1951" s="14"/>
      <c r="C1951" s="15"/>
      <c r="D1951" s="15"/>
      <c r="E1951" s="15"/>
      <c r="F1951" s="61"/>
      <c r="G1951" s="15"/>
      <c r="H1951" s="15"/>
      <c r="I1951" s="15"/>
      <c r="J1951" s="15"/>
      <c r="K1951" s="15"/>
      <c r="L1951" s="15"/>
      <c r="M1951" s="15"/>
      <c r="N1951" s="15"/>
      <c r="O1951" s="15"/>
      <c r="P1951" s="15"/>
      <c r="Q1951" s="15"/>
      <c r="U1951" s="15"/>
      <c r="V1951" s="15"/>
      <c r="W1951" s="15"/>
      <c r="X1951" s="15"/>
      <c r="Y1951" s="16" t="e">
        <f t="shared" si="34"/>
        <v>#DIV/0!</v>
      </c>
      <c r="Z1951" s="15"/>
      <c r="AA1951" s="15"/>
      <c r="AB1951" s="15"/>
      <c r="AC1951" s="15"/>
      <c r="AD1951" s="17"/>
      <c r="AE1951" s="15"/>
      <c r="AF1951" s="15"/>
      <c r="AG1951" s="17"/>
      <c r="AH1951" s="17"/>
      <c r="AI1951" s="17"/>
      <c r="AJ1951" s="17"/>
      <c r="AK1951" s="17"/>
      <c r="AL1951" s="17"/>
      <c r="AM1951" s="15"/>
      <c r="AN1951" s="18"/>
      <c r="AO1951" s="19"/>
    </row>
    <row r="1952" spans="1:41">
      <c r="A1952" s="5"/>
      <c r="B1952" s="6"/>
      <c r="C1952" s="7"/>
      <c r="D1952" s="7"/>
      <c r="E1952" s="7"/>
      <c r="F1952" s="45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U1952" s="7"/>
      <c r="V1952" s="7"/>
      <c r="W1952" s="7"/>
      <c r="X1952" s="7"/>
      <c r="Y1952" s="9" t="e">
        <f t="shared" si="34"/>
        <v>#DIV/0!</v>
      </c>
      <c r="Z1952" s="7"/>
      <c r="AA1952" s="7"/>
      <c r="AB1952" s="7"/>
      <c r="AC1952" s="7"/>
      <c r="AD1952" s="10"/>
      <c r="AE1952" s="7"/>
      <c r="AF1952" s="7"/>
      <c r="AG1952" s="10"/>
      <c r="AH1952" s="10"/>
      <c r="AI1952" s="10"/>
      <c r="AJ1952" s="10"/>
      <c r="AK1952" s="10"/>
      <c r="AL1952" s="10"/>
      <c r="AM1952" s="7"/>
      <c r="AN1952" s="11"/>
      <c r="AO1952" s="12"/>
    </row>
    <row r="1953" spans="1:41">
      <c r="A1953" s="13"/>
      <c r="B1953" s="14"/>
      <c r="C1953" s="15"/>
      <c r="D1953" s="15"/>
      <c r="E1953" s="15"/>
      <c r="F1953" s="61"/>
      <c r="G1953" s="15"/>
      <c r="H1953" s="15"/>
      <c r="I1953" s="15"/>
      <c r="J1953" s="15"/>
      <c r="K1953" s="15"/>
      <c r="L1953" s="15"/>
      <c r="M1953" s="15"/>
      <c r="N1953" s="15"/>
      <c r="O1953" s="15"/>
      <c r="P1953" s="15"/>
      <c r="Q1953" s="15"/>
      <c r="U1953" s="15"/>
      <c r="V1953" s="15"/>
      <c r="W1953" s="15"/>
      <c r="X1953" s="15"/>
      <c r="Y1953" s="16" t="e">
        <f t="shared" si="34"/>
        <v>#DIV/0!</v>
      </c>
      <c r="Z1953" s="15"/>
      <c r="AA1953" s="15"/>
      <c r="AB1953" s="15"/>
      <c r="AC1953" s="15"/>
      <c r="AD1953" s="17"/>
      <c r="AE1953" s="15"/>
      <c r="AF1953" s="15"/>
      <c r="AG1953" s="17"/>
      <c r="AH1953" s="17"/>
      <c r="AI1953" s="17"/>
      <c r="AJ1953" s="17"/>
      <c r="AK1953" s="17"/>
      <c r="AL1953" s="17"/>
      <c r="AM1953" s="15"/>
      <c r="AN1953" s="18"/>
      <c r="AO1953" s="19"/>
    </row>
    <row r="1954" spans="1:41">
      <c r="A1954" s="5"/>
      <c r="B1954" s="6"/>
      <c r="C1954" s="7"/>
      <c r="D1954" s="7"/>
      <c r="E1954" s="7"/>
      <c r="F1954" s="45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U1954" s="7"/>
      <c r="V1954" s="7"/>
      <c r="W1954" s="7"/>
      <c r="X1954" s="7"/>
      <c r="Y1954" s="9" t="e">
        <f t="shared" si="34"/>
        <v>#DIV/0!</v>
      </c>
      <c r="Z1954" s="7"/>
      <c r="AA1954" s="7"/>
      <c r="AB1954" s="7"/>
      <c r="AC1954" s="7"/>
      <c r="AD1954" s="10"/>
      <c r="AE1954" s="7"/>
      <c r="AF1954" s="7"/>
      <c r="AG1954" s="10"/>
      <c r="AH1954" s="10"/>
      <c r="AI1954" s="10"/>
      <c r="AJ1954" s="10"/>
      <c r="AK1954" s="10"/>
      <c r="AL1954" s="10"/>
      <c r="AM1954" s="7"/>
      <c r="AN1954" s="11"/>
      <c r="AO1954" s="12"/>
    </row>
    <row r="1955" spans="1:41">
      <c r="A1955" s="13"/>
      <c r="B1955" s="14"/>
      <c r="C1955" s="15"/>
      <c r="D1955" s="15"/>
      <c r="E1955" s="15"/>
      <c r="F1955" s="61"/>
      <c r="G1955" s="15"/>
      <c r="H1955" s="15"/>
      <c r="I1955" s="15"/>
      <c r="J1955" s="15"/>
      <c r="K1955" s="15"/>
      <c r="L1955" s="15"/>
      <c r="M1955" s="15"/>
      <c r="N1955" s="15"/>
      <c r="O1955" s="15"/>
      <c r="P1955" s="15"/>
      <c r="Q1955" s="15"/>
      <c r="U1955" s="15"/>
      <c r="V1955" s="15"/>
      <c r="W1955" s="15"/>
      <c r="X1955" s="15"/>
      <c r="Y1955" s="16" t="e">
        <f t="shared" si="34"/>
        <v>#DIV/0!</v>
      </c>
      <c r="Z1955" s="15"/>
      <c r="AA1955" s="15"/>
      <c r="AB1955" s="15"/>
      <c r="AC1955" s="15"/>
      <c r="AD1955" s="17"/>
      <c r="AE1955" s="15"/>
      <c r="AF1955" s="15"/>
      <c r="AG1955" s="17"/>
      <c r="AH1955" s="17"/>
      <c r="AI1955" s="17"/>
      <c r="AJ1955" s="17"/>
      <c r="AK1955" s="17"/>
      <c r="AL1955" s="17"/>
      <c r="AM1955" s="15"/>
      <c r="AN1955" s="18"/>
      <c r="AO1955" s="19"/>
    </row>
    <row r="1956" spans="1:41">
      <c r="A1956" s="5"/>
      <c r="B1956" s="6"/>
      <c r="C1956" s="7"/>
      <c r="D1956" s="7"/>
      <c r="E1956" s="7"/>
      <c r="F1956" s="45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U1956" s="7"/>
      <c r="V1956" s="7"/>
      <c r="W1956" s="7"/>
      <c r="X1956" s="7"/>
      <c r="Y1956" s="9" t="e">
        <f t="shared" si="34"/>
        <v>#DIV/0!</v>
      </c>
      <c r="Z1956" s="7"/>
      <c r="AA1956" s="7"/>
      <c r="AB1956" s="7"/>
      <c r="AC1956" s="7"/>
      <c r="AD1956" s="10"/>
      <c r="AE1956" s="7"/>
      <c r="AF1956" s="7"/>
      <c r="AG1956" s="10"/>
      <c r="AH1956" s="10"/>
      <c r="AI1956" s="10"/>
      <c r="AJ1956" s="10"/>
      <c r="AK1956" s="10"/>
      <c r="AL1956" s="10"/>
      <c r="AM1956" s="7"/>
      <c r="AN1956" s="11"/>
      <c r="AO1956" s="12"/>
    </row>
    <row r="1957" spans="1:41">
      <c r="A1957" s="13"/>
      <c r="B1957" s="14"/>
      <c r="C1957" s="15"/>
      <c r="D1957" s="15"/>
      <c r="E1957" s="15"/>
      <c r="F1957" s="61"/>
      <c r="G1957" s="15"/>
      <c r="H1957" s="15"/>
      <c r="I1957" s="15"/>
      <c r="J1957" s="15"/>
      <c r="K1957" s="15"/>
      <c r="L1957" s="15"/>
      <c r="M1957" s="15"/>
      <c r="N1957" s="15"/>
      <c r="O1957" s="15"/>
      <c r="P1957" s="15"/>
      <c r="Q1957" s="15"/>
      <c r="U1957" s="15"/>
      <c r="V1957" s="15"/>
      <c r="W1957" s="15"/>
      <c r="X1957" s="15"/>
      <c r="Y1957" s="16" t="e">
        <f t="shared" si="34"/>
        <v>#DIV/0!</v>
      </c>
      <c r="Z1957" s="15"/>
      <c r="AA1957" s="15"/>
      <c r="AB1957" s="15"/>
      <c r="AC1957" s="15"/>
      <c r="AD1957" s="17"/>
      <c r="AE1957" s="15"/>
      <c r="AF1957" s="15"/>
      <c r="AG1957" s="17"/>
      <c r="AH1957" s="17"/>
      <c r="AI1957" s="17"/>
      <c r="AJ1957" s="17"/>
      <c r="AK1957" s="17"/>
      <c r="AL1957" s="17"/>
      <c r="AM1957" s="15"/>
      <c r="AN1957" s="18"/>
      <c r="AO1957" s="19"/>
    </row>
    <row r="1958" spans="1:41">
      <c r="A1958" s="5"/>
      <c r="B1958" s="6"/>
      <c r="C1958" s="7"/>
      <c r="D1958" s="7"/>
      <c r="E1958" s="7"/>
      <c r="F1958" s="45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U1958" s="7"/>
      <c r="V1958" s="7"/>
      <c r="W1958" s="7"/>
      <c r="X1958" s="7"/>
      <c r="Y1958" s="9" t="e">
        <f t="shared" si="34"/>
        <v>#DIV/0!</v>
      </c>
      <c r="Z1958" s="7"/>
      <c r="AA1958" s="7"/>
      <c r="AB1958" s="7"/>
      <c r="AC1958" s="7"/>
      <c r="AD1958" s="10"/>
      <c r="AE1958" s="7"/>
      <c r="AF1958" s="7"/>
      <c r="AG1958" s="10"/>
      <c r="AH1958" s="10"/>
      <c r="AI1958" s="10"/>
      <c r="AJ1958" s="10"/>
      <c r="AK1958" s="10"/>
      <c r="AL1958" s="10"/>
      <c r="AM1958" s="7"/>
      <c r="AN1958" s="11"/>
      <c r="AO1958" s="12"/>
    </row>
    <row r="1959" spans="1:41">
      <c r="A1959" s="13"/>
      <c r="B1959" s="14"/>
      <c r="C1959" s="15"/>
      <c r="D1959" s="15"/>
      <c r="E1959" s="15"/>
      <c r="F1959" s="61"/>
      <c r="G1959" s="15"/>
      <c r="H1959" s="15"/>
      <c r="I1959" s="15"/>
      <c r="J1959" s="15"/>
      <c r="K1959" s="15"/>
      <c r="L1959" s="15"/>
      <c r="M1959" s="15"/>
      <c r="N1959" s="15"/>
      <c r="O1959" s="15"/>
      <c r="P1959" s="15"/>
      <c r="Q1959" s="15"/>
      <c r="U1959" s="15"/>
      <c r="V1959" s="15"/>
      <c r="W1959" s="15"/>
      <c r="X1959" s="15"/>
      <c r="Y1959" s="16" t="e">
        <f t="shared" si="34"/>
        <v>#DIV/0!</v>
      </c>
      <c r="Z1959" s="15"/>
      <c r="AA1959" s="15"/>
      <c r="AB1959" s="15"/>
      <c r="AC1959" s="15"/>
      <c r="AD1959" s="17"/>
      <c r="AE1959" s="15"/>
      <c r="AF1959" s="15"/>
      <c r="AG1959" s="17"/>
      <c r="AH1959" s="17"/>
      <c r="AI1959" s="17"/>
      <c r="AJ1959" s="17"/>
      <c r="AK1959" s="17"/>
      <c r="AL1959" s="17"/>
      <c r="AM1959" s="15"/>
      <c r="AN1959" s="18"/>
      <c r="AO1959" s="19"/>
    </row>
    <row r="1960" spans="1:41">
      <c r="A1960" s="5"/>
      <c r="B1960" s="6"/>
      <c r="C1960" s="7"/>
      <c r="D1960" s="7"/>
      <c r="E1960" s="7"/>
      <c r="F1960" s="45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U1960" s="7"/>
      <c r="V1960" s="7"/>
      <c r="W1960" s="7"/>
      <c r="X1960" s="7"/>
      <c r="Y1960" s="9" t="e">
        <f t="shared" si="34"/>
        <v>#DIV/0!</v>
      </c>
      <c r="Z1960" s="7"/>
      <c r="AA1960" s="7"/>
      <c r="AB1960" s="7"/>
      <c r="AC1960" s="7"/>
      <c r="AD1960" s="10"/>
      <c r="AE1960" s="7"/>
      <c r="AF1960" s="7"/>
      <c r="AG1960" s="10"/>
      <c r="AH1960" s="10"/>
      <c r="AI1960" s="10"/>
      <c r="AJ1960" s="10"/>
      <c r="AK1960" s="10"/>
      <c r="AL1960" s="10"/>
      <c r="AM1960" s="7"/>
      <c r="AN1960" s="11"/>
      <c r="AO1960" s="12"/>
    </row>
    <row r="1961" spans="1:41">
      <c r="A1961" s="13"/>
      <c r="B1961" s="14"/>
      <c r="C1961" s="15"/>
      <c r="D1961" s="15"/>
      <c r="E1961" s="15"/>
      <c r="F1961" s="61"/>
      <c r="G1961" s="15"/>
      <c r="H1961" s="15"/>
      <c r="I1961" s="15"/>
      <c r="J1961" s="15"/>
      <c r="K1961" s="15"/>
      <c r="L1961" s="15"/>
      <c r="M1961" s="15"/>
      <c r="N1961" s="15"/>
      <c r="O1961" s="15"/>
      <c r="P1961" s="15"/>
      <c r="Q1961" s="15"/>
      <c r="U1961" s="15"/>
      <c r="V1961" s="15"/>
      <c r="W1961" s="15"/>
      <c r="X1961" s="15"/>
      <c r="Y1961" s="16" t="e">
        <f t="shared" si="34"/>
        <v>#DIV/0!</v>
      </c>
      <c r="Z1961" s="15"/>
      <c r="AA1961" s="15"/>
      <c r="AB1961" s="15"/>
      <c r="AC1961" s="15"/>
      <c r="AD1961" s="17"/>
      <c r="AE1961" s="15"/>
      <c r="AF1961" s="15"/>
      <c r="AG1961" s="17"/>
      <c r="AH1961" s="17"/>
      <c r="AI1961" s="17"/>
      <c r="AJ1961" s="17"/>
      <c r="AK1961" s="17"/>
      <c r="AL1961" s="17"/>
      <c r="AM1961" s="15"/>
      <c r="AN1961" s="18"/>
      <c r="AO1961" s="19"/>
    </row>
    <row r="1962" spans="1:41">
      <c r="A1962" s="5"/>
      <c r="B1962" s="6"/>
      <c r="C1962" s="7"/>
      <c r="D1962" s="7"/>
      <c r="E1962" s="7"/>
      <c r="F1962" s="45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U1962" s="7"/>
      <c r="V1962" s="7"/>
      <c r="W1962" s="7"/>
      <c r="X1962" s="7"/>
      <c r="Y1962" s="9" t="e">
        <f t="shared" si="34"/>
        <v>#DIV/0!</v>
      </c>
      <c r="Z1962" s="7"/>
      <c r="AA1962" s="7"/>
      <c r="AB1962" s="7"/>
      <c r="AC1962" s="7"/>
      <c r="AD1962" s="10"/>
      <c r="AE1962" s="7"/>
      <c r="AF1962" s="7"/>
      <c r="AG1962" s="10"/>
      <c r="AH1962" s="10"/>
      <c r="AI1962" s="10"/>
      <c r="AJ1962" s="10"/>
      <c r="AK1962" s="10"/>
      <c r="AL1962" s="10"/>
      <c r="AM1962" s="7"/>
      <c r="AN1962" s="11"/>
      <c r="AO1962" s="12"/>
    </row>
    <row r="1963" spans="1:41">
      <c r="A1963" s="13"/>
      <c r="B1963" s="14"/>
      <c r="C1963" s="15"/>
      <c r="D1963" s="15"/>
      <c r="E1963" s="15"/>
      <c r="F1963" s="61"/>
      <c r="G1963" s="15"/>
      <c r="H1963" s="15"/>
      <c r="I1963" s="15"/>
      <c r="J1963" s="15"/>
      <c r="K1963" s="15"/>
      <c r="L1963" s="15"/>
      <c r="M1963" s="15"/>
      <c r="N1963" s="15"/>
      <c r="O1963" s="15"/>
      <c r="P1963" s="15"/>
      <c r="Q1963" s="15"/>
      <c r="U1963" s="15"/>
      <c r="V1963" s="15"/>
      <c r="W1963" s="15"/>
      <c r="X1963" s="15"/>
      <c r="Y1963" s="16" t="e">
        <f t="shared" si="34"/>
        <v>#DIV/0!</v>
      </c>
      <c r="Z1963" s="15"/>
      <c r="AA1963" s="15"/>
      <c r="AB1963" s="15"/>
      <c r="AC1963" s="15"/>
      <c r="AD1963" s="17"/>
      <c r="AE1963" s="15"/>
      <c r="AF1963" s="15"/>
      <c r="AG1963" s="17"/>
      <c r="AH1963" s="17"/>
      <c r="AI1963" s="17"/>
      <c r="AJ1963" s="17"/>
      <c r="AK1963" s="17"/>
      <c r="AL1963" s="17"/>
      <c r="AM1963" s="15"/>
      <c r="AN1963" s="18"/>
      <c r="AO1963" s="19"/>
    </row>
    <row r="1964" spans="1:41">
      <c r="A1964" s="5"/>
      <c r="B1964" s="6"/>
      <c r="C1964" s="7"/>
      <c r="D1964" s="7"/>
      <c r="E1964" s="7"/>
      <c r="F1964" s="45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U1964" s="7"/>
      <c r="V1964" s="7"/>
      <c r="W1964" s="7"/>
      <c r="X1964" s="7"/>
      <c r="Y1964" s="9" t="e">
        <f t="shared" si="34"/>
        <v>#DIV/0!</v>
      </c>
      <c r="Z1964" s="7"/>
      <c r="AA1964" s="7"/>
      <c r="AB1964" s="7"/>
      <c r="AC1964" s="7"/>
      <c r="AD1964" s="10"/>
      <c r="AE1964" s="7"/>
      <c r="AF1964" s="7"/>
      <c r="AG1964" s="10"/>
      <c r="AH1964" s="10"/>
      <c r="AI1964" s="10"/>
      <c r="AJ1964" s="10"/>
      <c r="AK1964" s="10"/>
      <c r="AL1964" s="10"/>
      <c r="AM1964" s="7"/>
      <c r="AN1964" s="11"/>
      <c r="AO1964" s="12"/>
    </row>
    <row r="1965" spans="1:41">
      <c r="A1965" s="13"/>
      <c r="B1965" s="14"/>
      <c r="C1965" s="15"/>
      <c r="D1965" s="15"/>
      <c r="E1965" s="15"/>
      <c r="F1965" s="61"/>
      <c r="G1965" s="15"/>
      <c r="H1965" s="15"/>
      <c r="I1965" s="15"/>
      <c r="J1965" s="15"/>
      <c r="K1965" s="15"/>
      <c r="L1965" s="15"/>
      <c r="M1965" s="15"/>
      <c r="N1965" s="15"/>
      <c r="O1965" s="15"/>
      <c r="P1965" s="15"/>
      <c r="Q1965" s="15"/>
      <c r="U1965" s="15"/>
      <c r="V1965" s="15"/>
      <c r="W1965" s="15"/>
      <c r="X1965" s="15"/>
      <c r="Y1965" s="16" t="e">
        <f t="shared" si="34"/>
        <v>#DIV/0!</v>
      </c>
      <c r="Z1965" s="15"/>
      <c r="AA1965" s="15"/>
      <c r="AB1965" s="15"/>
      <c r="AC1965" s="15"/>
      <c r="AD1965" s="17"/>
      <c r="AE1965" s="15"/>
      <c r="AF1965" s="15"/>
      <c r="AG1965" s="17"/>
      <c r="AH1965" s="17"/>
      <c r="AI1965" s="17"/>
      <c r="AJ1965" s="17"/>
      <c r="AK1965" s="17"/>
      <c r="AL1965" s="17"/>
      <c r="AM1965" s="15"/>
      <c r="AN1965" s="18"/>
      <c r="AO1965" s="19"/>
    </row>
    <row r="1966" spans="1:41">
      <c r="A1966" s="5"/>
      <c r="B1966" s="6"/>
      <c r="C1966" s="7"/>
      <c r="D1966" s="7"/>
      <c r="E1966" s="7"/>
      <c r="F1966" s="45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U1966" s="7"/>
      <c r="V1966" s="7"/>
      <c r="W1966" s="7"/>
      <c r="X1966" s="7"/>
      <c r="Y1966" s="9" t="e">
        <f t="shared" si="34"/>
        <v>#DIV/0!</v>
      </c>
      <c r="Z1966" s="7"/>
      <c r="AA1966" s="7"/>
      <c r="AB1966" s="7"/>
      <c r="AC1966" s="7"/>
      <c r="AD1966" s="10"/>
      <c r="AE1966" s="7"/>
      <c r="AF1966" s="7"/>
      <c r="AG1966" s="10"/>
      <c r="AH1966" s="10"/>
      <c r="AI1966" s="10"/>
      <c r="AJ1966" s="10"/>
      <c r="AK1966" s="10"/>
      <c r="AL1966" s="10"/>
      <c r="AM1966" s="7"/>
      <c r="AN1966" s="11"/>
      <c r="AO1966" s="12"/>
    </row>
    <row r="1967" spans="1:41">
      <c r="A1967" s="13"/>
      <c r="B1967" s="14"/>
      <c r="C1967" s="15"/>
      <c r="D1967" s="15"/>
      <c r="E1967" s="15"/>
      <c r="F1967" s="61"/>
      <c r="G1967" s="15"/>
      <c r="H1967" s="15"/>
      <c r="I1967" s="15"/>
      <c r="J1967" s="15"/>
      <c r="K1967" s="15"/>
      <c r="L1967" s="15"/>
      <c r="M1967" s="15"/>
      <c r="N1967" s="15"/>
      <c r="O1967" s="15"/>
      <c r="P1967" s="15"/>
      <c r="Q1967" s="15"/>
      <c r="U1967" s="15"/>
      <c r="V1967" s="15"/>
      <c r="W1967" s="15"/>
      <c r="X1967" s="15"/>
      <c r="Y1967" s="16" t="e">
        <f t="shared" si="34"/>
        <v>#DIV/0!</v>
      </c>
      <c r="Z1967" s="15"/>
      <c r="AA1967" s="15"/>
      <c r="AB1967" s="15"/>
      <c r="AC1967" s="15"/>
      <c r="AD1967" s="17"/>
      <c r="AE1967" s="15"/>
      <c r="AF1967" s="15"/>
      <c r="AG1967" s="17"/>
      <c r="AH1967" s="17"/>
      <c r="AI1967" s="17"/>
      <c r="AJ1967" s="17"/>
      <c r="AK1967" s="17"/>
      <c r="AL1967" s="17"/>
      <c r="AM1967" s="15"/>
      <c r="AN1967" s="18"/>
      <c r="AO1967" s="19"/>
    </row>
    <row r="1968" spans="1:41">
      <c r="A1968" s="5"/>
      <c r="B1968" s="6"/>
      <c r="C1968" s="7"/>
      <c r="D1968" s="7"/>
      <c r="E1968" s="7"/>
      <c r="F1968" s="45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U1968" s="7"/>
      <c r="V1968" s="7"/>
      <c r="W1968" s="7"/>
      <c r="X1968" s="7"/>
      <c r="Y1968" s="9" t="e">
        <f t="shared" si="34"/>
        <v>#DIV/0!</v>
      </c>
      <c r="Z1968" s="7"/>
      <c r="AA1968" s="7"/>
      <c r="AB1968" s="7"/>
      <c r="AC1968" s="7"/>
      <c r="AD1968" s="10"/>
      <c r="AE1968" s="7"/>
      <c r="AF1968" s="7"/>
      <c r="AG1968" s="10"/>
      <c r="AH1968" s="10"/>
      <c r="AI1968" s="10"/>
      <c r="AJ1968" s="10"/>
      <c r="AK1968" s="10"/>
      <c r="AL1968" s="10"/>
      <c r="AM1968" s="7"/>
      <c r="AN1968" s="11"/>
      <c r="AO1968" s="12"/>
    </row>
    <row r="1969" spans="1:41">
      <c r="A1969" s="13"/>
      <c r="B1969" s="14"/>
      <c r="C1969" s="15"/>
      <c r="D1969" s="15"/>
      <c r="E1969" s="15"/>
      <c r="F1969" s="61"/>
      <c r="G1969" s="15"/>
      <c r="H1969" s="15"/>
      <c r="I1969" s="15"/>
      <c r="J1969" s="15"/>
      <c r="K1969" s="15"/>
      <c r="L1969" s="15"/>
      <c r="M1969" s="15"/>
      <c r="N1969" s="15"/>
      <c r="O1969" s="15"/>
      <c r="P1969" s="15"/>
      <c r="Q1969" s="15"/>
      <c r="U1969" s="15"/>
      <c r="V1969" s="15"/>
      <c r="W1969" s="15"/>
      <c r="X1969" s="15"/>
      <c r="Y1969" s="16" t="e">
        <f t="shared" si="34"/>
        <v>#DIV/0!</v>
      </c>
      <c r="Z1969" s="15"/>
      <c r="AA1969" s="15"/>
      <c r="AB1969" s="15"/>
      <c r="AC1969" s="15"/>
      <c r="AD1969" s="17"/>
      <c r="AE1969" s="15"/>
      <c r="AF1969" s="15"/>
      <c r="AG1969" s="17"/>
      <c r="AH1969" s="17"/>
      <c r="AI1969" s="17"/>
      <c r="AJ1969" s="17"/>
      <c r="AK1969" s="17"/>
      <c r="AL1969" s="17"/>
      <c r="AM1969" s="15"/>
      <c r="AN1969" s="18"/>
      <c r="AO1969" s="19"/>
    </row>
    <row r="1970" spans="1:41">
      <c r="A1970" s="5"/>
      <c r="B1970" s="6"/>
      <c r="C1970" s="7"/>
      <c r="D1970" s="7"/>
      <c r="E1970" s="7"/>
      <c r="F1970" s="45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U1970" s="7"/>
      <c r="V1970" s="7"/>
      <c r="W1970" s="7"/>
      <c r="X1970" s="7"/>
      <c r="Y1970" s="9" t="e">
        <f t="shared" si="34"/>
        <v>#DIV/0!</v>
      </c>
      <c r="Z1970" s="7"/>
      <c r="AA1970" s="7"/>
      <c r="AB1970" s="7"/>
      <c r="AC1970" s="7"/>
      <c r="AD1970" s="10"/>
      <c r="AE1970" s="7"/>
      <c r="AF1970" s="7"/>
      <c r="AG1970" s="10"/>
      <c r="AH1970" s="10"/>
      <c r="AI1970" s="10"/>
      <c r="AJ1970" s="10"/>
      <c r="AK1970" s="10"/>
      <c r="AL1970" s="10"/>
      <c r="AM1970" s="7"/>
      <c r="AN1970" s="11"/>
      <c r="AO1970" s="12"/>
    </row>
    <row r="1971" spans="1:41">
      <c r="A1971" s="13"/>
      <c r="B1971" s="14"/>
      <c r="C1971" s="15"/>
      <c r="D1971" s="15"/>
      <c r="E1971" s="15"/>
      <c r="F1971" s="61"/>
      <c r="G1971" s="15"/>
      <c r="H1971" s="15"/>
      <c r="I1971" s="15"/>
      <c r="J1971" s="15"/>
      <c r="K1971" s="15"/>
      <c r="L1971" s="15"/>
      <c r="M1971" s="15"/>
      <c r="N1971" s="15"/>
      <c r="O1971" s="15"/>
      <c r="P1971" s="15"/>
      <c r="Q1971" s="15"/>
      <c r="U1971" s="15"/>
      <c r="V1971" s="15"/>
      <c r="W1971" s="15"/>
      <c r="X1971" s="15"/>
      <c r="Y1971" s="16" t="e">
        <f t="shared" si="34"/>
        <v>#DIV/0!</v>
      </c>
      <c r="Z1971" s="15"/>
      <c r="AA1971" s="15"/>
      <c r="AB1971" s="15"/>
      <c r="AC1971" s="15"/>
      <c r="AD1971" s="17"/>
      <c r="AE1971" s="15"/>
      <c r="AF1971" s="15"/>
      <c r="AG1971" s="17"/>
      <c r="AH1971" s="17"/>
      <c r="AI1971" s="17"/>
      <c r="AJ1971" s="17"/>
      <c r="AK1971" s="17"/>
      <c r="AL1971" s="17"/>
      <c r="AM1971" s="15"/>
      <c r="AN1971" s="18"/>
      <c r="AO1971" s="19"/>
    </row>
    <row r="1972" spans="1:41">
      <c r="A1972" s="5"/>
      <c r="B1972" s="6"/>
      <c r="C1972" s="7"/>
      <c r="D1972" s="7"/>
      <c r="E1972" s="7"/>
      <c r="F1972" s="45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U1972" s="7"/>
      <c r="V1972" s="7"/>
      <c r="W1972" s="7"/>
      <c r="X1972" s="7"/>
      <c r="Y1972" s="9" t="e">
        <f t="shared" si="34"/>
        <v>#DIV/0!</v>
      </c>
      <c r="Z1972" s="7"/>
      <c r="AA1972" s="7"/>
      <c r="AB1972" s="7"/>
      <c r="AC1972" s="7"/>
      <c r="AD1972" s="10"/>
      <c r="AE1972" s="7"/>
      <c r="AF1972" s="7"/>
      <c r="AG1972" s="10"/>
      <c r="AH1972" s="10"/>
      <c r="AI1972" s="10"/>
      <c r="AJ1972" s="10"/>
      <c r="AK1972" s="10"/>
      <c r="AL1972" s="10"/>
      <c r="AM1972" s="7"/>
      <c r="AN1972" s="11"/>
      <c r="AO1972" s="12"/>
    </row>
    <row r="1973" spans="1:41">
      <c r="A1973" s="13"/>
      <c r="B1973" s="14"/>
      <c r="C1973" s="15"/>
      <c r="D1973" s="15"/>
      <c r="E1973" s="15"/>
      <c r="F1973" s="61"/>
      <c r="G1973" s="15"/>
      <c r="H1973" s="15"/>
      <c r="I1973" s="15"/>
      <c r="J1973" s="15"/>
      <c r="K1973" s="15"/>
      <c r="L1973" s="15"/>
      <c r="M1973" s="15"/>
      <c r="N1973" s="15"/>
      <c r="O1973" s="15"/>
      <c r="P1973" s="15"/>
      <c r="Q1973" s="15"/>
      <c r="U1973" s="15"/>
      <c r="V1973" s="15"/>
      <c r="W1973" s="15"/>
      <c r="X1973" s="15"/>
      <c r="Y1973" s="16" t="e">
        <f t="shared" si="34"/>
        <v>#DIV/0!</v>
      </c>
      <c r="Z1973" s="15"/>
      <c r="AA1973" s="15"/>
      <c r="AB1973" s="15"/>
      <c r="AC1973" s="15"/>
      <c r="AD1973" s="17"/>
      <c r="AE1973" s="15"/>
      <c r="AF1973" s="15"/>
      <c r="AG1973" s="17"/>
      <c r="AH1973" s="17"/>
      <c r="AI1973" s="17"/>
      <c r="AJ1973" s="17"/>
      <c r="AK1973" s="17"/>
      <c r="AL1973" s="17"/>
      <c r="AM1973" s="15"/>
      <c r="AN1973" s="18"/>
      <c r="AO1973" s="19"/>
    </row>
    <row r="1974" spans="1:41">
      <c r="A1974" s="5"/>
      <c r="B1974" s="6"/>
      <c r="C1974" s="7"/>
      <c r="D1974" s="7"/>
      <c r="E1974" s="7"/>
      <c r="F1974" s="45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U1974" s="7"/>
      <c r="V1974" s="7"/>
      <c r="W1974" s="7"/>
      <c r="X1974" s="7"/>
      <c r="Y1974" s="9" t="e">
        <f t="shared" si="34"/>
        <v>#DIV/0!</v>
      </c>
      <c r="Z1974" s="7"/>
      <c r="AA1974" s="7"/>
      <c r="AB1974" s="7"/>
      <c r="AC1974" s="7"/>
      <c r="AD1974" s="10"/>
      <c r="AE1974" s="7"/>
      <c r="AF1974" s="7"/>
      <c r="AG1974" s="10"/>
      <c r="AH1974" s="10"/>
      <c r="AI1974" s="10"/>
      <c r="AJ1974" s="10"/>
      <c r="AK1974" s="10"/>
      <c r="AL1974" s="10"/>
      <c r="AM1974" s="7"/>
      <c r="AN1974" s="11"/>
      <c r="AO1974" s="12"/>
    </row>
    <row r="1975" spans="1:41">
      <c r="A1975" s="13"/>
      <c r="B1975" s="14"/>
      <c r="C1975" s="15"/>
      <c r="D1975" s="15"/>
      <c r="E1975" s="15"/>
      <c r="F1975" s="61"/>
      <c r="G1975" s="15"/>
      <c r="H1975" s="15"/>
      <c r="I1975" s="15"/>
      <c r="J1975" s="15"/>
      <c r="K1975" s="15"/>
      <c r="L1975" s="15"/>
      <c r="M1975" s="15"/>
      <c r="N1975" s="15"/>
      <c r="O1975" s="15"/>
      <c r="P1975" s="15"/>
      <c r="Q1975" s="15"/>
      <c r="U1975" s="15"/>
      <c r="V1975" s="15"/>
      <c r="W1975" s="15"/>
      <c r="X1975" s="15"/>
      <c r="Y1975" s="16" t="e">
        <f t="shared" si="34"/>
        <v>#DIV/0!</v>
      </c>
      <c r="Z1975" s="15"/>
      <c r="AA1975" s="15"/>
      <c r="AB1975" s="15"/>
      <c r="AC1975" s="15"/>
      <c r="AD1975" s="17"/>
      <c r="AE1975" s="15"/>
      <c r="AF1975" s="15"/>
      <c r="AG1975" s="17"/>
      <c r="AH1975" s="17"/>
      <c r="AI1975" s="17"/>
      <c r="AJ1975" s="17"/>
      <c r="AK1975" s="17"/>
      <c r="AL1975" s="17"/>
      <c r="AM1975" s="15"/>
      <c r="AN1975" s="18"/>
      <c r="AO1975" s="19"/>
    </row>
    <row r="1976" spans="1:41">
      <c r="A1976" s="5"/>
      <c r="B1976" s="6"/>
      <c r="C1976" s="7"/>
      <c r="D1976" s="7"/>
      <c r="E1976" s="7"/>
      <c r="F1976" s="45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U1976" s="7"/>
      <c r="V1976" s="7"/>
      <c r="W1976" s="7"/>
      <c r="X1976" s="7"/>
      <c r="Y1976" s="9" t="e">
        <f t="shared" si="34"/>
        <v>#DIV/0!</v>
      </c>
      <c r="Z1976" s="7"/>
      <c r="AA1976" s="7"/>
      <c r="AB1976" s="7"/>
      <c r="AC1976" s="7"/>
      <c r="AD1976" s="10"/>
      <c r="AE1976" s="7"/>
      <c r="AF1976" s="7"/>
      <c r="AG1976" s="10"/>
      <c r="AH1976" s="10"/>
      <c r="AI1976" s="10"/>
      <c r="AJ1976" s="10"/>
      <c r="AK1976" s="10"/>
      <c r="AL1976" s="10"/>
      <c r="AM1976" s="7"/>
      <c r="AN1976" s="11"/>
      <c r="AO1976" s="12"/>
    </row>
    <row r="1977" spans="1:41">
      <c r="A1977" s="13"/>
      <c r="B1977" s="14"/>
      <c r="C1977" s="15"/>
      <c r="D1977" s="15"/>
      <c r="E1977" s="15"/>
      <c r="F1977" s="61"/>
      <c r="G1977" s="15"/>
      <c r="H1977" s="15"/>
      <c r="I1977" s="15"/>
      <c r="J1977" s="15"/>
      <c r="K1977" s="15"/>
      <c r="L1977" s="15"/>
      <c r="M1977" s="15"/>
      <c r="N1977" s="15"/>
      <c r="O1977" s="15"/>
      <c r="P1977" s="15"/>
      <c r="Q1977" s="15"/>
      <c r="U1977" s="15"/>
      <c r="V1977" s="15"/>
      <c r="W1977" s="15"/>
      <c r="X1977" s="15"/>
      <c r="Y1977" s="16" t="e">
        <f t="shared" si="34"/>
        <v>#DIV/0!</v>
      </c>
      <c r="Z1977" s="15"/>
      <c r="AA1977" s="15"/>
      <c r="AB1977" s="15"/>
      <c r="AC1977" s="15"/>
      <c r="AD1977" s="17"/>
      <c r="AE1977" s="15"/>
      <c r="AF1977" s="15"/>
      <c r="AG1977" s="17"/>
      <c r="AH1977" s="17"/>
      <c r="AI1977" s="17"/>
      <c r="AJ1977" s="17"/>
      <c r="AK1977" s="17"/>
      <c r="AL1977" s="17"/>
      <c r="AM1977" s="15"/>
      <c r="AN1977" s="18"/>
      <c r="AO1977" s="19"/>
    </row>
    <row r="1978" spans="1:41">
      <c r="A1978" s="5"/>
      <c r="B1978" s="6"/>
      <c r="C1978" s="7"/>
      <c r="D1978" s="7"/>
      <c r="E1978" s="7"/>
      <c r="F1978" s="45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U1978" s="7"/>
      <c r="V1978" s="7"/>
      <c r="W1978" s="7"/>
      <c r="X1978" s="7"/>
      <c r="Y1978" s="9" t="e">
        <f t="shared" si="34"/>
        <v>#DIV/0!</v>
      </c>
      <c r="Z1978" s="7"/>
      <c r="AA1978" s="7"/>
      <c r="AB1978" s="7"/>
      <c r="AC1978" s="7"/>
      <c r="AD1978" s="10"/>
      <c r="AE1978" s="7"/>
      <c r="AF1978" s="7"/>
      <c r="AG1978" s="10"/>
      <c r="AH1978" s="10"/>
      <c r="AI1978" s="10"/>
      <c r="AJ1978" s="10"/>
      <c r="AK1978" s="10"/>
      <c r="AL1978" s="10"/>
      <c r="AM1978" s="7"/>
      <c r="AN1978" s="11"/>
      <c r="AO1978" s="12"/>
    </row>
    <row r="1979" spans="1:41">
      <c r="A1979" s="13"/>
      <c r="B1979" s="14"/>
      <c r="C1979" s="15"/>
      <c r="D1979" s="15"/>
      <c r="E1979" s="15"/>
      <c r="F1979" s="61"/>
      <c r="G1979" s="15"/>
      <c r="H1979" s="15"/>
      <c r="I1979" s="15"/>
      <c r="J1979" s="15"/>
      <c r="K1979" s="15"/>
      <c r="L1979" s="15"/>
      <c r="M1979" s="15"/>
      <c r="N1979" s="15"/>
      <c r="O1979" s="15"/>
      <c r="P1979" s="15"/>
      <c r="Q1979" s="15"/>
      <c r="U1979" s="15"/>
      <c r="V1979" s="15"/>
      <c r="W1979" s="15"/>
      <c r="X1979" s="15"/>
      <c r="Y1979" s="16" t="e">
        <f t="shared" si="34"/>
        <v>#DIV/0!</v>
      </c>
      <c r="Z1979" s="15"/>
      <c r="AA1979" s="15"/>
      <c r="AB1979" s="15"/>
      <c r="AC1979" s="15"/>
      <c r="AD1979" s="17"/>
      <c r="AE1979" s="15"/>
      <c r="AF1979" s="15"/>
      <c r="AG1979" s="17"/>
      <c r="AH1979" s="17"/>
      <c r="AI1979" s="17"/>
      <c r="AJ1979" s="17"/>
      <c r="AK1979" s="17"/>
      <c r="AL1979" s="17"/>
      <c r="AM1979" s="15"/>
      <c r="AN1979" s="18"/>
      <c r="AO1979" s="19"/>
    </row>
    <row r="1980" spans="1:41">
      <c r="A1980" s="5"/>
      <c r="B1980" s="6"/>
      <c r="C1980" s="7"/>
      <c r="D1980" s="7"/>
      <c r="E1980" s="7"/>
      <c r="F1980" s="45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U1980" s="7"/>
      <c r="V1980" s="7"/>
      <c r="W1980" s="7"/>
      <c r="X1980" s="7"/>
      <c r="Y1980" s="9" t="e">
        <f t="shared" si="34"/>
        <v>#DIV/0!</v>
      </c>
      <c r="Z1980" s="7"/>
      <c r="AA1980" s="7"/>
      <c r="AB1980" s="7"/>
      <c r="AC1980" s="7"/>
      <c r="AD1980" s="10"/>
      <c r="AE1980" s="7"/>
      <c r="AF1980" s="7"/>
      <c r="AG1980" s="10"/>
      <c r="AH1980" s="10"/>
      <c r="AI1980" s="10"/>
      <c r="AJ1980" s="10"/>
      <c r="AK1980" s="10"/>
      <c r="AL1980" s="10"/>
      <c r="AM1980" s="7"/>
      <c r="AN1980" s="11"/>
      <c r="AO1980" s="12"/>
    </row>
    <row r="1981" spans="1:41">
      <c r="A1981" s="13"/>
      <c r="B1981" s="14"/>
      <c r="C1981" s="15"/>
      <c r="D1981" s="15"/>
      <c r="E1981" s="15"/>
      <c r="F1981" s="61"/>
      <c r="G1981" s="15"/>
      <c r="H1981" s="15"/>
      <c r="I1981" s="15"/>
      <c r="J1981" s="15"/>
      <c r="K1981" s="15"/>
      <c r="L1981" s="15"/>
      <c r="M1981" s="15"/>
      <c r="N1981" s="15"/>
      <c r="O1981" s="15"/>
      <c r="P1981" s="15"/>
      <c r="Q1981" s="15"/>
      <c r="U1981" s="15"/>
      <c r="V1981" s="15"/>
      <c r="W1981" s="15"/>
      <c r="X1981" s="15"/>
      <c r="Y1981" s="16" t="e">
        <f t="shared" si="34"/>
        <v>#DIV/0!</v>
      </c>
      <c r="Z1981" s="15"/>
      <c r="AA1981" s="15"/>
      <c r="AB1981" s="15"/>
      <c r="AC1981" s="15"/>
      <c r="AD1981" s="17"/>
      <c r="AE1981" s="15"/>
      <c r="AF1981" s="15"/>
      <c r="AG1981" s="17"/>
      <c r="AH1981" s="17"/>
      <c r="AI1981" s="17"/>
      <c r="AJ1981" s="17"/>
      <c r="AK1981" s="17"/>
      <c r="AL1981" s="17"/>
      <c r="AM1981" s="15"/>
      <c r="AN1981" s="18"/>
      <c r="AO1981" s="19"/>
    </row>
    <row r="1982" spans="1:41">
      <c r="A1982" s="5"/>
      <c r="B1982" s="6"/>
      <c r="C1982" s="7"/>
      <c r="D1982" s="7"/>
      <c r="E1982" s="7"/>
      <c r="F1982" s="45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U1982" s="7"/>
      <c r="V1982" s="7"/>
      <c r="W1982" s="7"/>
      <c r="X1982" s="7"/>
      <c r="Y1982" s="9" t="e">
        <f t="shared" si="34"/>
        <v>#DIV/0!</v>
      </c>
      <c r="Z1982" s="7"/>
      <c r="AA1982" s="7"/>
      <c r="AB1982" s="7"/>
      <c r="AC1982" s="7"/>
      <c r="AD1982" s="10"/>
      <c r="AE1982" s="7"/>
      <c r="AF1982" s="7"/>
      <c r="AG1982" s="10"/>
      <c r="AH1982" s="10"/>
      <c r="AI1982" s="10"/>
      <c r="AJ1982" s="10"/>
      <c r="AK1982" s="10"/>
      <c r="AL1982" s="10"/>
      <c r="AM1982" s="7"/>
      <c r="AN1982" s="11"/>
      <c r="AO1982" s="12"/>
    </row>
    <row r="1983" spans="1:41">
      <c r="A1983" s="13"/>
      <c r="B1983" s="14"/>
      <c r="C1983" s="15"/>
      <c r="D1983" s="15"/>
      <c r="E1983" s="15"/>
      <c r="F1983" s="61"/>
      <c r="G1983" s="15"/>
      <c r="H1983" s="15"/>
      <c r="I1983" s="15"/>
      <c r="J1983" s="15"/>
      <c r="K1983" s="15"/>
      <c r="L1983" s="15"/>
      <c r="M1983" s="15"/>
      <c r="N1983" s="15"/>
      <c r="O1983" s="15"/>
      <c r="P1983" s="15"/>
      <c r="Q1983" s="15"/>
      <c r="U1983" s="15"/>
      <c r="V1983" s="15"/>
      <c r="W1983" s="15"/>
      <c r="X1983" s="15"/>
      <c r="Y1983" s="16" t="e">
        <f t="shared" si="34"/>
        <v>#DIV/0!</v>
      </c>
      <c r="Z1983" s="15"/>
      <c r="AA1983" s="15"/>
      <c r="AB1983" s="15"/>
      <c r="AC1983" s="15"/>
      <c r="AD1983" s="17"/>
      <c r="AE1983" s="15"/>
      <c r="AF1983" s="15"/>
      <c r="AG1983" s="17"/>
      <c r="AH1983" s="17"/>
      <c r="AI1983" s="17"/>
      <c r="AJ1983" s="17"/>
      <c r="AK1983" s="17"/>
      <c r="AL1983" s="17"/>
      <c r="AM1983" s="15"/>
      <c r="AN1983" s="18"/>
      <c r="AO1983" s="19"/>
    </row>
    <row r="1984" spans="1:41">
      <c r="A1984" s="5"/>
      <c r="B1984" s="6"/>
      <c r="C1984" s="7"/>
      <c r="D1984" s="7"/>
      <c r="E1984" s="7"/>
      <c r="F1984" s="45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U1984" s="7"/>
      <c r="V1984" s="7"/>
      <c r="W1984" s="7"/>
      <c r="X1984" s="7"/>
      <c r="Y1984" s="9" t="e">
        <f t="shared" si="34"/>
        <v>#DIV/0!</v>
      </c>
      <c r="Z1984" s="7"/>
      <c r="AA1984" s="7"/>
      <c r="AB1984" s="7"/>
      <c r="AC1984" s="7"/>
      <c r="AD1984" s="10"/>
      <c r="AE1984" s="7"/>
      <c r="AF1984" s="7"/>
      <c r="AG1984" s="10"/>
      <c r="AH1984" s="10"/>
      <c r="AI1984" s="10"/>
      <c r="AJ1984" s="10"/>
      <c r="AK1984" s="10"/>
      <c r="AL1984" s="10"/>
      <c r="AM1984" s="7"/>
      <c r="AN1984" s="11"/>
      <c r="AO1984" s="12"/>
    </row>
    <row r="1985" spans="1:41">
      <c r="A1985" s="13"/>
      <c r="B1985" s="14"/>
      <c r="C1985" s="15"/>
      <c r="D1985" s="15"/>
      <c r="E1985" s="15"/>
      <c r="F1985" s="61"/>
      <c r="G1985" s="15"/>
      <c r="H1985" s="15"/>
      <c r="I1985" s="15"/>
      <c r="J1985" s="15"/>
      <c r="K1985" s="15"/>
      <c r="L1985" s="15"/>
      <c r="M1985" s="15"/>
      <c r="N1985" s="15"/>
      <c r="O1985" s="15"/>
      <c r="P1985" s="15"/>
      <c r="Q1985" s="15"/>
      <c r="U1985" s="15"/>
      <c r="V1985" s="15"/>
      <c r="W1985" s="15"/>
      <c r="X1985" s="15"/>
      <c r="Y1985" s="16" t="e">
        <f t="shared" si="34"/>
        <v>#DIV/0!</v>
      </c>
      <c r="Z1985" s="15"/>
      <c r="AA1985" s="15"/>
      <c r="AB1985" s="15"/>
      <c r="AC1985" s="15"/>
      <c r="AD1985" s="17"/>
      <c r="AE1985" s="15"/>
      <c r="AF1985" s="15"/>
      <c r="AG1985" s="17"/>
      <c r="AH1985" s="17"/>
      <c r="AI1985" s="17"/>
      <c r="AJ1985" s="17"/>
      <c r="AK1985" s="17"/>
      <c r="AL1985" s="17"/>
      <c r="AM1985" s="15"/>
      <c r="AN1985" s="18"/>
      <c r="AO1985" s="19"/>
    </row>
    <row r="1986" spans="1:41">
      <c r="A1986" s="5"/>
      <c r="B1986" s="6"/>
      <c r="C1986" s="7"/>
      <c r="D1986" s="7"/>
      <c r="E1986" s="7"/>
      <c r="F1986" s="45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U1986" s="7"/>
      <c r="V1986" s="7"/>
      <c r="W1986" s="7"/>
      <c r="X1986" s="7"/>
      <c r="Y1986" s="9" t="e">
        <f t="shared" si="34"/>
        <v>#DIV/0!</v>
      </c>
      <c r="Z1986" s="7"/>
      <c r="AA1986" s="7"/>
      <c r="AB1986" s="7"/>
      <c r="AC1986" s="7"/>
      <c r="AD1986" s="10"/>
      <c r="AE1986" s="7"/>
      <c r="AF1986" s="7"/>
      <c r="AG1986" s="10"/>
      <c r="AH1986" s="10"/>
      <c r="AI1986" s="10"/>
      <c r="AJ1986" s="10"/>
      <c r="AK1986" s="10"/>
      <c r="AL1986" s="10"/>
      <c r="AM1986" s="7"/>
      <c r="AN1986" s="11"/>
      <c r="AO1986" s="12"/>
    </row>
    <row r="1987" spans="1:41">
      <c r="A1987" s="13"/>
      <c r="B1987" s="14"/>
      <c r="C1987" s="15"/>
      <c r="D1987" s="15"/>
      <c r="E1987" s="15"/>
      <c r="F1987" s="61"/>
      <c r="G1987" s="15"/>
      <c r="H1987" s="15"/>
      <c r="I1987" s="15"/>
      <c r="J1987" s="15"/>
      <c r="K1987" s="15"/>
      <c r="L1987" s="15"/>
      <c r="M1987" s="15"/>
      <c r="N1987" s="15"/>
      <c r="O1987" s="15"/>
      <c r="P1987" s="15"/>
      <c r="Q1987" s="15"/>
      <c r="U1987" s="15"/>
      <c r="V1987" s="15"/>
      <c r="W1987" s="15"/>
      <c r="X1987" s="15"/>
      <c r="Y1987" s="16" t="e">
        <f t="shared" si="34"/>
        <v>#DIV/0!</v>
      </c>
      <c r="Z1987" s="15"/>
      <c r="AA1987" s="15"/>
      <c r="AB1987" s="15"/>
      <c r="AC1987" s="15"/>
      <c r="AD1987" s="17"/>
      <c r="AE1987" s="15"/>
      <c r="AF1987" s="15"/>
      <c r="AG1987" s="17"/>
      <c r="AH1987" s="17"/>
      <c r="AI1987" s="17"/>
      <c r="AJ1987" s="17"/>
      <c r="AK1987" s="17"/>
      <c r="AL1987" s="17"/>
      <c r="AM1987" s="15"/>
      <c r="AN1987" s="18"/>
      <c r="AO1987" s="19"/>
    </row>
    <row r="1988" spans="1:41">
      <c r="A1988" s="5"/>
      <c r="B1988" s="6"/>
      <c r="C1988" s="7"/>
      <c r="D1988" s="7"/>
      <c r="E1988" s="7"/>
      <c r="F1988" s="45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U1988" s="7"/>
      <c r="V1988" s="7"/>
      <c r="W1988" s="7"/>
      <c r="X1988" s="7"/>
      <c r="Y1988" s="9" t="e">
        <f t="shared" si="34"/>
        <v>#DIV/0!</v>
      </c>
      <c r="Z1988" s="7"/>
      <c r="AA1988" s="7"/>
      <c r="AB1988" s="7"/>
      <c r="AC1988" s="7"/>
      <c r="AD1988" s="10"/>
      <c r="AE1988" s="7"/>
      <c r="AF1988" s="7"/>
      <c r="AG1988" s="10"/>
      <c r="AH1988" s="10"/>
      <c r="AI1988" s="10"/>
      <c r="AJ1988" s="10"/>
      <c r="AK1988" s="10"/>
      <c r="AL1988" s="10"/>
      <c r="AM1988" s="7"/>
      <c r="AN1988" s="11"/>
      <c r="AO1988" s="12"/>
    </row>
    <row r="1989" spans="1:41">
      <c r="A1989" s="13"/>
      <c r="B1989" s="14"/>
      <c r="C1989" s="15"/>
      <c r="D1989" s="15"/>
      <c r="E1989" s="15"/>
      <c r="F1989" s="61"/>
      <c r="G1989" s="15"/>
      <c r="H1989" s="15"/>
      <c r="I1989" s="15"/>
      <c r="J1989" s="15"/>
      <c r="K1989" s="15"/>
      <c r="L1989" s="15"/>
      <c r="M1989" s="15"/>
      <c r="N1989" s="15"/>
      <c r="O1989" s="15"/>
      <c r="P1989" s="15"/>
      <c r="Q1989" s="15"/>
      <c r="U1989" s="15"/>
      <c r="V1989" s="15"/>
      <c r="W1989" s="15"/>
      <c r="X1989" s="15"/>
      <c r="Y1989" s="16" t="e">
        <f t="shared" si="34"/>
        <v>#DIV/0!</v>
      </c>
      <c r="Z1989" s="15"/>
      <c r="AA1989" s="15"/>
      <c r="AB1989" s="15"/>
      <c r="AC1989" s="15"/>
      <c r="AD1989" s="17"/>
      <c r="AE1989" s="15"/>
      <c r="AF1989" s="15"/>
      <c r="AG1989" s="17"/>
      <c r="AH1989" s="17"/>
      <c r="AI1989" s="17"/>
      <c r="AJ1989" s="17"/>
      <c r="AK1989" s="17"/>
      <c r="AL1989" s="17"/>
      <c r="AM1989" s="15"/>
      <c r="AN1989" s="18"/>
      <c r="AO1989" s="19"/>
    </row>
    <row r="1990" spans="1:41">
      <c r="A1990" s="5"/>
      <c r="B1990" s="6"/>
      <c r="C1990" s="7"/>
      <c r="D1990" s="7"/>
      <c r="E1990" s="7"/>
      <c r="F1990" s="45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U1990" s="7"/>
      <c r="V1990" s="7"/>
      <c r="W1990" s="7"/>
      <c r="X1990" s="7"/>
      <c r="Y1990" s="9" t="e">
        <f t="shared" si="34"/>
        <v>#DIV/0!</v>
      </c>
      <c r="Z1990" s="7"/>
      <c r="AA1990" s="7"/>
      <c r="AB1990" s="7"/>
      <c r="AC1990" s="7"/>
      <c r="AD1990" s="10"/>
      <c r="AE1990" s="7"/>
      <c r="AF1990" s="7"/>
      <c r="AG1990" s="10"/>
      <c r="AH1990" s="10"/>
      <c r="AI1990" s="10"/>
      <c r="AJ1990" s="10"/>
      <c r="AK1990" s="10"/>
      <c r="AL1990" s="10"/>
      <c r="AM1990" s="7"/>
      <c r="AN1990" s="11"/>
      <c r="AO1990" s="12"/>
    </row>
    <row r="1991" spans="1:41">
      <c r="A1991" s="13"/>
      <c r="B1991" s="14"/>
      <c r="C1991" s="15"/>
      <c r="D1991" s="15"/>
      <c r="E1991" s="15"/>
      <c r="F1991" s="61"/>
      <c r="G1991" s="15"/>
      <c r="H1991" s="15"/>
      <c r="I1991" s="15"/>
      <c r="J1991" s="15"/>
      <c r="K1991" s="15"/>
      <c r="L1991" s="15"/>
      <c r="M1991" s="15"/>
      <c r="N1991" s="15"/>
      <c r="O1991" s="15"/>
      <c r="P1991" s="15"/>
      <c r="Q1991" s="15"/>
      <c r="U1991" s="15"/>
      <c r="V1991" s="15"/>
      <c r="W1991" s="15"/>
      <c r="X1991" s="15"/>
      <c r="Y1991" s="16" t="e">
        <f t="shared" si="34"/>
        <v>#DIV/0!</v>
      </c>
      <c r="Z1991" s="15"/>
      <c r="AA1991" s="15"/>
      <c r="AB1991" s="15"/>
      <c r="AC1991" s="15"/>
      <c r="AD1991" s="17"/>
      <c r="AE1991" s="15"/>
      <c r="AF1991" s="15"/>
      <c r="AG1991" s="17"/>
      <c r="AH1991" s="17"/>
      <c r="AI1991" s="17"/>
      <c r="AJ1991" s="17"/>
      <c r="AK1991" s="17"/>
      <c r="AL1991" s="17"/>
      <c r="AM1991" s="15"/>
      <c r="AN1991" s="18"/>
      <c r="AO1991" s="19"/>
    </row>
    <row r="1992" spans="1:41">
      <c r="A1992" s="5"/>
      <c r="B1992" s="6"/>
      <c r="C1992" s="7"/>
      <c r="D1992" s="7"/>
      <c r="E1992" s="7"/>
      <c r="F1992" s="45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U1992" s="7"/>
      <c r="V1992" s="7"/>
      <c r="W1992" s="7"/>
      <c r="X1992" s="7"/>
      <c r="Y1992" s="9" t="e">
        <f t="shared" si="34"/>
        <v>#DIV/0!</v>
      </c>
      <c r="Z1992" s="7"/>
      <c r="AA1992" s="7"/>
      <c r="AB1992" s="7"/>
      <c r="AC1992" s="7"/>
      <c r="AD1992" s="10"/>
      <c r="AE1992" s="7"/>
      <c r="AF1992" s="7"/>
      <c r="AG1992" s="10"/>
      <c r="AH1992" s="10"/>
      <c r="AI1992" s="10"/>
      <c r="AJ1992" s="10"/>
      <c r="AK1992" s="10"/>
      <c r="AL1992" s="10"/>
      <c r="AM1992" s="7"/>
      <c r="AN1992" s="11"/>
      <c r="AO1992" s="12"/>
    </row>
    <row r="1993" spans="1:41">
      <c r="A1993" s="13"/>
      <c r="B1993" s="14"/>
      <c r="C1993" s="15"/>
      <c r="D1993" s="15"/>
      <c r="E1993" s="15"/>
      <c r="F1993" s="61"/>
      <c r="G1993" s="15"/>
      <c r="H1993" s="15"/>
      <c r="I1993" s="15"/>
      <c r="J1993" s="15"/>
      <c r="K1993" s="15"/>
      <c r="L1993" s="15"/>
      <c r="M1993" s="15"/>
      <c r="N1993" s="15"/>
      <c r="O1993" s="15"/>
      <c r="P1993" s="15"/>
      <c r="Q1993" s="15"/>
      <c r="U1993" s="15"/>
      <c r="V1993" s="15"/>
      <c r="W1993" s="15"/>
      <c r="X1993" s="15"/>
      <c r="Y1993" s="16" t="e">
        <f t="shared" si="34"/>
        <v>#DIV/0!</v>
      </c>
      <c r="Z1993" s="15"/>
      <c r="AA1993" s="15"/>
      <c r="AB1993" s="15"/>
      <c r="AC1993" s="15"/>
      <c r="AD1993" s="17"/>
      <c r="AE1993" s="15"/>
      <c r="AF1993" s="15"/>
      <c r="AG1993" s="17"/>
      <c r="AH1993" s="17"/>
      <c r="AI1993" s="17"/>
      <c r="AJ1993" s="17"/>
      <c r="AK1993" s="17"/>
      <c r="AL1993" s="17"/>
      <c r="AM1993" s="15"/>
      <c r="AN1993" s="18"/>
      <c r="AO1993" s="19"/>
    </row>
    <row r="1994" spans="1:41">
      <c r="A1994" s="5"/>
      <c r="B1994" s="6"/>
      <c r="C1994" s="7"/>
      <c r="D1994" s="7"/>
      <c r="E1994" s="7"/>
      <c r="F1994" s="45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U1994" s="7"/>
      <c r="V1994" s="7"/>
      <c r="W1994" s="7"/>
      <c r="X1994" s="7"/>
      <c r="Y1994" s="9" t="e">
        <f t="shared" si="34"/>
        <v>#DIV/0!</v>
      </c>
      <c r="Z1994" s="7"/>
      <c r="AA1994" s="7"/>
      <c r="AB1994" s="7"/>
      <c r="AC1994" s="7"/>
      <c r="AD1994" s="10"/>
      <c r="AE1994" s="7"/>
      <c r="AF1994" s="7"/>
      <c r="AG1994" s="10"/>
      <c r="AH1994" s="10"/>
      <c r="AI1994" s="10"/>
      <c r="AJ1994" s="10"/>
      <c r="AK1994" s="10"/>
      <c r="AL1994" s="10"/>
      <c r="AM1994" s="7"/>
      <c r="AN1994" s="11"/>
      <c r="AO1994" s="12"/>
    </row>
    <row r="1995" spans="1:41">
      <c r="A1995" s="13"/>
      <c r="B1995" s="14"/>
      <c r="C1995" s="15"/>
      <c r="D1995" s="15"/>
      <c r="E1995" s="15"/>
      <c r="F1995" s="61"/>
      <c r="G1995" s="15"/>
      <c r="H1995" s="15"/>
      <c r="I1995" s="15"/>
      <c r="J1995" s="15"/>
      <c r="K1995" s="15"/>
      <c r="L1995" s="15"/>
      <c r="M1995" s="15"/>
      <c r="N1995" s="15"/>
      <c r="O1995" s="15"/>
      <c r="P1995" s="15"/>
      <c r="Q1995" s="15"/>
      <c r="U1995" s="15"/>
      <c r="V1995" s="15"/>
      <c r="W1995" s="15"/>
      <c r="X1995" s="15"/>
      <c r="Y1995" s="16" t="e">
        <f t="shared" si="34"/>
        <v>#DIV/0!</v>
      </c>
      <c r="Z1995" s="15"/>
      <c r="AA1995" s="15"/>
      <c r="AB1995" s="15"/>
      <c r="AC1995" s="15"/>
      <c r="AD1995" s="17"/>
      <c r="AE1995" s="15"/>
      <c r="AF1995" s="15"/>
      <c r="AG1995" s="17"/>
      <c r="AH1995" s="17"/>
      <c r="AI1995" s="17"/>
      <c r="AJ1995" s="17"/>
      <c r="AK1995" s="17"/>
      <c r="AL1995" s="17"/>
      <c r="AM1995" s="15"/>
      <c r="AN1995" s="18"/>
      <c r="AO1995" s="19"/>
    </row>
    <row r="1996" spans="1:41">
      <c r="A1996" s="5"/>
      <c r="B1996" s="6"/>
      <c r="C1996" s="7"/>
      <c r="D1996" s="7"/>
      <c r="E1996" s="7"/>
      <c r="F1996" s="45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U1996" s="7"/>
      <c r="V1996" s="7"/>
      <c r="W1996" s="7"/>
      <c r="X1996" s="7"/>
      <c r="Y1996" s="9" t="e">
        <f t="shared" si="34"/>
        <v>#DIV/0!</v>
      </c>
      <c r="Z1996" s="7"/>
      <c r="AA1996" s="7"/>
      <c r="AB1996" s="7"/>
      <c r="AC1996" s="7"/>
      <c r="AD1996" s="10"/>
      <c r="AE1996" s="7"/>
      <c r="AF1996" s="7"/>
      <c r="AG1996" s="10"/>
      <c r="AH1996" s="10"/>
      <c r="AI1996" s="10"/>
      <c r="AJ1996" s="10"/>
      <c r="AK1996" s="10"/>
      <c r="AL1996" s="10"/>
      <c r="AM1996" s="7"/>
      <c r="AN1996" s="11"/>
      <c r="AO1996" s="12"/>
    </row>
    <row r="1997" spans="1:41">
      <c r="A1997" s="13"/>
      <c r="B1997" s="14"/>
      <c r="C1997" s="15"/>
      <c r="D1997" s="15"/>
      <c r="E1997" s="15"/>
      <c r="F1997" s="61"/>
      <c r="G1997" s="15"/>
      <c r="H1997" s="15"/>
      <c r="I1997" s="15"/>
      <c r="J1997" s="15"/>
      <c r="K1997" s="15"/>
      <c r="L1997" s="15"/>
      <c r="M1997" s="15"/>
      <c r="N1997" s="15"/>
      <c r="O1997" s="15"/>
      <c r="P1997" s="15"/>
      <c r="Q1997" s="15"/>
      <c r="U1997" s="15"/>
      <c r="V1997" s="15"/>
      <c r="W1997" s="15"/>
      <c r="X1997" s="15"/>
      <c r="Y1997" s="16" t="e">
        <f t="shared" si="34"/>
        <v>#DIV/0!</v>
      </c>
      <c r="Z1997" s="15"/>
      <c r="AA1997" s="15"/>
      <c r="AB1997" s="15"/>
      <c r="AC1997" s="15"/>
      <c r="AD1997" s="17"/>
      <c r="AE1997" s="15"/>
      <c r="AF1997" s="15"/>
      <c r="AG1997" s="17"/>
      <c r="AH1997" s="17"/>
      <c r="AI1997" s="17"/>
      <c r="AJ1997" s="17"/>
      <c r="AK1997" s="17"/>
      <c r="AL1997" s="17"/>
      <c r="AM1997" s="15"/>
      <c r="AN1997" s="18"/>
      <c r="AO1997" s="19"/>
    </row>
    <row r="1998" spans="1:41">
      <c r="A1998" s="5"/>
      <c r="B1998" s="6"/>
      <c r="C1998" s="7"/>
      <c r="D1998" s="7"/>
      <c r="E1998" s="7"/>
      <c r="F1998" s="45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U1998" s="7"/>
      <c r="V1998" s="7"/>
      <c r="W1998" s="7"/>
      <c r="X1998" s="7"/>
      <c r="Y1998" s="9" t="e">
        <f t="shared" si="34"/>
        <v>#DIV/0!</v>
      </c>
      <c r="Z1998" s="7"/>
      <c r="AA1998" s="7"/>
      <c r="AB1998" s="7"/>
      <c r="AC1998" s="7"/>
      <c r="AD1998" s="10"/>
      <c r="AE1998" s="7"/>
      <c r="AF1998" s="7"/>
      <c r="AG1998" s="10"/>
      <c r="AH1998" s="10"/>
      <c r="AI1998" s="10"/>
      <c r="AJ1998" s="10"/>
      <c r="AK1998" s="10"/>
      <c r="AL1998" s="10"/>
      <c r="AM1998" s="7"/>
      <c r="AN1998" s="11"/>
      <c r="AO1998" s="12"/>
    </row>
    <row r="1999" spans="1:41">
      <c r="A1999" s="13"/>
      <c r="B1999" s="14"/>
      <c r="C1999" s="15"/>
      <c r="D1999" s="15"/>
      <c r="E1999" s="15"/>
      <c r="F1999" s="61"/>
      <c r="G1999" s="15"/>
      <c r="H1999" s="15"/>
      <c r="I1999" s="15"/>
      <c r="J1999" s="15"/>
      <c r="K1999" s="15"/>
      <c r="L1999" s="15"/>
      <c r="M1999" s="15"/>
      <c r="N1999" s="15"/>
      <c r="O1999" s="15"/>
      <c r="P1999" s="15"/>
      <c r="Q1999" s="15"/>
      <c r="U1999" s="15"/>
      <c r="V1999" s="15"/>
      <c r="W1999" s="15"/>
      <c r="X1999" s="15"/>
      <c r="Y1999" s="16" t="e">
        <f t="shared" si="34"/>
        <v>#DIV/0!</v>
      </c>
      <c r="Z1999" s="15"/>
      <c r="AA1999" s="15"/>
      <c r="AB1999" s="15"/>
      <c r="AC1999" s="15"/>
      <c r="AD1999" s="17"/>
      <c r="AE1999" s="15"/>
      <c r="AF1999" s="15"/>
      <c r="AG1999" s="17"/>
      <c r="AH1999" s="17"/>
      <c r="AI1999" s="17"/>
      <c r="AJ1999" s="17"/>
      <c r="AK1999" s="17"/>
      <c r="AL1999" s="17"/>
      <c r="AM1999" s="15"/>
      <c r="AN1999" s="18"/>
      <c r="AO1999" s="19"/>
    </row>
    <row r="2000" spans="1:41">
      <c r="A2000" s="5"/>
      <c r="B2000" s="6"/>
      <c r="C2000" s="7"/>
      <c r="D2000" s="7"/>
      <c r="E2000" s="7"/>
      <c r="F2000" s="45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U2000" s="7"/>
      <c r="V2000" s="7"/>
      <c r="W2000" s="7"/>
      <c r="X2000" s="7"/>
      <c r="Y2000" s="9" t="e">
        <f t="shared" si="34"/>
        <v>#DIV/0!</v>
      </c>
      <c r="Z2000" s="7"/>
      <c r="AA2000" s="7"/>
      <c r="AB2000" s="7"/>
      <c r="AC2000" s="7"/>
      <c r="AD2000" s="10"/>
      <c r="AE2000" s="7"/>
      <c r="AF2000" s="7"/>
      <c r="AG2000" s="10"/>
      <c r="AH2000" s="10"/>
      <c r="AI2000" s="10"/>
      <c r="AJ2000" s="10"/>
      <c r="AK2000" s="10"/>
      <c r="AL2000" s="10"/>
      <c r="AM2000" s="7"/>
      <c r="AN2000" s="11"/>
      <c r="AO2000" s="12"/>
    </row>
    <row r="2001" spans="1:41">
      <c r="A2001" s="13"/>
      <c r="B2001" s="14"/>
      <c r="C2001" s="15"/>
      <c r="D2001" s="15"/>
      <c r="E2001" s="15"/>
      <c r="F2001" s="61"/>
      <c r="G2001" s="15"/>
      <c r="H2001" s="15"/>
      <c r="I2001" s="15"/>
      <c r="J2001" s="15"/>
      <c r="K2001" s="15"/>
      <c r="L2001" s="15"/>
      <c r="M2001" s="15"/>
      <c r="N2001" s="15"/>
      <c r="O2001" s="15"/>
      <c r="P2001" s="15"/>
      <c r="Q2001" s="15"/>
      <c r="U2001" s="15"/>
      <c r="V2001" s="15"/>
      <c r="W2001" s="15"/>
      <c r="X2001" s="15"/>
      <c r="Y2001" s="16" t="e">
        <f t="shared" si="34"/>
        <v>#DIV/0!</v>
      </c>
      <c r="Z2001" s="15"/>
      <c r="AA2001" s="15"/>
      <c r="AB2001" s="15"/>
      <c r="AC2001" s="15"/>
      <c r="AD2001" s="17"/>
      <c r="AE2001" s="15"/>
      <c r="AF2001" s="15"/>
      <c r="AG2001" s="17"/>
      <c r="AH2001" s="17"/>
      <c r="AI2001" s="17"/>
      <c r="AJ2001" s="17"/>
      <c r="AK2001" s="17"/>
      <c r="AL2001" s="17"/>
      <c r="AM2001" s="15"/>
      <c r="AN2001" s="18"/>
      <c r="AO2001" s="19"/>
    </row>
    <row r="2002" spans="1:41">
      <c r="A2002" s="5"/>
      <c r="B2002" s="6"/>
      <c r="C2002" s="7"/>
      <c r="D2002" s="7"/>
      <c r="E2002" s="7"/>
      <c r="F2002" s="45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U2002" s="7"/>
      <c r="V2002" s="7"/>
      <c r="W2002" s="7"/>
      <c r="X2002" s="7"/>
      <c r="Y2002" s="9" t="e">
        <f t="shared" si="34"/>
        <v>#DIV/0!</v>
      </c>
      <c r="Z2002" s="7"/>
      <c r="AA2002" s="7"/>
      <c r="AB2002" s="7"/>
      <c r="AC2002" s="7"/>
      <c r="AD2002" s="10"/>
      <c r="AE2002" s="7"/>
      <c r="AF2002" s="7"/>
      <c r="AG2002" s="10"/>
      <c r="AH2002" s="10"/>
      <c r="AI2002" s="10"/>
      <c r="AJ2002" s="10"/>
      <c r="AK2002" s="10"/>
      <c r="AL2002" s="10"/>
      <c r="AM2002" s="7"/>
      <c r="AN2002" s="11"/>
      <c r="AO2002" s="12"/>
    </row>
    <row r="2003" spans="1:41">
      <c r="A2003" s="13"/>
      <c r="B2003" s="14"/>
      <c r="C2003" s="15"/>
      <c r="D2003" s="15"/>
      <c r="E2003" s="15"/>
      <c r="F2003" s="61"/>
      <c r="G2003" s="15"/>
      <c r="H2003" s="15"/>
      <c r="I2003" s="15"/>
      <c r="J2003" s="15"/>
      <c r="K2003" s="15"/>
      <c r="L2003" s="15"/>
      <c r="M2003" s="15"/>
      <c r="N2003" s="15"/>
      <c r="O2003" s="15"/>
      <c r="P2003" s="15"/>
      <c r="Q2003" s="15"/>
      <c r="U2003" s="15"/>
      <c r="V2003" s="15"/>
      <c r="W2003" s="15"/>
      <c r="X2003" s="15"/>
      <c r="Y2003" s="16" t="e">
        <f t="shared" si="34"/>
        <v>#DIV/0!</v>
      </c>
      <c r="Z2003" s="15"/>
      <c r="AA2003" s="15"/>
      <c r="AB2003" s="15"/>
      <c r="AC2003" s="15"/>
      <c r="AD2003" s="17"/>
      <c r="AE2003" s="15"/>
      <c r="AF2003" s="15"/>
      <c r="AG2003" s="17"/>
      <c r="AH2003" s="17"/>
      <c r="AI2003" s="17"/>
      <c r="AJ2003" s="17"/>
      <c r="AK2003" s="17"/>
      <c r="AL2003" s="17"/>
      <c r="AM2003" s="15"/>
      <c r="AN2003" s="18"/>
      <c r="AO2003" s="19"/>
    </row>
    <row r="2004" spans="1:41">
      <c r="A2004" s="5"/>
      <c r="B2004" s="6"/>
      <c r="C2004" s="7"/>
      <c r="D2004" s="7"/>
      <c r="E2004" s="7"/>
      <c r="F2004" s="45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U2004" s="7"/>
      <c r="V2004" s="7"/>
      <c r="W2004" s="7"/>
      <c r="X2004" s="7"/>
      <c r="Y2004" s="9" t="e">
        <f t="shared" si="34"/>
        <v>#DIV/0!</v>
      </c>
      <c r="Z2004" s="7"/>
      <c r="AA2004" s="7"/>
      <c r="AB2004" s="7"/>
      <c r="AC2004" s="7"/>
      <c r="AD2004" s="10"/>
      <c r="AE2004" s="7"/>
      <c r="AF2004" s="7"/>
      <c r="AG2004" s="10"/>
      <c r="AH2004" s="10"/>
      <c r="AI2004" s="10"/>
      <c r="AJ2004" s="10"/>
      <c r="AK2004" s="10"/>
      <c r="AL2004" s="10"/>
      <c r="AM2004" s="7"/>
      <c r="AN2004" s="11"/>
      <c r="AO2004" s="12"/>
    </row>
    <row r="2005" spans="1:41">
      <c r="A2005" s="13"/>
      <c r="B2005" s="14"/>
      <c r="C2005" s="15"/>
      <c r="D2005" s="15"/>
      <c r="E2005" s="15"/>
      <c r="F2005" s="61"/>
      <c r="G2005" s="15"/>
      <c r="H2005" s="15"/>
      <c r="I2005" s="15"/>
      <c r="J2005" s="15"/>
      <c r="K2005" s="15"/>
      <c r="L2005" s="15"/>
      <c r="M2005" s="15"/>
      <c r="N2005" s="15"/>
      <c r="O2005" s="15"/>
      <c r="P2005" s="15"/>
      <c r="Q2005" s="15"/>
      <c r="U2005" s="15"/>
      <c r="V2005" s="15"/>
      <c r="W2005" s="15"/>
      <c r="X2005" s="15"/>
      <c r="Y2005" s="16" t="e">
        <f t="shared" si="34"/>
        <v>#DIV/0!</v>
      </c>
      <c r="Z2005" s="15"/>
      <c r="AA2005" s="15"/>
      <c r="AB2005" s="15"/>
      <c r="AC2005" s="15"/>
      <c r="AD2005" s="17"/>
      <c r="AE2005" s="15"/>
      <c r="AF2005" s="15"/>
      <c r="AG2005" s="17"/>
      <c r="AH2005" s="17"/>
      <c r="AI2005" s="17"/>
      <c r="AJ2005" s="17"/>
      <c r="AK2005" s="17"/>
      <c r="AL2005" s="17"/>
      <c r="AM2005" s="15"/>
      <c r="AN2005" s="18"/>
      <c r="AO2005" s="19"/>
    </row>
    <row r="2006" spans="1:41">
      <c r="A2006" s="5"/>
      <c r="B2006" s="6"/>
      <c r="C2006" s="7"/>
      <c r="D2006" s="7"/>
      <c r="E2006" s="7"/>
      <c r="F2006" s="45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U2006" s="7"/>
      <c r="V2006" s="7"/>
      <c r="W2006" s="7"/>
      <c r="X2006" s="7"/>
      <c r="Y2006" s="9" t="e">
        <f t="shared" si="34"/>
        <v>#DIV/0!</v>
      </c>
      <c r="Z2006" s="7"/>
      <c r="AA2006" s="7"/>
      <c r="AB2006" s="7"/>
      <c r="AC2006" s="7"/>
      <c r="AD2006" s="10"/>
      <c r="AE2006" s="7"/>
      <c r="AF2006" s="7"/>
      <c r="AG2006" s="10"/>
      <c r="AH2006" s="10"/>
      <c r="AI2006" s="10"/>
      <c r="AJ2006" s="10"/>
      <c r="AK2006" s="10"/>
      <c r="AL2006" s="10"/>
      <c r="AM2006" s="7"/>
      <c r="AN2006" s="11"/>
      <c r="AO2006" s="12"/>
    </row>
    <row r="2007" spans="1:41">
      <c r="A2007" s="13"/>
      <c r="B2007" s="14"/>
      <c r="C2007" s="15"/>
      <c r="D2007" s="15"/>
      <c r="E2007" s="15"/>
      <c r="F2007" s="61"/>
      <c r="G2007" s="15"/>
      <c r="H2007" s="15"/>
      <c r="I2007" s="15"/>
      <c r="J2007" s="15"/>
      <c r="K2007" s="15"/>
      <c r="L2007" s="15"/>
      <c r="M2007" s="15"/>
      <c r="N2007" s="15"/>
      <c r="O2007" s="15"/>
      <c r="P2007" s="15"/>
      <c r="Q2007" s="15"/>
      <c r="U2007" s="15"/>
      <c r="V2007" s="15"/>
      <c r="W2007" s="15"/>
      <c r="X2007" s="15"/>
      <c r="Y2007" s="16" t="e">
        <f t="shared" si="34"/>
        <v>#DIV/0!</v>
      </c>
      <c r="Z2007" s="15"/>
      <c r="AA2007" s="15"/>
      <c r="AB2007" s="15"/>
      <c r="AC2007" s="15"/>
      <c r="AD2007" s="17"/>
      <c r="AE2007" s="15"/>
      <c r="AF2007" s="15"/>
      <c r="AG2007" s="17"/>
      <c r="AH2007" s="17"/>
      <c r="AI2007" s="17"/>
      <c r="AJ2007" s="17"/>
      <c r="AK2007" s="17"/>
      <c r="AL2007" s="17"/>
      <c r="AM2007" s="15"/>
      <c r="AN2007" s="18"/>
      <c r="AO2007" s="19"/>
    </row>
    <row r="2008" spans="1:41">
      <c r="A2008" s="5"/>
      <c r="B2008" s="6"/>
      <c r="C2008" s="7"/>
      <c r="D2008" s="7"/>
      <c r="E2008" s="7"/>
      <c r="F2008" s="45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U2008" s="7"/>
      <c r="V2008" s="7"/>
      <c r="W2008" s="7"/>
      <c r="X2008" s="7"/>
      <c r="Y2008" s="9" t="e">
        <f t="shared" si="34"/>
        <v>#DIV/0!</v>
      </c>
      <c r="Z2008" s="7"/>
      <c r="AA2008" s="7"/>
      <c r="AB2008" s="7"/>
      <c r="AC2008" s="7"/>
      <c r="AD2008" s="10"/>
      <c r="AE2008" s="7"/>
      <c r="AF2008" s="7"/>
      <c r="AG2008" s="10"/>
      <c r="AH2008" s="10"/>
      <c r="AI2008" s="10"/>
      <c r="AJ2008" s="10"/>
      <c r="AK2008" s="10"/>
      <c r="AL2008" s="10"/>
      <c r="AM2008" s="7"/>
      <c r="AN2008" s="11"/>
      <c r="AO2008" s="12"/>
    </row>
    <row r="2009" spans="1:41">
      <c r="A2009" s="13"/>
      <c r="B2009" s="14"/>
      <c r="C2009" s="15"/>
      <c r="D2009" s="15"/>
      <c r="E2009" s="15"/>
      <c r="F2009" s="61"/>
      <c r="G2009" s="15"/>
      <c r="H2009" s="15"/>
      <c r="I2009" s="15"/>
      <c r="J2009" s="15"/>
      <c r="K2009" s="15"/>
      <c r="L2009" s="15"/>
      <c r="M2009" s="15"/>
      <c r="N2009" s="15"/>
      <c r="O2009" s="15"/>
      <c r="P2009" s="15"/>
      <c r="Q2009" s="15"/>
      <c r="U2009" s="15"/>
      <c r="V2009" s="15"/>
      <c r="W2009" s="15"/>
      <c r="X2009" s="15"/>
      <c r="Y2009" s="16" t="e">
        <f t="shared" si="34"/>
        <v>#DIV/0!</v>
      </c>
      <c r="Z2009" s="15"/>
      <c r="AA2009" s="15"/>
      <c r="AB2009" s="15"/>
      <c r="AC2009" s="15"/>
      <c r="AD2009" s="17"/>
      <c r="AE2009" s="15"/>
      <c r="AF2009" s="15"/>
      <c r="AG2009" s="17"/>
      <c r="AH2009" s="17"/>
      <c r="AI2009" s="17"/>
      <c r="AJ2009" s="17"/>
      <c r="AK2009" s="17"/>
      <c r="AL2009" s="17"/>
      <c r="AM2009" s="15"/>
      <c r="AN2009" s="18"/>
      <c r="AO2009" s="19"/>
    </row>
    <row r="2010" spans="1:41">
      <c r="A2010" s="5"/>
      <c r="B2010" s="6"/>
      <c r="C2010" s="7"/>
      <c r="D2010" s="7"/>
      <c r="E2010" s="7"/>
      <c r="F2010" s="45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U2010" s="7"/>
      <c r="V2010" s="7"/>
      <c r="W2010" s="7"/>
      <c r="X2010" s="7"/>
      <c r="Y2010" s="9" t="e">
        <f t="shared" si="34"/>
        <v>#DIV/0!</v>
      </c>
      <c r="Z2010" s="7"/>
      <c r="AA2010" s="7"/>
      <c r="AB2010" s="7"/>
      <c r="AC2010" s="7"/>
      <c r="AD2010" s="10"/>
      <c r="AE2010" s="7"/>
      <c r="AF2010" s="7"/>
      <c r="AG2010" s="10"/>
      <c r="AH2010" s="10"/>
      <c r="AI2010" s="10"/>
      <c r="AJ2010" s="10"/>
      <c r="AK2010" s="10"/>
      <c r="AL2010" s="10"/>
      <c r="AM2010" s="7"/>
      <c r="AN2010" s="11"/>
      <c r="AO2010" s="12"/>
    </row>
    <row r="2011" spans="1:41">
      <c r="A2011" s="13"/>
      <c r="B2011" s="14"/>
      <c r="C2011" s="15"/>
      <c r="D2011" s="15"/>
      <c r="E2011" s="15"/>
      <c r="F2011" s="61"/>
      <c r="G2011" s="15"/>
      <c r="H2011" s="15"/>
      <c r="I2011" s="15"/>
      <c r="J2011" s="15"/>
      <c r="K2011" s="15"/>
      <c r="L2011" s="15"/>
      <c r="M2011" s="15"/>
      <c r="N2011" s="15"/>
      <c r="O2011" s="15"/>
      <c r="P2011" s="15"/>
      <c r="Q2011" s="15"/>
      <c r="U2011" s="15"/>
      <c r="V2011" s="15"/>
      <c r="W2011" s="15"/>
      <c r="X2011" s="15"/>
      <c r="Y2011" s="16" t="e">
        <f t="shared" si="34"/>
        <v>#DIV/0!</v>
      </c>
      <c r="Z2011" s="15"/>
      <c r="AA2011" s="15"/>
      <c r="AB2011" s="15"/>
      <c r="AC2011" s="15"/>
      <c r="AD2011" s="17"/>
      <c r="AE2011" s="15"/>
      <c r="AF2011" s="15"/>
      <c r="AG2011" s="17"/>
      <c r="AH2011" s="17"/>
      <c r="AI2011" s="17"/>
      <c r="AJ2011" s="17"/>
      <c r="AK2011" s="17"/>
      <c r="AL2011" s="17"/>
      <c r="AM2011" s="15"/>
      <c r="AN2011" s="18"/>
      <c r="AO2011" s="19"/>
    </row>
    <row r="2012" spans="1:41">
      <c r="A2012" s="5"/>
      <c r="B2012" s="6"/>
      <c r="C2012" s="7"/>
      <c r="D2012" s="7"/>
      <c r="E2012" s="7"/>
      <c r="F2012" s="45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U2012" s="7"/>
      <c r="V2012" s="7"/>
      <c r="W2012" s="7"/>
      <c r="X2012" s="7"/>
      <c r="Y2012" s="9" t="e">
        <f t="shared" si="34"/>
        <v>#DIV/0!</v>
      </c>
      <c r="Z2012" s="7"/>
      <c r="AA2012" s="7"/>
      <c r="AB2012" s="7"/>
      <c r="AC2012" s="7"/>
      <c r="AD2012" s="10"/>
      <c r="AE2012" s="7"/>
      <c r="AF2012" s="7"/>
      <c r="AG2012" s="10"/>
      <c r="AH2012" s="10"/>
      <c r="AI2012" s="10"/>
      <c r="AJ2012" s="10"/>
      <c r="AK2012" s="10"/>
      <c r="AL2012" s="10"/>
      <c r="AM2012" s="7"/>
      <c r="AN2012" s="11"/>
      <c r="AO2012" s="12"/>
    </row>
    <row r="2013" spans="1:41">
      <c r="A2013" s="13"/>
      <c r="B2013" s="14"/>
      <c r="C2013" s="15"/>
      <c r="D2013" s="15"/>
      <c r="E2013" s="15"/>
      <c r="F2013" s="61"/>
      <c r="G2013" s="15"/>
      <c r="H2013" s="15"/>
      <c r="I2013" s="15"/>
      <c r="J2013" s="15"/>
      <c r="K2013" s="15"/>
      <c r="L2013" s="15"/>
      <c r="M2013" s="15"/>
      <c r="N2013" s="15"/>
      <c r="O2013" s="15"/>
      <c r="P2013" s="15"/>
      <c r="Q2013" s="15"/>
      <c r="U2013" s="15"/>
      <c r="V2013" s="15"/>
      <c r="W2013" s="15"/>
      <c r="X2013" s="15"/>
      <c r="Y2013" s="16" t="e">
        <f t="shared" si="34"/>
        <v>#DIV/0!</v>
      </c>
      <c r="Z2013" s="15"/>
      <c r="AA2013" s="15"/>
      <c r="AB2013" s="15"/>
      <c r="AC2013" s="15"/>
      <c r="AD2013" s="17"/>
      <c r="AE2013" s="15"/>
      <c r="AF2013" s="15"/>
      <c r="AG2013" s="17"/>
      <c r="AH2013" s="17"/>
      <c r="AI2013" s="17"/>
      <c r="AJ2013" s="17"/>
      <c r="AK2013" s="17"/>
      <c r="AL2013" s="17"/>
      <c r="AM2013" s="15"/>
      <c r="AN2013" s="18"/>
      <c r="AO2013" s="19"/>
    </row>
    <row r="2014" spans="1:41">
      <c r="A2014" s="62"/>
      <c r="B2014" s="63"/>
      <c r="C2014" s="64"/>
      <c r="D2014" s="64"/>
      <c r="E2014" s="64"/>
      <c r="F2014" s="65"/>
      <c r="G2014" s="64"/>
      <c r="H2014" s="64"/>
      <c r="I2014" s="64"/>
      <c r="J2014" s="64"/>
      <c r="K2014" s="64"/>
      <c r="L2014" s="64"/>
      <c r="M2014" s="64"/>
      <c r="N2014" s="64"/>
      <c r="O2014" s="64"/>
      <c r="P2014" s="64"/>
      <c r="Q2014" s="64"/>
      <c r="U2014" s="64"/>
      <c r="V2014" s="64"/>
      <c r="W2014" s="64"/>
      <c r="X2014" s="64"/>
      <c r="Y2014" s="66" t="e">
        <f t="shared" si="34"/>
        <v>#DIV/0!</v>
      </c>
      <c r="Z2014" s="64"/>
      <c r="AA2014" s="64"/>
      <c r="AB2014" s="64"/>
      <c r="AC2014" s="64"/>
      <c r="AD2014" s="67"/>
      <c r="AE2014" s="64"/>
      <c r="AF2014" s="64"/>
      <c r="AG2014" s="67"/>
      <c r="AH2014" s="67"/>
      <c r="AI2014" s="67"/>
      <c r="AJ2014" s="67"/>
      <c r="AK2014" s="67"/>
      <c r="AL2014" s="67"/>
      <c r="AM2014" s="64"/>
      <c r="AN2014" s="68"/>
      <c r="AO2014" s="69"/>
    </row>
  </sheetData>
  <conditionalFormatting sqref="C178">
    <cfRule type="expression" dxfId="0" priority="1">
      <formula>"NOT(ISBLANK([AL178]))"</formula>
    </cfRule>
  </conditionalFormatting>
  <dataValidations count="4">
    <dataValidation type="list" allowBlank="1" sqref="U2:U2014" xr:uid="{00000000-0002-0000-0000-000000000000}">
      <formula1>"Horizontal OG Cure Rig,Cure Rig 1.0 (Water Butt),Cure Rig 2.0 (Upgraded Water Butt),UVC Rig"</formula1>
    </dataValidation>
    <dataValidation type="custom" allowBlank="1" showDropDown="1" sqref="B2:B2014" xr:uid="{00000000-0002-0000-0000-000001000000}">
      <formula1>OR(NOT(ISERROR(DATEVALUE(B2))), AND(ISNUMBER(B2), LEFT(CELL("format", B2))="D"))</formula1>
    </dataValidation>
    <dataValidation allowBlank="1" showDropDown="1" sqref="A2:A2014 AN2:AN2014" xr:uid="{00000000-0002-0000-0000-000002000000}"/>
    <dataValidation type="custom" allowBlank="1" showDropDown="1" sqref="D2:D2014 G2:H2014 K2:M2014 P2:Q2014 V2:Z2014 AB2:AL2014" xr:uid="{00000000-0002-0000-0000-000003000000}">
      <formula1>AND(ISNUMBER(D2),(NOT(OR(NOT(ISERROR(DATEVALUE(D2))), AND(ISNUMBER(D2), LEFT(CELL("format", D2))="D")))))</formula1>
    </dataValidation>
  </dataValidations>
  <hyperlinks>
    <hyperlink ref="AO5" r:id="rId1" xr:uid="{00000000-0004-0000-0000-000000000000}"/>
    <hyperlink ref="AO6" r:id="rId2" xr:uid="{00000000-0004-0000-0000-000001000000}"/>
    <hyperlink ref="AO7" r:id="rId3" xr:uid="{00000000-0004-0000-0000-000002000000}"/>
    <hyperlink ref="AO8" r:id="rId4" xr:uid="{00000000-0004-0000-0000-000003000000}"/>
    <hyperlink ref="AO9" r:id="rId5" xr:uid="{00000000-0004-0000-0000-000004000000}"/>
    <hyperlink ref="AO10" r:id="rId6" xr:uid="{00000000-0004-0000-0000-000005000000}"/>
    <hyperlink ref="AO16" r:id="rId7" xr:uid="{00000000-0004-0000-0000-000006000000}"/>
    <hyperlink ref="AO17" r:id="rId8" xr:uid="{00000000-0004-0000-0000-000007000000}"/>
    <hyperlink ref="AO18" r:id="rId9" xr:uid="{00000000-0004-0000-0000-000008000000}"/>
    <hyperlink ref="AO19" r:id="rId10" xr:uid="{00000000-0004-0000-0000-000009000000}"/>
    <hyperlink ref="AO20" r:id="rId11" xr:uid="{00000000-0004-0000-0000-00000A000000}"/>
    <hyperlink ref="AO21" r:id="rId12" xr:uid="{00000000-0004-0000-0000-00000B000000}"/>
    <hyperlink ref="AO22" r:id="rId13" xr:uid="{00000000-0004-0000-0000-00000C000000}"/>
    <hyperlink ref="AO23" r:id="rId14" xr:uid="{00000000-0004-0000-0000-00000D000000}"/>
    <hyperlink ref="AO24" r:id="rId15" xr:uid="{00000000-0004-0000-0000-00000E000000}"/>
    <hyperlink ref="AO25" r:id="rId16" xr:uid="{00000000-0004-0000-0000-00000F000000}"/>
    <hyperlink ref="AO26" r:id="rId17" xr:uid="{00000000-0004-0000-0000-000010000000}"/>
    <hyperlink ref="AO27" r:id="rId18" xr:uid="{00000000-0004-0000-0000-000011000000}"/>
    <hyperlink ref="AO28" r:id="rId19" xr:uid="{00000000-0004-0000-0000-000012000000}"/>
    <hyperlink ref="AO29" r:id="rId20" xr:uid="{00000000-0004-0000-0000-000013000000}"/>
    <hyperlink ref="AO30" r:id="rId21" xr:uid="{00000000-0004-0000-0000-000014000000}"/>
    <hyperlink ref="AO31" r:id="rId22" xr:uid="{00000000-0004-0000-0000-000015000000}"/>
  </hyperlinks>
  <pageMargins left="0.7" right="0.7" top="0.75" bottom="0.75" header="0.3" footer="0.3"/>
  <legacyDrawing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"/>
  <sheetViews>
    <sheetView workbookViewId="0"/>
  </sheetViews>
  <sheetFormatPr defaultColWidth="12.6640625" defaultRowHeight="15.75" customHeight="1"/>
  <sheetData>
    <row r="1" spans="1:3">
      <c r="A1" s="70"/>
      <c r="B1" s="70" t="s">
        <v>464</v>
      </c>
      <c r="C1" s="70" t="s">
        <v>319</v>
      </c>
    </row>
    <row r="2" spans="1:3">
      <c r="A2" s="71">
        <v>0.5</v>
      </c>
      <c r="B2" s="72">
        <v>0.4</v>
      </c>
      <c r="C2" s="73"/>
    </row>
    <row r="3" spans="1:3">
      <c r="A3" s="71">
        <v>0.52</v>
      </c>
      <c r="B3" s="74"/>
      <c r="C3" s="75">
        <v>0.9</v>
      </c>
    </row>
    <row r="4" spans="1:3">
      <c r="A4" s="71">
        <v>0.86</v>
      </c>
      <c r="B4" s="72">
        <v>0.15</v>
      </c>
      <c r="C4" s="73"/>
    </row>
    <row r="5" spans="1:3">
      <c r="A5" s="71">
        <v>0.9</v>
      </c>
      <c r="B5" s="74"/>
      <c r="C5" s="75">
        <v>0.1</v>
      </c>
    </row>
    <row r="6" spans="1:3">
      <c r="A6" s="71">
        <v>1.01</v>
      </c>
      <c r="B6" s="72">
        <v>0.05</v>
      </c>
      <c r="C6" s="73"/>
    </row>
    <row r="7" spans="1:3">
      <c r="A7" s="71">
        <v>1.06</v>
      </c>
      <c r="B7" s="74"/>
      <c r="C7" s="75">
        <v>0.05</v>
      </c>
    </row>
    <row r="8" spans="1:3">
      <c r="A8" s="71">
        <v>1.51</v>
      </c>
      <c r="B8" s="72">
        <v>0.1</v>
      </c>
      <c r="C8" s="73"/>
    </row>
    <row r="9" spans="1:3">
      <c r="A9" s="71">
        <v>1.57</v>
      </c>
      <c r="B9" s="74"/>
      <c r="C9" s="75">
        <v>0.15</v>
      </c>
    </row>
    <row r="10" spans="1:3">
      <c r="A10" s="71">
        <v>1.73</v>
      </c>
      <c r="B10" s="72">
        <v>0.4</v>
      </c>
      <c r="C10" s="73"/>
    </row>
    <row r="11" spans="1:3">
      <c r="A11" s="71">
        <v>1.8</v>
      </c>
      <c r="B11" s="74"/>
      <c r="C11" s="75">
        <v>0.95</v>
      </c>
    </row>
    <row r="12" spans="1:3">
      <c r="A12" s="71">
        <v>2.15</v>
      </c>
      <c r="B12" s="72">
        <v>0.5</v>
      </c>
      <c r="C12" s="73"/>
    </row>
    <row r="13" spans="1:3">
      <c r="A13" s="71">
        <v>2.25</v>
      </c>
      <c r="B13" s="74"/>
      <c r="C13" s="75">
        <v>0.05</v>
      </c>
    </row>
    <row r="14" spans="1:3">
      <c r="A14" s="70"/>
      <c r="B14" s="70"/>
      <c r="C14" s="7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G28"/>
  <sheetViews>
    <sheetView showGridLines="0" workbookViewId="0"/>
  </sheetViews>
  <sheetFormatPr defaultColWidth="12.6640625" defaultRowHeight="15.75" customHeight="1"/>
  <sheetData>
    <row r="1" spans="1:33">
      <c r="A1" s="87" t="s">
        <v>785</v>
      </c>
      <c r="B1" s="87" t="s">
        <v>9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9"/>
    </row>
    <row r="2" spans="1:33">
      <c r="A2" s="87" t="s">
        <v>33</v>
      </c>
      <c r="B2" s="90" t="s">
        <v>319</v>
      </c>
      <c r="C2" s="91" t="s">
        <v>422</v>
      </c>
      <c r="D2" s="91" t="s">
        <v>389</v>
      </c>
      <c r="E2" s="91" t="s">
        <v>396</v>
      </c>
      <c r="F2" s="91" t="s">
        <v>782</v>
      </c>
      <c r="G2" s="91" t="s">
        <v>436</v>
      </c>
      <c r="H2" s="91" t="s">
        <v>452</v>
      </c>
      <c r="I2" s="91" t="s">
        <v>464</v>
      </c>
      <c r="J2" s="91" t="s">
        <v>471</v>
      </c>
      <c r="K2" s="91" t="s">
        <v>478</v>
      </c>
      <c r="L2" s="91" t="s">
        <v>537</v>
      </c>
      <c r="M2" s="91" t="s">
        <v>567</v>
      </c>
      <c r="N2" s="91" t="s">
        <v>591</v>
      </c>
      <c r="O2" s="91" t="s">
        <v>609</v>
      </c>
      <c r="P2" s="91" t="s">
        <v>615</v>
      </c>
      <c r="Q2" s="91" t="s">
        <v>619</v>
      </c>
      <c r="R2" s="91" t="s">
        <v>625</v>
      </c>
      <c r="S2" s="91" t="s">
        <v>219</v>
      </c>
      <c r="T2" s="91" t="s">
        <v>783</v>
      </c>
      <c r="U2" s="91" t="s">
        <v>784</v>
      </c>
      <c r="V2" s="91" t="s">
        <v>42</v>
      </c>
      <c r="W2" s="91" t="s">
        <v>265</v>
      </c>
      <c r="X2" s="91" t="s">
        <v>198</v>
      </c>
      <c r="Y2" s="91" t="s">
        <v>114</v>
      </c>
      <c r="Z2" s="91" t="s">
        <v>241</v>
      </c>
      <c r="AA2" s="91" t="s">
        <v>283</v>
      </c>
      <c r="AB2" s="91" t="s">
        <v>275</v>
      </c>
      <c r="AC2" s="91" t="s">
        <v>429</v>
      </c>
      <c r="AD2" s="91" t="s">
        <v>305</v>
      </c>
      <c r="AE2" s="91" t="s">
        <v>496</v>
      </c>
      <c r="AF2" s="91" t="s">
        <v>815</v>
      </c>
      <c r="AG2" s="92" t="s">
        <v>786</v>
      </c>
    </row>
    <row r="3" spans="1:33">
      <c r="A3" s="93">
        <v>0.02</v>
      </c>
      <c r="B3" s="94">
        <v>1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6">
        <v>1</v>
      </c>
    </row>
    <row r="4" spans="1:33">
      <c r="A4" s="97">
        <v>0.05</v>
      </c>
      <c r="B4" s="98">
        <v>1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>
        <v>1</v>
      </c>
      <c r="T4" s="99"/>
      <c r="U4" s="99"/>
      <c r="V4" s="99">
        <v>1</v>
      </c>
      <c r="W4" s="99">
        <v>1</v>
      </c>
      <c r="X4" s="99">
        <v>5</v>
      </c>
      <c r="Y4" s="99"/>
      <c r="Z4" s="99"/>
      <c r="AA4" s="99"/>
      <c r="AB4" s="99"/>
      <c r="AC4" s="99"/>
      <c r="AD4" s="99"/>
      <c r="AE4" s="99"/>
      <c r="AF4" s="99"/>
      <c r="AG4" s="100">
        <v>9</v>
      </c>
    </row>
    <row r="5" spans="1:33">
      <c r="A5" s="97">
        <v>0.1</v>
      </c>
      <c r="B5" s="98">
        <v>8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>
        <v>14</v>
      </c>
      <c r="Y5" s="99"/>
      <c r="Z5" s="99"/>
      <c r="AA5" s="99"/>
      <c r="AB5" s="99"/>
      <c r="AC5" s="99"/>
      <c r="AD5" s="99"/>
      <c r="AE5" s="99"/>
      <c r="AF5" s="99"/>
      <c r="AG5" s="100">
        <v>22</v>
      </c>
    </row>
    <row r="6" spans="1:33">
      <c r="A6" s="97">
        <v>0.12</v>
      </c>
      <c r="B6" s="98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>
        <v>1</v>
      </c>
      <c r="Y6" s="99">
        <v>1</v>
      </c>
      <c r="Z6" s="99"/>
      <c r="AA6" s="99"/>
      <c r="AB6" s="99"/>
      <c r="AC6" s="99"/>
      <c r="AD6" s="99"/>
      <c r="AE6" s="99"/>
      <c r="AF6" s="99"/>
      <c r="AG6" s="100">
        <v>2</v>
      </c>
    </row>
    <row r="7" spans="1:33">
      <c r="A7" s="97">
        <v>0.15</v>
      </c>
      <c r="B7" s="98">
        <v>8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>
        <v>1</v>
      </c>
      <c r="U7" s="99"/>
      <c r="V7" s="99"/>
      <c r="W7" s="99">
        <v>2</v>
      </c>
      <c r="X7" s="99">
        <v>14</v>
      </c>
      <c r="Y7" s="99"/>
      <c r="Z7" s="99"/>
      <c r="AA7" s="99"/>
      <c r="AB7" s="99"/>
      <c r="AC7" s="99"/>
      <c r="AD7" s="99"/>
      <c r="AE7" s="99"/>
      <c r="AF7" s="99"/>
      <c r="AG7" s="100">
        <v>25</v>
      </c>
    </row>
    <row r="8" spans="1:33">
      <c r="A8" s="97">
        <v>0.17</v>
      </c>
      <c r="B8" s="98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>
        <v>1</v>
      </c>
      <c r="Z8" s="99"/>
      <c r="AA8" s="99"/>
      <c r="AB8" s="99"/>
      <c r="AC8" s="99"/>
      <c r="AD8" s="99"/>
      <c r="AE8" s="99"/>
      <c r="AF8" s="99"/>
      <c r="AG8" s="100">
        <v>1</v>
      </c>
    </row>
    <row r="9" spans="1:33">
      <c r="A9" s="97">
        <v>0.2</v>
      </c>
      <c r="B9" s="98">
        <v>4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>
        <v>1</v>
      </c>
      <c r="T9" s="99">
        <v>1</v>
      </c>
      <c r="U9" s="99"/>
      <c r="V9" s="99">
        <v>1</v>
      </c>
      <c r="W9" s="99"/>
      <c r="X9" s="99">
        <v>13</v>
      </c>
      <c r="Y9" s="99">
        <v>1</v>
      </c>
      <c r="Z9" s="99"/>
      <c r="AA9" s="99"/>
      <c r="AB9" s="99">
        <v>1</v>
      </c>
      <c r="AC9" s="99"/>
      <c r="AD9" s="99"/>
      <c r="AE9" s="99"/>
      <c r="AF9" s="99"/>
      <c r="AG9" s="100">
        <v>22</v>
      </c>
    </row>
    <row r="10" spans="1:33">
      <c r="A10" s="97">
        <v>0.21</v>
      </c>
      <c r="B10" s="98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>
        <v>1</v>
      </c>
      <c r="Z10" s="99"/>
      <c r="AA10" s="99"/>
      <c r="AB10" s="99"/>
      <c r="AC10" s="99"/>
      <c r="AD10" s="99"/>
      <c r="AE10" s="99"/>
      <c r="AF10" s="99"/>
      <c r="AG10" s="100">
        <v>1</v>
      </c>
    </row>
    <row r="11" spans="1:33">
      <c r="A11" s="97">
        <v>0.25</v>
      </c>
      <c r="B11" s="98">
        <v>4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>
        <v>1</v>
      </c>
      <c r="W11" s="99"/>
      <c r="X11" s="99">
        <v>8</v>
      </c>
      <c r="Y11" s="99">
        <v>2</v>
      </c>
      <c r="Z11" s="99"/>
      <c r="AA11" s="99"/>
      <c r="AB11" s="99"/>
      <c r="AC11" s="99"/>
      <c r="AD11" s="99"/>
      <c r="AE11" s="99"/>
      <c r="AF11" s="99"/>
      <c r="AG11" s="100">
        <v>15</v>
      </c>
    </row>
    <row r="12" spans="1:33">
      <c r="A12" s="97">
        <v>0.3</v>
      </c>
      <c r="B12" s="98">
        <v>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>
        <v>2</v>
      </c>
      <c r="U12" s="99"/>
      <c r="V12" s="99">
        <v>2</v>
      </c>
      <c r="W12" s="99"/>
      <c r="X12" s="99">
        <v>5</v>
      </c>
      <c r="Y12" s="99">
        <v>1</v>
      </c>
      <c r="Z12" s="99">
        <v>1</v>
      </c>
      <c r="AA12" s="99"/>
      <c r="AB12" s="99"/>
      <c r="AC12" s="99">
        <v>1</v>
      </c>
      <c r="AD12" s="99"/>
      <c r="AE12" s="99">
        <v>1</v>
      </c>
      <c r="AF12" s="99">
        <v>2</v>
      </c>
      <c r="AG12" s="100">
        <v>19</v>
      </c>
    </row>
    <row r="13" spans="1:33">
      <c r="A13" s="97">
        <v>0.35</v>
      </c>
      <c r="B13" s="98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>
        <v>2</v>
      </c>
      <c r="Y13" s="99">
        <v>1</v>
      </c>
      <c r="Z13" s="99"/>
      <c r="AA13" s="99"/>
      <c r="AB13" s="99"/>
      <c r="AC13" s="99"/>
      <c r="AD13" s="99"/>
      <c r="AE13" s="99"/>
      <c r="AF13" s="99">
        <v>2</v>
      </c>
      <c r="AG13" s="100">
        <v>5</v>
      </c>
    </row>
    <row r="14" spans="1:33">
      <c r="A14" s="97">
        <v>0.4</v>
      </c>
      <c r="B14" s="98">
        <v>3</v>
      </c>
      <c r="C14" s="99"/>
      <c r="D14" s="99"/>
      <c r="E14" s="99"/>
      <c r="F14" s="99"/>
      <c r="G14" s="99">
        <v>1</v>
      </c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>
        <v>1</v>
      </c>
      <c r="W14" s="99"/>
      <c r="X14" s="99">
        <v>5</v>
      </c>
      <c r="Y14" s="99"/>
      <c r="Z14" s="99"/>
      <c r="AA14" s="99"/>
      <c r="AB14" s="99">
        <v>1</v>
      </c>
      <c r="AC14" s="99"/>
      <c r="AD14" s="99"/>
      <c r="AE14" s="99"/>
      <c r="AF14" s="99">
        <v>5</v>
      </c>
      <c r="AG14" s="100">
        <v>16</v>
      </c>
    </row>
    <row r="15" spans="1:33">
      <c r="A15" s="97">
        <v>0.45</v>
      </c>
      <c r="B15" s="9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>
        <v>1</v>
      </c>
      <c r="W15" s="99"/>
      <c r="X15" s="99">
        <v>2</v>
      </c>
      <c r="Y15" s="99"/>
      <c r="Z15" s="99"/>
      <c r="AA15" s="99"/>
      <c r="AB15" s="99"/>
      <c r="AC15" s="99"/>
      <c r="AD15" s="99"/>
      <c r="AE15" s="99"/>
      <c r="AF15" s="99">
        <v>1</v>
      </c>
      <c r="AG15" s="100">
        <v>4</v>
      </c>
    </row>
    <row r="16" spans="1:33">
      <c r="A16" s="97">
        <v>0.5</v>
      </c>
      <c r="B16" s="98">
        <v>2</v>
      </c>
      <c r="C16" s="99">
        <v>1</v>
      </c>
      <c r="D16" s="99"/>
      <c r="E16" s="99"/>
      <c r="F16" s="99"/>
      <c r="G16" s="99">
        <v>1</v>
      </c>
      <c r="H16" s="99"/>
      <c r="I16" s="99">
        <v>1</v>
      </c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>
        <v>1</v>
      </c>
      <c r="V16" s="99">
        <v>1</v>
      </c>
      <c r="W16" s="99"/>
      <c r="X16" s="99">
        <v>4</v>
      </c>
      <c r="Y16" s="99"/>
      <c r="Z16" s="99"/>
      <c r="AA16" s="99"/>
      <c r="AB16" s="99">
        <v>1</v>
      </c>
      <c r="AC16" s="99"/>
      <c r="AD16" s="99"/>
      <c r="AE16" s="99">
        <v>1</v>
      </c>
      <c r="AF16" s="99"/>
      <c r="AG16" s="100">
        <v>13</v>
      </c>
    </row>
    <row r="17" spans="1:33">
      <c r="A17" s="97">
        <v>0.6</v>
      </c>
      <c r="B17" s="98"/>
      <c r="C17" s="99"/>
      <c r="D17" s="99"/>
      <c r="E17" s="99"/>
      <c r="F17" s="99">
        <v>1</v>
      </c>
      <c r="G17" s="99"/>
      <c r="H17" s="99"/>
      <c r="I17" s="99"/>
      <c r="J17" s="99"/>
      <c r="K17" s="99"/>
      <c r="L17" s="99"/>
      <c r="M17" s="99"/>
      <c r="N17" s="99"/>
      <c r="O17" s="99"/>
      <c r="P17" s="99">
        <v>1</v>
      </c>
      <c r="Q17" s="99"/>
      <c r="R17" s="99"/>
      <c r="S17" s="99"/>
      <c r="T17" s="99"/>
      <c r="U17" s="99">
        <v>1</v>
      </c>
      <c r="V17" s="99">
        <v>1</v>
      </c>
      <c r="W17" s="99"/>
      <c r="X17" s="99">
        <v>1</v>
      </c>
      <c r="Y17" s="99">
        <v>1</v>
      </c>
      <c r="Z17" s="99"/>
      <c r="AA17" s="99"/>
      <c r="AB17" s="99"/>
      <c r="AC17" s="99"/>
      <c r="AD17" s="99"/>
      <c r="AE17" s="99">
        <v>1</v>
      </c>
      <c r="AF17" s="99"/>
      <c r="AG17" s="100">
        <v>7</v>
      </c>
    </row>
    <row r="18" spans="1:33">
      <c r="A18" s="97">
        <v>0.65</v>
      </c>
      <c r="B18" s="98"/>
      <c r="C18" s="99"/>
      <c r="D18" s="99"/>
      <c r="E18" s="99">
        <v>1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>
        <v>1</v>
      </c>
      <c r="AE18" s="99"/>
      <c r="AF18" s="99"/>
      <c r="AG18" s="100">
        <v>2</v>
      </c>
    </row>
    <row r="19" spans="1:33">
      <c r="A19" s="97">
        <v>0.7</v>
      </c>
      <c r="B19" s="98">
        <v>2</v>
      </c>
      <c r="C19" s="99"/>
      <c r="D19" s="99"/>
      <c r="E19" s="99">
        <v>1</v>
      </c>
      <c r="F19" s="99">
        <v>2</v>
      </c>
      <c r="G19" s="99"/>
      <c r="H19" s="99"/>
      <c r="I19" s="99"/>
      <c r="J19" s="99"/>
      <c r="K19" s="99"/>
      <c r="L19" s="99"/>
      <c r="M19" s="99"/>
      <c r="N19" s="99">
        <v>1</v>
      </c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>
        <v>1</v>
      </c>
      <c r="AB19" s="99">
        <v>4</v>
      </c>
      <c r="AC19" s="99"/>
      <c r="AD19" s="99">
        <v>2</v>
      </c>
      <c r="AE19" s="99"/>
      <c r="AF19" s="99"/>
      <c r="AG19" s="100">
        <v>13</v>
      </c>
    </row>
    <row r="20" spans="1:33">
      <c r="A20" s="97">
        <v>0.75</v>
      </c>
      <c r="B20" s="98"/>
      <c r="C20" s="99"/>
      <c r="D20" s="99"/>
      <c r="E20" s="99"/>
      <c r="F20" s="99"/>
      <c r="G20" s="99"/>
      <c r="H20" s="99"/>
      <c r="I20" s="99"/>
      <c r="J20" s="99"/>
      <c r="K20" s="99">
        <v>1</v>
      </c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>
        <v>1</v>
      </c>
      <c r="AC20" s="99"/>
      <c r="AD20" s="99">
        <v>2</v>
      </c>
      <c r="AE20" s="99">
        <v>1</v>
      </c>
      <c r="AF20" s="99"/>
      <c r="AG20" s="100">
        <v>5</v>
      </c>
    </row>
    <row r="21" spans="1:33">
      <c r="A21" s="97">
        <v>0.8</v>
      </c>
      <c r="B21" s="98"/>
      <c r="C21" s="99"/>
      <c r="D21" s="99"/>
      <c r="E21" s="99"/>
      <c r="F21" s="99"/>
      <c r="G21" s="99"/>
      <c r="H21" s="99"/>
      <c r="I21" s="99">
        <v>1</v>
      </c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>
        <v>1</v>
      </c>
      <c r="W21" s="99"/>
      <c r="X21" s="99"/>
      <c r="Y21" s="99">
        <v>1</v>
      </c>
      <c r="Z21" s="99"/>
      <c r="AA21" s="99"/>
      <c r="AB21" s="99"/>
      <c r="AC21" s="99"/>
      <c r="AD21" s="99"/>
      <c r="AE21" s="99"/>
      <c r="AF21" s="99"/>
      <c r="AG21" s="100">
        <v>3</v>
      </c>
    </row>
    <row r="22" spans="1:33">
      <c r="A22" s="97">
        <v>0.9</v>
      </c>
      <c r="B22" s="98"/>
      <c r="C22" s="99"/>
      <c r="D22" s="99"/>
      <c r="E22" s="99"/>
      <c r="F22" s="99"/>
      <c r="G22" s="99"/>
      <c r="H22" s="99"/>
      <c r="I22" s="99">
        <v>3</v>
      </c>
      <c r="J22" s="99">
        <v>1</v>
      </c>
      <c r="K22" s="99">
        <v>1</v>
      </c>
      <c r="L22" s="99"/>
      <c r="M22" s="99">
        <v>1</v>
      </c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>
        <v>3</v>
      </c>
      <c r="AE22" s="99"/>
      <c r="AF22" s="99"/>
      <c r="AG22" s="100">
        <v>9</v>
      </c>
    </row>
    <row r="23" spans="1:33">
      <c r="A23" s="97">
        <v>0.95</v>
      </c>
      <c r="B23" s="98"/>
      <c r="C23" s="99">
        <v>1</v>
      </c>
      <c r="D23" s="99"/>
      <c r="E23" s="99"/>
      <c r="F23" s="99"/>
      <c r="G23" s="99"/>
      <c r="H23" s="99">
        <v>1</v>
      </c>
      <c r="I23" s="99">
        <v>1</v>
      </c>
      <c r="J23" s="99">
        <v>1</v>
      </c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>
        <v>2</v>
      </c>
      <c r="Z23" s="99"/>
      <c r="AA23" s="99"/>
      <c r="AB23" s="99"/>
      <c r="AC23" s="99"/>
      <c r="AD23" s="99">
        <v>4</v>
      </c>
      <c r="AE23" s="99"/>
      <c r="AF23" s="99"/>
      <c r="AG23" s="100">
        <v>10</v>
      </c>
    </row>
    <row r="24" spans="1:33">
      <c r="A24" s="97">
        <v>0.98</v>
      </c>
      <c r="B24" s="98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>
        <v>1</v>
      </c>
      <c r="AE24" s="99"/>
      <c r="AF24" s="99"/>
      <c r="AG24" s="100">
        <v>1</v>
      </c>
    </row>
    <row r="25" spans="1:33">
      <c r="A25" s="97">
        <v>0.99</v>
      </c>
      <c r="B25" s="98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>
        <v>2</v>
      </c>
      <c r="Z25" s="99"/>
      <c r="AA25" s="99"/>
      <c r="AB25" s="99"/>
      <c r="AC25" s="99"/>
      <c r="AD25" s="99">
        <v>1</v>
      </c>
      <c r="AE25" s="99"/>
      <c r="AF25" s="99"/>
      <c r="AG25" s="100">
        <v>3</v>
      </c>
    </row>
    <row r="26" spans="1:33">
      <c r="A26" s="97">
        <v>1</v>
      </c>
      <c r="B26" s="98">
        <v>1</v>
      </c>
      <c r="C26" s="99">
        <v>6</v>
      </c>
      <c r="D26" s="99">
        <v>1</v>
      </c>
      <c r="E26" s="99"/>
      <c r="F26" s="99">
        <v>5</v>
      </c>
      <c r="G26" s="99"/>
      <c r="H26" s="99">
        <v>1</v>
      </c>
      <c r="I26" s="99">
        <v>6</v>
      </c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100">
        <v>20</v>
      </c>
    </row>
    <row r="27" spans="1:33">
      <c r="A27" s="97" t="s">
        <v>815</v>
      </c>
      <c r="B27" s="98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100"/>
    </row>
    <row r="28" spans="1:33">
      <c r="A28" s="101" t="s">
        <v>786</v>
      </c>
      <c r="B28" s="102">
        <v>38</v>
      </c>
      <c r="C28" s="103">
        <v>8</v>
      </c>
      <c r="D28" s="103">
        <v>1</v>
      </c>
      <c r="E28" s="103">
        <v>2</v>
      </c>
      <c r="F28" s="103">
        <v>8</v>
      </c>
      <c r="G28" s="103">
        <v>2</v>
      </c>
      <c r="H28" s="103">
        <v>2</v>
      </c>
      <c r="I28" s="103">
        <v>12</v>
      </c>
      <c r="J28" s="103">
        <v>2</v>
      </c>
      <c r="K28" s="103">
        <v>2</v>
      </c>
      <c r="L28" s="103"/>
      <c r="M28" s="103">
        <v>1</v>
      </c>
      <c r="N28" s="103">
        <v>1</v>
      </c>
      <c r="O28" s="103"/>
      <c r="P28" s="103">
        <v>1</v>
      </c>
      <c r="Q28" s="103"/>
      <c r="R28" s="103"/>
      <c r="S28" s="103">
        <v>2</v>
      </c>
      <c r="T28" s="103">
        <v>4</v>
      </c>
      <c r="U28" s="103">
        <v>2</v>
      </c>
      <c r="V28" s="103">
        <v>10</v>
      </c>
      <c r="W28" s="103">
        <v>3</v>
      </c>
      <c r="X28" s="103">
        <v>74</v>
      </c>
      <c r="Y28" s="103">
        <v>14</v>
      </c>
      <c r="Z28" s="103">
        <v>1</v>
      </c>
      <c r="AA28" s="103">
        <v>1</v>
      </c>
      <c r="AB28" s="103">
        <v>8</v>
      </c>
      <c r="AC28" s="103">
        <v>1</v>
      </c>
      <c r="AD28" s="103">
        <v>14</v>
      </c>
      <c r="AE28" s="103">
        <v>4</v>
      </c>
      <c r="AF28" s="103">
        <v>10</v>
      </c>
      <c r="AG28" s="104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8"/>
  <sheetViews>
    <sheetView showGridLines="0" workbookViewId="0"/>
  </sheetViews>
  <sheetFormatPr defaultColWidth="12.6640625" defaultRowHeight="15.75" customHeight="1"/>
  <sheetData>
    <row r="1" spans="1:33">
      <c r="A1" s="87" t="s">
        <v>787</v>
      </c>
      <c r="B1" s="87" t="s">
        <v>9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9"/>
    </row>
    <row r="2" spans="1:33">
      <c r="A2" s="87" t="s">
        <v>34</v>
      </c>
      <c r="B2" s="90" t="s">
        <v>319</v>
      </c>
      <c r="C2" s="91" t="s">
        <v>422</v>
      </c>
      <c r="D2" s="91" t="s">
        <v>389</v>
      </c>
      <c r="E2" s="91" t="s">
        <v>396</v>
      </c>
      <c r="F2" s="91" t="s">
        <v>782</v>
      </c>
      <c r="G2" s="91" t="s">
        <v>436</v>
      </c>
      <c r="H2" s="91" t="s">
        <v>452</v>
      </c>
      <c r="I2" s="91" t="s">
        <v>464</v>
      </c>
      <c r="J2" s="91" t="s">
        <v>471</v>
      </c>
      <c r="K2" s="91" t="s">
        <v>478</v>
      </c>
      <c r="L2" s="91" t="s">
        <v>537</v>
      </c>
      <c r="M2" s="91" t="s">
        <v>567</v>
      </c>
      <c r="N2" s="91" t="s">
        <v>591</v>
      </c>
      <c r="O2" s="91" t="s">
        <v>609</v>
      </c>
      <c r="P2" s="91" t="s">
        <v>615</v>
      </c>
      <c r="Q2" s="91" t="s">
        <v>619</v>
      </c>
      <c r="R2" s="91" t="s">
        <v>625</v>
      </c>
      <c r="S2" s="91" t="s">
        <v>219</v>
      </c>
      <c r="T2" s="91" t="s">
        <v>783</v>
      </c>
      <c r="U2" s="91" t="s">
        <v>784</v>
      </c>
      <c r="V2" s="91" t="s">
        <v>42</v>
      </c>
      <c r="W2" s="91" t="s">
        <v>265</v>
      </c>
      <c r="X2" s="91" t="s">
        <v>198</v>
      </c>
      <c r="Y2" s="91" t="s">
        <v>114</v>
      </c>
      <c r="Z2" s="91" t="s">
        <v>241</v>
      </c>
      <c r="AA2" s="91" t="s">
        <v>283</v>
      </c>
      <c r="AB2" s="91" t="s">
        <v>275</v>
      </c>
      <c r="AC2" s="91" t="s">
        <v>429</v>
      </c>
      <c r="AD2" s="91" t="s">
        <v>305</v>
      </c>
      <c r="AE2" s="91" t="s">
        <v>496</v>
      </c>
      <c r="AF2" s="91" t="s">
        <v>815</v>
      </c>
      <c r="AG2" s="92" t="s">
        <v>786</v>
      </c>
    </row>
    <row r="3" spans="1:33">
      <c r="A3" s="90">
        <v>0.05</v>
      </c>
      <c r="B3" s="94">
        <v>1</v>
      </c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6">
        <v>1</v>
      </c>
    </row>
    <row r="4" spans="1:33">
      <c r="A4" s="105">
        <v>0.08</v>
      </c>
      <c r="B4" s="98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>
        <v>1</v>
      </c>
      <c r="Y4" s="99"/>
      <c r="Z4" s="99"/>
      <c r="AA4" s="99"/>
      <c r="AB4" s="99"/>
      <c r="AC4" s="99"/>
      <c r="AD4" s="99"/>
      <c r="AE4" s="99"/>
      <c r="AF4" s="99"/>
      <c r="AG4" s="100">
        <v>1</v>
      </c>
    </row>
    <row r="5" spans="1:33">
      <c r="A5" s="105">
        <v>0.1</v>
      </c>
      <c r="B5" s="98">
        <v>6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>
        <v>1</v>
      </c>
      <c r="T5" s="99"/>
      <c r="U5" s="99"/>
      <c r="V5" s="99"/>
      <c r="W5" s="99"/>
      <c r="X5" s="99">
        <v>8</v>
      </c>
      <c r="Y5" s="99"/>
      <c r="Z5" s="99"/>
      <c r="AA5" s="99"/>
      <c r="AB5" s="99"/>
      <c r="AC5" s="99"/>
      <c r="AD5" s="99"/>
      <c r="AE5" s="99"/>
      <c r="AF5" s="99"/>
      <c r="AG5" s="100">
        <v>15</v>
      </c>
    </row>
    <row r="6" spans="1:33">
      <c r="A6" s="105">
        <v>0.15</v>
      </c>
      <c r="B6" s="98">
        <v>3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>
        <v>1</v>
      </c>
      <c r="X6" s="99">
        <v>8</v>
      </c>
      <c r="Y6" s="99"/>
      <c r="Z6" s="99"/>
      <c r="AA6" s="99"/>
      <c r="AB6" s="99"/>
      <c r="AC6" s="99"/>
      <c r="AD6" s="99"/>
      <c r="AE6" s="99"/>
      <c r="AF6" s="99"/>
      <c r="AG6" s="100">
        <v>12</v>
      </c>
    </row>
    <row r="7" spans="1:33">
      <c r="A7" s="105">
        <v>0.18</v>
      </c>
      <c r="B7" s="98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>
        <v>1</v>
      </c>
      <c r="Y7" s="99"/>
      <c r="Z7" s="99"/>
      <c r="AA7" s="99"/>
      <c r="AB7" s="99"/>
      <c r="AC7" s="99"/>
      <c r="AD7" s="99"/>
      <c r="AE7" s="99"/>
      <c r="AF7" s="99"/>
      <c r="AG7" s="100">
        <v>1</v>
      </c>
    </row>
    <row r="8" spans="1:33">
      <c r="A8" s="105">
        <v>0.2</v>
      </c>
      <c r="B8" s="98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>
        <v>18</v>
      </c>
      <c r="Y8" s="99"/>
      <c r="Z8" s="99"/>
      <c r="AA8" s="99"/>
      <c r="AB8" s="99"/>
      <c r="AC8" s="99"/>
      <c r="AD8" s="99"/>
      <c r="AE8" s="99"/>
      <c r="AF8" s="99"/>
      <c r="AG8" s="100">
        <v>18</v>
      </c>
    </row>
    <row r="9" spans="1:33">
      <c r="A9" s="105">
        <v>0.25</v>
      </c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>
        <v>10</v>
      </c>
      <c r="Y9" s="99"/>
      <c r="Z9" s="99"/>
      <c r="AA9" s="99"/>
      <c r="AB9" s="99">
        <v>1</v>
      </c>
      <c r="AC9" s="99"/>
      <c r="AD9" s="99"/>
      <c r="AE9" s="99"/>
      <c r="AF9" s="99"/>
      <c r="AG9" s="100">
        <v>11</v>
      </c>
    </row>
    <row r="10" spans="1:33">
      <c r="A10" s="105">
        <v>0.3</v>
      </c>
      <c r="B10" s="98">
        <v>4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>
        <v>2</v>
      </c>
      <c r="X10" s="99">
        <v>5</v>
      </c>
      <c r="Y10" s="99">
        <v>2</v>
      </c>
      <c r="Z10" s="99"/>
      <c r="AA10" s="99"/>
      <c r="AB10" s="99"/>
      <c r="AC10" s="99"/>
      <c r="AD10" s="99"/>
      <c r="AE10" s="99">
        <v>1</v>
      </c>
      <c r="AF10" s="99"/>
      <c r="AG10" s="100">
        <v>14</v>
      </c>
    </row>
    <row r="11" spans="1:33">
      <c r="A11" s="105">
        <v>0.35</v>
      </c>
      <c r="B11" s="98">
        <v>7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>
        <v>1</v>
      </c>
      <c r="T11" s="99"/>
      <c r="U11" s="99"/>
      <c r="V11" s="99"/>
      <c r="W11" s="99"/>
      <c r="X11" s="99">
        <v>5</v>
      </c>
      <c r="Y11" s="99"/>
      <c r="Z11" s="99"/>
      <c r="AA11" s="99"/>
      <c r="AB11" s="99"/>
      <c r="AC11" s="99"/>
      <c r="AD11" s="99"/>
      <c r="AE11" s="99"/>
      <c r="AF11" s="99"/>
      <c r="AG11" s="100">
        <v>13</v>
      </c>
    </row>
    <row r="12" spans="1:33">
      <c r="A12" s="105">
        <v>0.4</v>
      </c>
      <c r="B12" s="98">
        <v>5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>
        <v>1</v>
      </c>
      <c r="U12" s="99"/>
      <c r="V12" s="99"/>
      <c r="W12" s="99"/>
      <c r="X12" s="99">
        <v>5</v>
      </c>
      <c r="Y12" s="99"/>
      <c r="Z12" s="99"/>
      <c r="AA12" s="99"/>
      <c r="AB12" s="99">
        <v>1</v>
      </c>
      <c r="AC12" s="99">
        <v>1</v>
      </c>
      <c r="AD12" s="99"/>
      <c r="AE12" s="99"/>
      <c r="AF12" s="99"/>
      <c r="AG12" s="100">
        <v>13</v>
      </c>
    </row>
    <row r="13" spans="1:33">
      <c r="A13" s="105">
        <v>0.45</v>
      </c>
      <c r="B13" s="98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>
        <v>4</v>
      </c>
      <c r="Y13" s="99"/>
      <c r="Z13" s="99"/>
      <c r="AA13" s="99"/>
      <c r="AB13" s="99"/>
      <c r="AC13" s="99"/>
      <c r="AD13" s="99"/>
      <c r="AE13" s="99"/>
      <c r="AF13" s="99"/>
      <c r="AG13" s="100">
        <v>4</v>
      </c>
    </row>
    <row r="14" spans="1:33">
      <c r="A14" s="105">
        <v>0.5</v>
      </c>
      <c r="B14" s="98">
        <v>4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>
        <v>1</v>
      </c>
      <c r="V14" s="99"/>
      <c r="W14" s="99"/>
      <c r="X14" s="99">
        <v>3</v>
      </c>
      <c r="Y14" s="99"/>
      <c r="Z14" s="99">
        <v>1</v>
      </c>
      <c r="AA14" s="99"/>
      <c r="AB14" s="99"/>
      <c r="AC14" s="99"/>
      <c r="AD14" s="99"/>
      <c r="AE14" s="99"/>
      <c r="AF14" s="99"/>
      <c r="AG14" s="100">
        <v>9</v>
      </c>
    </row>
    <row r="15" spans="1:33">
      <c r="A15" s="105">
        <v>0.55000000000000004</v>
      </c>
      <c r="B15" s="98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>
        <v>1</v>
      </c>
      <c r="Y15" s="99"/>
      <c r="Z15" s="99"/>
      <c r="AA15" s="99"/>
      <c r="AB15" s="99"/>
      <c r="AC15" s="99"/>
      <c r="AD15" s="99"/>
      <c r="AE15" s="99"/>
      <c r="AF15" s="99"/>
      <c r="AG15" s="100">
        <v>1</v>
      </c>
    </row>
    <row r="16" spans="1:33">
      <c r="A16" s="105">
        <v>0.6</v>
      </c>
      <c r="B16" s="98">
        <v>1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>
        <v>1</v>
      </c>
      <c r="V16" s="99"/>
      <c r="W16" s="99"/>
      <c r="X16" s="99">
        <v>2</v>
      </c>
      <c r="Y16" s="99">
        <v>1</v>
      </c>
      <c r="Z16" s="99"/>
      <c r="AA16" s="99"/>
      <c r="AB16" s="99"/>
      <c r="AC16" s="99"/>
      <c r="AD16" s="99"/>
      <c r="AE16" s="99"/>
      <c r="AF16" s="99"/>
      <c r="AG16" s="100">
        <v>5</v>
      </c>
    </row>
    <row r="17" spans="1:33">
      <c r="A17" s="105">
        <v>0.65</v>
      </c>
      <c r="B17" s="98">
        <v>1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>
        <v>1</v>
      </c>
      <c r="W17" s="99"/>
      <c r="X17" s="99"/>
      <c r="Y17" s="99"/>
      <c r="Z17" s="99"/>
      <c r="AA17" s="99"/>
      <c r="AB17" s="99"/>
      <c r="AC17" s="99"/>
      <c r="AD17" s="99"/>
      <c r="AE17" s="99">
        <v>1</v>
      </c>
      <c r="AF17" s="99"/>
      <c r="AG17" s="100">
        <v>3</v>
      </c>
    </row>
    <row r="18" spans="1:33">
      <c r="A18" s="105">
        <v>0.7</v>
      </c>
      <c r="B18" s="98"/>
      <c r="C18" s="99"/>
      <c r="D18" s="99"/>
      <c r="E18" s="99">
        <v>1</v>
      </c>
      <c r="F18" s="99"/>
      <c r="G18" s="99">
        <v>1</v>
      </c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>
        <v>1</v>
      </c>
      <c r="U18" s="99"/>
      <c r="V18" s="99"/>
      <c r="W18" s="99"/>
      <c r="X18" s="99">
        <v>3</v>
      </c>
      <c r="Y18" s="99"/>
      <c r="Z18" s="99"/>
      <c r="AA18" s="99"/>
      <c r="AB18" s="99">
        <v>1</v>
      </c>
      <c r="AC18" s="99"/>
      <c r="AD18" s="99"/>
      <c r="AE18" s="99"/>
      <c r="AF18" s="99"/>
      <c r="AG18" s="100">
        <v>7</v>
      </c>
    </row>
    <row r="19" spans="1:33">
      <c r="A19" s="105">
        <v>0.75</v>
      </c>
      <c r="B19" s="98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>
        <v>1</v>
      </c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100">
        <v>1</v>
      </c>
    </row>
    <row r="20" spans="1:33">
      <c r="A20" s="105">
        <v>0.8</v>
      </c>
      <c r="B20" s="98"/>
      <c r="C20" s="99">
        <v>1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>
        <v>1</v>
      </c>
      <c r="Q20" s="99"/>
      <c r="R20" s="99"/>
      <c r="S20" s="99"/>
      <c r="T20" s="99">
        <v>2</v>
      </c>
      <c r="U20" s="99"/>
      <c r="V20" s="99"/>
      <c r="W20" s="99"/>
      <c r="X20" s="99"/>
      <c r="Y20" s="99">
        <v>1</v>
      </c>
      <c r="Z20" s="99"/>
      <c r="AA20" s="99"/>
      <c r="AB20" s="99"/>
      <c r="AC20" s="99"/>
      <c r="AD20" s="99"/>
      <c r="AE20" s="99"/>
      <c r="AF20" s="99"/>
      <c r="AG20" s="100">
        <v>5</v>
      </c>
    </row>
    <row r="21" spans="1:33">
      <c r="A21" s="105">
        <v>0.85</v>
      </c>
      <c r="B21" s="98">
        <v>1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100">
        <v>1</v>
      </c>
    </row>
    <row r="22" spans="1:33">
      <c r="A22" s="105">
        <v>0.9</v>
      </c>
      <c r="B22" s="98"/>
      <c r="C22" s="99"/>
      <c r="D22" s="99"/>
      <c r="E22" s="99"/>
      <c r="F22" s="99">
        <v>3</v>
      </c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>
        <v>3</v>
      </c>
      <c r="Z22" s="99"/>
      <c r="AA22" s="99"/>
      <c r="AB22" s="99"/>
      <c r="AC22" s="99"/>
      <c r="AD22" s="99"/>
      <c r="AE22" s="99"/>
      <c r="AF22" s="99"/>
      <c r="AG22" s="100">
        <v>6</v>
      </c>
    </row>
    <row r="23" spans="1:33">
      <c r="A23" s="105">
        <v>0.95</v>
      </c>
      <c r="B23" s="98">
        <v>2</v>
      </c>
      <c r="C23" s="99"/>
      <c r="D23" s="99"/>
      <c r="E23" s="99"/>
      <c r="F23" s="99"/>
      <c r="G23" s="99"/>
      <c r="H23" s="99"/>
      <c r="I23" s="99">
        <v>1</v>
      </c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>
        <v>1</v>
      </c>
      <c r="W23" s="99"/>
      <c r="X23" s="99"/>
      <c r="Y23" s="99">
        <v>1</v>
      </c>
      <c r="Z23" s="99"/>
      <c r="AA23" s="99"/>
      <c r="AB23" s="99"/>
      <c r="AC23" s="99"/>
      <c r="AD23" s="99"/>
      <c r="AE23" s="99"/>
      <c r="AF23" s="99"/>
      <c r="AG23" s="100">
        <v>5</v>
      </c>
    </row>
    <row r="24" spans="1:33">
      <c r="A24" s="105">
        <v>0.98</v>
      </c>
      <c r="B24" s="98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>
        <v>1</v>
      </c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100">
        <v>1</v>
      </c>
    </row>
    <row r="25" spans="1:33">
      <c r="A25" s="105">
        <v>0.99</v>
      </c>
      <c r="B25" s="98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>
        <v>2</v>
      </c>
      <c r="Z25" s="99"/>
      <c r="AA25" s="99"/>
      <c r="AB25" s="99"/>
      <c r="AC25" s="99"/>
      <c r="AD25" s="99"/>
      <c r="AE25" s="99"/>
      <c r="AF25" s="99"/>
      <c r="AG25" s="100">
        <v>2</v>
      </c>
    </row>
    <row r="26" spans="1:33">
      <c r="A26" s="105">
        <v>1</v>
      </c>
      <c r="B26" s="98">
        <v>2</v>
      </c>
      <c r="C26" s="99"/>
      <c r="D26" s="99">
        <v>1</v>
      </c>
      <c r="E26" s="99">
        <v>1</v>
      </c>
      <c r="F26" s="99"/>
      <c r="G26" s="99">
        <v>1</v>
      </c>
      <c r="H26" s="99">
        <v>2</v>
      </c>
      <c r="I26" s="99">
        <v>11</v>
      </c>
      <c r="J26" s="99">
        <v>2</v>
      </c>
      <c r="K26" s="99">
        <v>2</v>
      </c>
      <c r="L26" s="99"/>
      <c r="M26" s="99">
        <v>1</v>
      </c>
      <c r="N26" s="99">
        <v>1</v>
      </c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>
        <v>5</v>
      </c>
      <c r="AC26" s="99"/>
      <c r="AD26" s="99"/>
      <c r="AE26" s="99">
        <v>1</v>
      </c>
      <c r="AF26" s="99"/>
      <c r="AG26" s="100">
        <v>30</v>
      </c>
    </row>
    <row r="27" spans="1:33">
      <c r="A27" s="105" t="s">
        <v>815</v>
      </c>
      <c r="B27" s="98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100"/>
    </row>
    <row r="28" spans="1:33">
      <c r="A28" s="106" t="s">
        <v>786</v>
      </c>
      <c r="B28" s="102">
        <v>37</v>
      </c>
      <c r="C28" s="103">
        <v>1</v>
      </c>
      <c r="D28" s="103">
        <v>1</v>
      </c>
      <c r="E28" s="103">
        <v>2</v>
      </c>
      <c r="F28" s="103">
        <v>3</v>
      </c>
      <c r="G28" s="103">
        <v>2</v>
      </c>
      <c r="H28" s="103">
        <v>2</v>
      </c>
      <c r="I28" s="103">
        <v>12</v>
      </c>
      <c r="J28" s="103">
        <v>2</v>
      </c>
      <c r="K28" s="103">
        <v>2</v>
      </c>
      <c r="L28" s="103"/>
      <c r="M28" s="103">
        <v>1</v>
      </c>
      <c r="N28" s="103">
        <v>1</v>
      </c>
      <c r="O28" s="103"/>
      <c r="P28" s="103">
        <v>1</v>
      </c>
      <c r="Q28" s="103"/>
      <c r="R28" s="103"/>
      <c r="S28" s="103">
        <v>2</v>
      </c>
      <c r="T28" s="103">
        <v>4</v>
      </c>
      <c r="U28" s="103">
        <v>2</v>
      </c>
      <c r="V28" s="103">
        <v>4</v>
      </c>
      <c r="W28" s="103">
        <v>3</v>
      </c>
      <c r="X28" s="103">
        <v>74</v>
      </c>
      <c r="Y28" s="103">
        <v>10</v>
      </c>
      <c r="Z28" s="103">
        <v>1</v>
      </c>
      <c r="AA28" s="103"/>
      <c r="AB28" s="103">
        <v>8</v>
      </c>
      <c r="AC28" s="103">
        <v>1</v>
      </c>
      <c r="AD28" s="103"/>
      <c r="AE28" s="103">
        <v>3</v>
      </c>
      <c r="AF28" s="103"/>
      <c r="AG28" s="104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3"/>
  <sheetViews>
    <sheetView workbookViewId="0"/>
  </sheetViews>
  <sheetFormatPr defaultColWidth="12.6640625" defaultRowHeight="15.75" customHeight="1"/>
  <sheetData>
    <row r="1" spans="1:6">
      <c r="A1" s="23" t="s">
        <v>788</v>
      </c>
    </row>
    <row r="2" spans="1:6">
      <c r="B2" s="23" t="s">
        <v>789</v>
      </c>
      <c r="C2" s="23" t="s">
        <v>790</v>
      </c>
      <c r="D2" s="23" t="s">
        <v>791</v>
      </c>
      <c r="E2" s="23" t="s">
        <v>792</v>
      </c>
      <c r="F2" s="23" t="s">
        <v>793</v>
      </c>
    </row>
    <row r="3" spans="1:6">
      <c r="A3" s="23">
        <v>0</v>
      </c>
      <c r="B3" s="76">
        <v>0.25</v>
      </c>
      <c r="C3" s="76"/>
      <c r="D3" s="76"/>
      <c r="E3" s="76"/>
      <c r="F3" s="76"/>
    </row>
    <row r="4" spans="1:6">
      <c r="A4" s="23">
        <v>1</v>
      </c>
      <c r="B4" s="76">
        <v>0.21</v>
      </c>
      <c r="C4" s="76">
        <v>0.17</v>
      </c>
      <c r="D4" s="76">
        <v>0.35</v>
      </c>
      <c r="E4" s="76">
        <v>0.25</v>
      </c>
      <c r="F4" s="76">
        <v>0.2</v>
      </c>
    </row>
    <row r="5" spans="1:6">
      <c r="A5" s="23">
        <v>3</v>
      </c>
      <c r="B5" s="76">
        <v>0.5</v>
      </c>
      <c r="C5" s="76">
        <v>0.4</v>
      </c>
      <c r="D5" s="76">
        <v>0.2</v>
      </c>
      <c r="E5" s="76">
        <v>0.6</v>
      </c>
      <c r="F5" s="76">
        <v>0.9</v>
      </c>
    </row>
    <row r="6" spans="1:6">
      <c r="A6" s="23">
        <v>7</v>
      </c>
      <c r="B6" s="76">
        <v>0.2</v>
      </c>
      <c r="C6" s="76">
        <v>0.17</v>
      </c>
      <c r="D6" s="76">
        <v>0.4</v>
      </c>
      <c r="E6" s="76">
        <v>0.22</v>
      </c>
      <c r="F6" s="76">
        <v>0.25</v>
      </c>
    </row>
    <row r="8" spans="1:6">
      <c r="A8" s="23" t="s">
        <v>794</v>
      </c>
    </row>
    <row r="9" spans="1:6">
      <c r="A9" s="49"/>
      <c r="B9" s="49" t="s">
        <v>789</v>
      </c>
      <c r="C9" s="49" t="s">
        <v>790</v>
      </c>
      <c r="D9" s="49" t="s">
        <v>791</v>
      </c>
      <c r="E9" s="49" t="s">
        <v>792</v>
      </c>
      <c r="F9" s="49" t="s">
        <v>793</v>
      </c>
    </row>
    <row r="10" spans="1:6">
      <c r="A10" s="23">
        <v>0</v>
      </c>
      <c r="B10" s="77">
        <v>0.9</v>
      </c>
      <c r="C10" s="77"/>
      <c r="D10" s="77"/>
      <c r="E10" s="77"/>
      <c r="F10" s="77"/>
    </row>
    <row r="11" spans="1:6">
      <c r="A11" s="78">
        <v>1</v>
      </c>
      <c r="B11" s="77">
        <v>0.9</v>
      </c>
      <c r="C11" s="77">
        <v>0.9</v>
      </c>
      <c r="D11" s="77">
        <v>0.8</v>
      </c>
      <c r="E11" s="77">
        <v>0.6</v>
      </c>
      <c r="F11" s="77">
        <v>0.95</v>
      </c>
    </row>
    <row r="12" spans="1:6">
      <c r="A12" s="78">
        <v>3</v>
      </c>
      <c r="B12" s="76">
        <v>0.85</v>
      </c>
      <c r="C12" s="76">
        <v>0.8</v>
      </c>
      <c r="D12" s="76">
        <v>0.6</v>
      </c>
      <c r="E12" s="76">
        <v>0.7</v>
      </c>
      <c r="F12" s="76">
        <v>0.95</v>
      </c>
    </row>
    <row r="13" spans="1:6">
      <c r="A13" s="78">
        <v>7</v>
      </c>
      <c r="B13" s="76">
        <v>0.22</v>
      </c>
      <c r="C13" s="76">
        <v>0.18</v>
      </c>
      <c r="D13" s="76">
        <v>0.5</v>
      </c>
      <c r="E13" s="76">
        <v>0.25</v>
      </c>
      <c r="F13" s="76">
        <v>0.4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11"/>
  <sheetViews>
    <sheetView workbookViewId="0"/>
  </sheetViews>
  <sheetFormatPr defaultColWidth="12.6640625" defaultRowHeight="15.75" customHeight="1"/>
  <cols>
    <col min="3" max="3" width="14.77734375" customWidth="1"/>
  </cols>
  <sheetData>
    <row r="1" spans="1:6">
      <c r="A1" s="23" t="s">
        <v>795</v>
      </c>
      <c r="B1" s="23" t="s">
        <v>796</v>
      </c>
      <c r="C1" s="23" t="s">
        <v>797</v>
      </c>
      <c r="D1" s="23" t="s">
        <v>798</v>
      </c>
      <c r="E1" s="23" t="s">
        <v>799</v>
      </c>
      <c r="F1" s="23" t="s">
        <v>800</v>
      </c>
    </row>
    <row r="2" spans="1:6">
      <c r="A2" s="23" t="str">
        <f>'Raw Data'!A2:A100</f>
        <v>AXF0002</v>
      </c>
      <c r="B2" s="23">
        <f>'Raw Data'!D2:D103</f>
        <v>0</v>
      </c>
      <c r="C2" s="23">
        <f>'Raw Data'!R2:R103</f>
        <v>20</v>
      </c>
      <c r="D2" s="23">
        <f>'Raw Data'!M2:M111</f>
        <v>0</v>
      </c>
      <c r="F2" s="23">
        <f>'Raw Data'!L2:L115</f>
        <v>0</v>
      </c>
    </row>
    <row r="3" spans="1:6">
      <c r="A3" s="23" t="str">
        <f>'Raw Data'!A3:A101</f>
        <v>AXF0003</v>
      </c>
      <c r="B3" s="23">
        <f>'Raw Data'!D3:D104</f>
        <v>0</v>
      </c>
      <c r="C3" s="23">
        <f>'Raw Data'!R3:R104</f>
        <v>0</v>
      </c>
      <c r="D3" s="23">
        <f>'Raw Data'!M3:M112</f>
        <v>0</v>
      </c>
      <c r="F3" s="23">
        <f>'Raw Data'!L3:L116</f>
        <v>0</v>
      </c>
    </row>
    <row r="4" spans="1:6">
      <c r="A4" s="23" t="str">
        <f>'Raw Data'!A4:A102</f>
        <v>AXF0004</v>
      </c>
      <c r="B4" s="23">
        <f>'Raw Data'!D4:D105</f>
        <v>0</v>
      </c>
      <c r="C4" s="23">
        <f>'Raw Data'!R4:R105</f>
        <v>0</v>
      </c>
      <c r="D4" s="23">
        <f>'Raw Data'!M4:M113</f>
        <v>0</v>
      </c>
      <c r="F4" s="23">
        <f>'Raw Data'!L4:L117</f>
        <v>0</v>
      </c>
    </row>
    <row r="5" spans="1:6">
      <c r="A5" s="23" t="str">
        <f>'Raw Data'!A5:A103</f>
        <v>AXF0005</v>
      </c>
      <c r="B5" s="23">
        <f>'Raw Data'!D5:D106</f>
        <v>0</v>
      </c>
      <c r="C5" s="23">
        <f>'Raw Data'!R5:R106</f>
        <v>0</v>
      </c>
      <c r="D5" s="23">
        <f>'Raw Data'!M5:M114</f>
        <v>0</v>
      </c>
      <c r="F5" s="23">
        <f>'Raw Data'!L5:L118</f>
        <v>0</v>
      </c>
    </row>
    <row r="6" spans="1:6">
      <c r="A6" s="23" t="str">
        <f>'Raw Data'!A6:A104</f>
        <v>AXF0006</v>
      </c>
      <c r="B6" s="23">
        <f>'Raw Data'!D6:D107</f>
        <v>0</v>
      </c>
      <c r="C6" s="23">
        <f>'Raw Data'!R6:R107</f>
        <v>20</v>
      </c>
      <c r="D6" s="23">
        <f>'Raw Data'!M6:M115</f>
        <v>0</v>
      </c>
      <c r="F6" s="23">
        <f>'Raw Data'!L6:L119</f>
        <v>0</v>
      </c>
    </row>
    <row r="7" spans="1:6">
      <c r="A7" s="23" t="str">
        <f>'Raw Data'!A7:A105</f>
        <v>AXF0007</v>
      </c>
      <c r="B7" s="23">
        <f>'Raw Data'!D7:D108</f>
        <v>0</v>
      </c>
      <c r="C7" s="23">
        <f>'Raw Data'!R7:R108</f>
        <v>20</v>
      </c>
      <c r="D7" s="23">
        <f>'Raw Data'!M7:M116</f>
        <v>0</v>
      </c>
      <c r="F7" s="23">
        <f>'Raw Data'!L7:L120</f>
        <v>0</v>
      </c>
    </row>
    <row r="8" spans="1:6">
      <c r="A8" s="23" t="str">
        <f>'Raw Data'!A8:A106</f>
        <v>AXF0008a</v>
      </c>
      <c r="B8" s="23">
        <f>'Raw Data'!D8:D109</f>
        <v>0</v>
      </c>
      <c r="C8" s="23">
        <f>'Raw Data'!R8:R109</f>
        <v>20</v>
      </c>
      <c r="D8" s="23">
        <f>'Raw Data'!M8:M117</f>
        <v>0</v>
      </c>
      <c r="F8" s="23">
        <f>'Raw Data'!L8:L121</f>
        <v>0</v>
      </c>
    </row>
    <row r="9" spans="1:6">
      <c r="A9" s="23" t="str">
        <f>'Raw Data'!A9:A107</f>
        <v>AXF0008b</v>
      </c>
      <c r="B9" s="23">
        <f>'Raw Data'!D9:D110</f>
        <v>0</v>
      </c>
      <c r="C9" s="23">
        <f>'Raw Data'!R9:R110</f>
        <v>20</v>
      </c>
      <c r="D9" s="23">
        <f>'Raw Data'!M9:M118</f>
        <v>0</v>
      </c>
      <c r="F9" s="23">
        <f>'Raw Data'!L9:L122</f>
        <v>0</v>
      </c>
    </row>
    <row r="10" spans="1:6">
      <c r="A10" s="23" t="str">
        <f>'Raw Data'!A10:A108</f>
        <v>AXF0010</v>
      </c>
      <c r="B10" s="23">
        <f>'Raw Data'!D10:D111</f>
        <v>0</v>
      </c>
      <c r="C10" s="23">
        <f>'Raw Data'!R10:R111</f>
        <v>20</v>
      </c>
      <c r="D10" s="23">
        <f>'Raw Data'!M10:M119</f>
        <v>0</v>
      </c>
      <c r="F10" s="23">
        <f>'Raw Data'!L10:L123</f>
        <v>0</v>
      </c>
    </row>
    <row r="11" spans="1:6">
      <c r="A11" s="23" t="str">
        <f>'Raw Data'!A11:A109</f>
        <v>AXF0011</v>
      </c>
      <c r="B11" s="23">
        <f>'Raw Data'!D11:D112</f>
        <v>0</v>
      </c>
      <c r="C11" s="23">
        <f>'Raw Data'!R11:R112</f>
        <v>20</v>
      </c>
      <c r="D11" s="23">
        <f>'Raw Data'!M11:M120</f>
        <v>0</v>
      </c>
      <c r="F11" s="23">
        <f>'Raw Data'!L11:L124</f>
        <v>0</v>
      </c>
    </row>
    <row r="12" spans="1:6">
      <c r="A12" s="23" t="str">
        <f>'Raw Data'!A12:A110</f>
        <v>AXF0012</v>
      </c>
      <c r="B12" s="23">
        <f>'Raw Data'!D12:D113</f>
        <v>0</v>
      </c>
      <c r="C12" s="23">
        <f>'Raw Data'!R12:R113</f>
        <v>0</v>
      </c>
      <c r="D12" s="23">
        <f>'Raw Data'!M12:M121</f>
        <v>0</v>
      </c>
      <c r="F12" s="23">
        <f>'Raw Data'!L12:L125</f>
        <v>0</v>
      </c>
    </row>
    <row r="13" spans="1:6">
      <c r="A13" s="23" t="str">
        <f>'Raw Data'!A13:A111</f>
        <v>AXF0013</v>
      </c>
      <c r="B13" s="23">
        <f>'Raw Data'!D13:D114</f>
        <v>0</v>
      </c>
      <c r="C13" s="23">
        <f>'Raw Data'!R13:R114</f>
        <v>0</v>
      </c>
      <c r="D13" s="23">
        <f>'Raw Data'!M13:M122</f>
        <v>0</v>
      </c>
      <c r="F13" s="23">
        <f>'Raw Data'!L13:L126</f>
        <v>0</v>
      </c>
    </row>
    <row r="14" spans="1:6">
      <c r="A14" s="23" t="str">
        <f>'Raw Data'!A14:A112</f>
        <v>AXF0014</v>
      </c>
      <c r="B14" s="23">
        <f>'Raw Data'!D14:D115</f>
        <v>0</v>
      </c>
      <c r="C14" s="23">
        <f>'Raw Data'!R14:R115</f>
        <v>25</v>
      </c>
      <c r="D14" s="23">
        <f>'Raw Data'!M14:M123</f>
        <v>0</v>
      </c>
      <c r="F14" s="23">
        <f>'Raw Data'!L14:L127</f>
        <v>0</v>
      </c>
    </row>
    <row r="15" spans="1:6">
      <c r="A15" s="23" t="str">
        <f>'Raw Data'!A15:A113</f>
        <v>AXF0015</v>
      </c>
      <c r="B15" s="23">
        <f>'Raw Data'!D15:D116</f>
        <v>0</v>
      </c>
      <c r="C15" s="23">
        <f>'Raw Data'!R15:R116</f>
        <v>20</v>
      </c>
      <c r="D15" s="23">
        <f>'Raw Data'!M15:M124</f>
        <v>0</v>
      </c>
      <c r="F15" s="23">
        <f>'Raw Data'!L15:L128</f>
        <v>0</v>
      </c>
    </row>
    <row r="16" spans="1:6">
      <c r="A16" s="23" t="str">
        <f>'Raw Data'!A16:A114</f>
        <v>AXF0017</v>
      </c>
      <c r="B16" s="23">
        <f>'Raw Data'!D16:D117</f>
        <v>0</v>
      </c>
      <c r="C16" s="23">
        <f>'Raw Data'!R16:R117</f>
        <v>0</v>
      </c>
      <c r="D16" s="23">
        <f>'Raw Data'!M16:M125</f>
        <v>0</v>
      </c>
      <c r="F16" s="23">
        <f>'Raw Data'!L16:L129</f>
        <v>0</v>
      </c>
    </row>
    <row r="17" spans="1:6">
      <c r="A17" s="23" t="str">
        <f>'Raw Data'!A17:A115</f>
        <v>AXF0017_2</v>
      </c>
      <c r="B17" s="23">
        <f>'Raw Data'!D17:D118</f>
        <v>0</v>
      </c>
      <c r="C17" s="23">
        <f>'Raw Data'!R17:R118</f>
        <v>20</v>
      </c>
      <c r="D17" s="23">
        <f>'Raw Data'!M17:M126</f>
        <v>0</v>
      </c>
      <c r="F17" s="23">
        <f>'Raw Data'!L17:L130</f>
        <v>0</v>
      </c>
    </row>
    <row r="18" spans="1:6">
      <c r="A18" s="23" t="str">
        <f>'Raw Data'!A18:A116</f>
        <v>AXF0018</v>
      </c>
      <c r="B18" s="23">
        <f>'Raw Data'!D18:D119</f>
        <v>0</v>
      </c>
      <c r="C18" s="23">
        <f>'Raw Data'!R18:R119</f>
        <v>30</v>
      </c>
      <c r="D18" s="23">
        <f>'Raw Data'!M18:M127</f>
        <v>0</v>
      </c>
      <c r="F18" s="23">
        <f>'Raw Data'!L18:L131</f>
        <v>0</v>
      </c>
    </row>
    <row r="19" spans="1:6">
      <c r="A19" s="23" t="str">
        <f>'Raw Data'!A19:A117</f>
        <v>AXF0019</v>
      </c>
      <c r="B19" s="23">
        <f>'Raw Data'!D19:D120</f>
        <v>0</v>
      </c>
      <c r="C19" s="23">
        <f>'Raw Data'!R19:R120</f>
        <v>30</v>
      </c>
      <c r="D19" s="23">
        <f>'Raw Data'!M19:M128</f>
        <v>0</v>
      </c>
      <c r="F19" s="23">
        <f>'Raw Data'!L19:L132</f>
        <v>0</v>
      </c>
    </row>
    <row r="20" spans="1:6">
      <c r="A20" s="23" t="str">
        <f>'Raw Data'!A20:A118</f>
        <v>AXF0020</v>
      </c>
      <c r="B20" s="23">
        <f>'Raw Data'!D20:D121</f>
        <v>26</v>
      </c>
      <c r="C20" s="23">
        <f>'Raw Data'!R20:R121</f>
        <v>30</v>
      </c>
      <c r="D20" s="23">
        <f>'Raw Data'!M20:M129</f>
        <v>500</v>
      </c>
      <c r="E20" s="23">
        <f t="shared" ref="E20:E34" si="0">D20/B20</f>
        <v>19.23076923076923</v>
      </c>
      <c r="F20" s="23">
        <f>'Raw Data'!L20:L133</f>
        <v>476.4</v>
      </c>
    </row>
    <row r="21" spans="1:6">
      <c r="A21" s="23" t="str">
        <f>'Raw Data'!A21:A119</f>
        <v>AXF0021</v>
      </c>
      <c r="B21" s="23">
        <f>'Raw Data'!D21:D122</f>
        <v>106</v>
      </c>
      <c r="C21" s="23">
        <f>'Raw Data'!R21:R122</f>
        <v>30</v>
      </c>
      <c r="D21" s="23">
        <f>'Raw Data'!M21:M130</f>
        <v>4000</v>
      </c>
      <c r="E21" s="23">
        <f t="shared" si="0"/>
        <v>37.735849056603776</v>
      </c>
      <c r="F21" s="23">
        <f>'Raw Data'!L21:L134</f>
        <v>598.79999999999995</v>
      </c>
    </row>
    <row r="22" spans="1:6">
      <c r="A22" s="23" t="str">
        <f>'Raw Data'!A22:A120</f>
        <v>AXF0022</v>
      </c>
      <c r="B22" s="23">
        <f>'Raw Data'!D22:D123</f>
        <v>10</v>
      </c>
      <c r="C22" s="23">
        <f>'Raw Data'!R22:R123</f>
        <v>30</v>
      </c>
      <c r="D22" s="23">
        <f>'Raw Data'!M22:M131</f>
        <v>500</v>
      </c>
      <c r="E22" s="23">
        <f t="shared" si="0"/>
        <v>50</v>
      </c>
      <c r="F22" s="23">
        <f>'Raw Data'!L22:L135</f>
        <v>598.79999999999995</v>
      </c>
    </row>
    <row r="23" spans="1:6">
      <c r="A23" s="23" t="str">
        <f>'Raw Data'!A23:A121</f>
        <v>AXF0023</v>
      </c>
      <c r="B23" s="23">
        <f>'Raw Data'!D23:D124</f>
        <v>9</v>
      </c>
      <c r="C23" s="23">
        <f>'Raw Data'!R23:R124</f>
        <v>30</v>
      </c>
      <c r="D23" s="23">
        <f>'Raw Data'!M23:M132</f>
        <v>420</v>
      </c>
      <c r="E23" s="23">
        <f t="shared" si="0"/>
        <v>46.666666666666664</v>
      </c>
      <c r="F23" s="23">
        <f>'Raw Data'!L23:L136</f>
        <v>594</v>
      </c>
    </row>
    <row r="24" spans="1:6">
      <c r="A24" s="23" t="str">
        <f>'Raw Data'!A24:A122</f>
        <v>AXF0024</v>
      </c>
      <c r="B24" s="23">
        <f>'Raw Data'!D24:D125</f>
        <v>18</v>
      </c>
      <c r="C24" s="23">
        <f>'Raw Data'!R24:R125</f>
        <v>10</v>
      </c>
      <c r="D24" s="23">
        <f>'Raw Data'!M24:M133</f>
        <v>180</v>
      </c>
      <c r="E24" s="23">
        <f t="shared" si="0"/>
        <v>10</v>
      </c>
      <c r="F24" s="23">
        <f>'Raw Data'!L24:L137</f>
        <v>594</v>
      </c>
    </row>
    <row r="25" spans="1:6">
      <c r="A25" s="23" t="str">
        <f>'Raw Data'!A25:A123</f>
        <v>AXF0025</v>
      </c>
      <c r="B25" s="23">
        <f>'Raw Data'!D25:D126</f>
        <v>9</v>
      </c>
      <c r="C25" s="23">
        <f>'Raw Data'!R25:R126</f>
        <v>10</v>
      </c>
      <c r="D25" s="23">
        <f>'Raw Data'!M25:M134</f>
        <v>100</v>
      </c>
      <c r="E25" s="23">
        <f t="shared" si="0"/>
        <v>11.111111111111111</v>
      </c>
      <c r="F25" s="23">
        <f>'Raw Data'!L25:L138</f>
        <v>630</v>
      </c>
    </row>
    <row r="26" spans="1:6">
      <c r="A26" s="23" t="str">
        <f>'Raw Data'!A26:A124</f>
        <v>AXF0026</v>
      </c>
      <c r="B26" s="23">
        <f>'Raw Data'!D26:D127</f>
        <v>8</v>
      </c>
      <c r="C26" s="23">
        <f>'Raw Data'!R26:R127</f>
        <v>15</v>
      </c>
      <c r="D26" s="23">
        <f>'Raw Data'!M26:M135</f>
        <v>130</v>
      </c>
      <c r="E26" s="23">
        <f t="shared" si="0"/>
        <v>16.25</v>
      </c>
      <c r="F26" s="23">
        <f>'Raw Data'!L26:L139</f>
        <v>630</v>
      </c>
    </row>
    <row r="27" spans="1:6">
      <c r="A27" s="23" t="str">
        <f>'Raw Data'!A27:A125</f>
        <v>AXF0027</v>
      </c>
      <c r="B27" s="23">
        <f>'Raw Data'!D27:D128</f>
        <v>8</v>
      </c>
      <c r="C27" s="23">
        <f>'Raw Data'!R27:R128</f>
        <v>20</v>
      </c>
      <c r="D27" s="23">
        <f>'Raw Data'!M27:M136</f>
        <v>160</v>
      </c>
      <c r="E27" s="23">
        <f t="shared" si="0"/>
        <v>20</v>
      </c>
      <c r="F27" s="23">
        <f>'Raw Data'!L27:L140</f>
        <v>630</v>
      </c>
    </row>
    <row r="28" spans="1:6">
      <c r="A28" s="23" t="str">
        <f>'Raw Data'!A28:A126</f>
        <v>AXF0028</v>
      </c>
      <c r="B28" s="23">
        <f>'Raw Data'!D28:D129</f>
        <v>7</v>
      </c>
      <c r="C28" s="23">
        <f>'Raw Data'!R28:R129</f>
        <v>30</v>
      </c>
      <c r="D28" s="23">
        <f>'Raw Data'!M28:M137</f>
        <v>220</v>
      </c>
      <c r="E28" s="23">
        <f t="shared" si="0"/>
        <v>31.428571428571427</v>
      </c>
      <c r="F28" s="23">
        <f>'Raw Data'!L28:L141</f>
        <v>612</v>
      </c>
    </row>
    <row r="29" spans="1:6">
      <c r="A29" s="23" t="str">
        <f>'Raw Data'!A29:A127</f>
        <v>AXF0029</v>
      </c>
      <c r="B29" s="23">
        <f>'Raw Data'!D29:D130</f>
        <v>8</v>
      </c>
      <c r="C29" s="23">
        <f>'Raw Data'!R29:R130</f>
        <v>40</v>
      </c>
      <c r="D29" s="23">
        <f>'Raw Data'!M29:M138</f>
        <v>350</v>
      </c>
      <c r="E29" s="23">
        <f t="shared" si="0"/>
        <v>43.75</v>
      </c>
      <c r="F29" s="23">
        <f>'Raw Data'!L29:L142</f>
        <v>612</v>
      </c>
    </row>
    <row r="30" spans="1:6">
      <c r="A30" s="23" t="str">
        <f>'Raw Data'!A30:A128</f>
        <v>AXF0030</v>
      </c>
      <c r="B30" s="23">
        <f>'Raw Data'!D30:D131</f>
        <v>51</v>
      </c>
      <c r="C30" s="23">
        <f>'Raw Data'!R30:R131</f>
        <v>10</v>
      </c>
      <c r="D30" s="23">
        <f>'Raw Data'!M30:M139</f>
        <v>600</v>
      </c>
      <c r="E30" s="23">
        <f t="shared" si="0"/>
        <v>11.764705882352942</v>
      </c>
      <c r="F30" s="23">
        <f>'Raw Data'!L30:L143</f>
        <v>541.20000000000005</v>
      </c>
    </row>
    <row r="31" spans="1:6">
      <c r="A31" s="23" t="str">
        <f>'Raw Data'!A31:A129</f>
        <v>AXF0031</v>
      </c>
      <c r="B31" s="23">
        <f>'Raw Data'!D31:D132</f>
        <v>49</v>
      </c>
      <c r="C31" s="23">
        <f>'Raw Data'!R31:R132</f>
        <v>10</v>
      </c>
      <c r="D31" s="23">
        <f>'Raw Data'!M31:M140</f>
        <v>600</v>
      </c>
      <c r="E31" s="23">
        <f t="shared" si="0"/>
        <v>12.244897959183673</v>
      </c>
      <c r="F31" s="23">
        <f>'Raw Data'!L31:L144</f>
        <v>495.6</v>
      </c>
    </row>
    <row r="32" spans="1:6">
      <c r="A32" s="23" t="str">
        <f>'Raw Data'!A32:A130</f>
        <v>AXF0032</v>
      </c>
      <c r="B32" s="23">
        <f>'Raw Data'!D32:D133</f>
        <v>24</v>
      </c>
      <c r="C32" s="23">
        <f>'Raw Data'!R32:R133</f>
        <v>10</v>
      </c>
      <c r="D32" s="23">
        <f>'Raw Data'!M32:M141</f>
        <v>600</v>
      </c>
      <c r="E32" s="23">
        <f t="shared" si="0"/>
        <v>25</v>
      </c>
      <c r="F32" s="23">
        <f>'Raw Data'!L32:L145</f>
        <v>525.6</v>
      </c>
    </row>
    <row r="33" spans="1:6">
      <c r="A33" s="23" t="str">
        <f>'Raw Data'!A33:A131</f>
        <v>AXF0032_3 UV</v>
      </c>
      <c r="B33" s="23">
        <f>'Raw Data'!D33:D134</f>
        <v>23</v>
      </c>
      <c r="C33" s="23">
        <f>'Raw Data'!R33:R134</f>
        <v>10</v>
      </c>
      <c r="D33" s="23">
        <f>'Raw Data'!M33:M142</f>
        <v>600</v>
      </c>
      <c r="E33" s="23">
        <f t="shared" si="0"/>
        <v>26.086956521739129</v>
      </c>
      <c r="F33" s="23">
        <f>'Raw Data'!L33:L146</f>
        <v>525.6</v>
      </c>
    </row>
    <row r="34" spans="1:6">
      <c r="A34" s="23" t="str">
        <f>'Raw Data'!A34:A132</f>
        <v>AXF0033</v>
      </c>
      <c r="B34" s="23">
        <f>'Raw Data'!D34:D135</f>
        <v>45</v>
      </c>
      <c r="C34" s="23">
        <f>'Raw Data'!R34:R135</f>
        <v>10</v>
      </c>
      <c r="D34" s="23">
        <f>'Raw Data'!M34:M143</f>
        <v>600</v>
      </c>
      <c r="E34" s="23">
        <f t="shared" si="0"/>
        <v>13.333333333333334</v>
      </c>
      <c r="F34" s="23">
        <f>'Raw Data'!L34:L147</f>
        <v>554.4</v>
      </c>
    </row>
    <row r="35" spans="1:6">
      <c r="A35" s="23" t="str">
        <f>'Raw Data'!A35:A133</f>
        <v>AXF0033_core</v>
      </c>
      <c r="B35" s="23">
        <f>'Raw Data'!D35:D136</f>
        <v>0</v>
      </c>
      <c r="C35" s="23">
        <f>'Raw Data'!R35:R136</f>
        <v>10</v>
      </c>
      <c r="D35" s="23">
        <f>'Raw Data'!M35:M144</f>
        <v>600</v>
      </c>
      <c r="F35" s="23">
        <f>'Raw Data'!L35:L148</f>
        <v>554.4</v>
      </c>
    </row>
    <row r="36" spans="1:6">
      <c r="A36" s="23" t="str">
        <f>'Raw Data'!A36:A134</f>
        <v>AXF0033_H2O</v>
      </c>
      <c r="B36" s="23">
        <f>'Raw Data'!D36:D137</f>
        <v>0</v>
      </c>
      <c r="C36" s="23">
        <f>'Raw Data'!R36:R137</f>
        <v>10</v>
      </c>
      <c r="D36" s="23">
        <f>'Raw Data'!M36:M145</f>
        <v>600</v>
      </c>
      <c r="F36" s="23">
        <f>'Raw Data'!L36:L149</f>
        <v>554.4</v>
      </c>
    </row>
    <row r="37" spans="1:6">
      <c r="A37" s="23" t="str">
        <f>'Raw Data'!A37:A135</f>
        <v>AXF0033_outer</v>
      </c>
      <c r="B37" s="23">
        <f>'Raw Data'!D37:D138</f>
        <v>0</v>
      </c>
      <c r="C37" s="23">
        <f>'Raw Data'!R37:R138</f>
        <v>10</v>
      </c>
      <c r="D37" s="23">
        <f>'Raw Data'!M37:M146</f>
        <v>600</v>
      </c>
      <c r="F37" s="23">
        <f>'Raw Data'!L37:L150</f>
        <v>554.4</v>
      </c>
    </row>
    <row r="38" spans="1:6">
      <c r="A38" s="23" t="str">
        <f>'Raw Data'!A38:A136</f>
        <v>AXF0033_0.9x outer</v>
      </c>
      <c r="B38" s="23">
        <f>'Raw Data'!D38:D139</f>
        <v>0</v>
      </c>
      <c r="C38" s="23">
        <f>'Raw Data'!R38:R139</f>
        <v>10</v>
      </c>
      <c r="D38" s="23">
        <f>'Raw Data'!M38:M147</f>
        <v>600</v>
      </c>
      <c r="F38" s="23">
        <f>'Raw Data'!L38:L151</f>
        <v>554.4</v>
      </c>
    </row>
    <row r="39" spans="1:6">
      <c r="A39" s="23" t="str">
        <f>'Raw Data'!A39:A137</f>
        <v>AXF0033_glycerol</v>
      </c>
      <c r="B39" s="23">
        <f>'Raw Data'!D39:D140</f>
        <v>0</v>
      </c>
      <c r="C39" s="23">
        <f>'Raw Data'!R39:R140</f>
        <v>10</v>
      </c>
      <c r="D39" s="23">
        <f>'Raw Data'!M39:M148</f>
        <v>600</v>
      </c>
      <c r="F39" s="23">
        <f>'Raw Data'!L39:L152</f>
        <v>554.4</v>
      </c>
    </row>
    <row r="40" spans="1:6">
      <c r="A40" s="23" t="str">
        <f>'Raw Data'!A40:A138</f>
        <v>AXF0034</v>
      </c>
      <c r="B40" s="23">
        <f>'Raw Data'!D40:D141</f>
        <v>9</v>
      </c>
      <c r="C40" s="23">
        <f>'Raw Data'!R40:R141</f>
        <v>50</v>
      </c>
      <c r="D40" s="23">
        <f>'Raw Data'!M40:M149</f>
        <v>600</v>
      </c>
      <c r="E40" s="23">
        <f>D40/B40</f>
        <v>66.666666666666671</v>
      </c>
      <c r="F40" s="23">
        <f>'Raw Data'!L40:L153</f>
        <v>564</v>
      </c>
    </row>
    <row r="41" spans="1:6">
      <c r="A41" s="23" t="str">
        <f>'Raw Data'!A41:A139</f>
        <v>AXF0035</v>
      </c>
      <c r="B41" s="23">
        <f>'Raw Data'!D41:D142</f>
        <v>0</v>
      </c>
      <c r="C41" s="23">
        <f>'Raw Data'!R41:R142</f>
        <v>9</v>
      </c>
      <c r="D41" s="23">
        <f>'Raw Data'!M41:M150</f>
        <v>0</v>
      </c>
      <c r="F41" s="23">
        <f>'Raw Data'!L41:L154</f>
        <v>0</v>
      </c>
    </row>
    <row r="42" spans="1:6">
      <c r="A42" s="23" t="str">
        <f>'Raw Data'!A42:A140</f>
        <v>AXF0036</v>
      </c>
      <c r="B42" s="23">
        <f>'Raw Data'!D42:D143</f>
        <v>47</v>
      </c>
      <c r="C42" s="23">
        <f>'Raw Data'!R42:R143</f>
        <v>10</v>
      </c>
      <c r="D42" s="23">
        <f>'Raw Data'!M42:M151</f>
        <v>600</v>
      </c>
      <c r="E42" s="23">
        <f t="shared" ref="E42:E46" si="1">D42/B42</f>
        <v>12.76595744680851</v>
      </c>
      <c r="F42" s="23">
        <f>'Raw Data'!L42:L155</f>
        <v>595.20000000000005</v>
      </c>
    </row>
    <row r="43" spans="1:6">
      <c r="A43" s="23" t="str">
        <f>'Raw Data'!A43:A141</f>
        <v>AXF0037</v>
      </c>
      <c r="B43" s="23">
        <f>'Raw Data'!D43:D144</f>
        <v>39</v>
      </c>
      <c r="C43" s="23">
        <f>'Raw Data'!R43:R144</f>
        <v>10</v>
      </c>
      <c r="D43" s="23">
        <f>'Raw Data'!M43:M152</f>
        <v>428.6</v>
      </c>
      <c r="E43" s="23">
        <f t="shared" si="1"/>
        <v>10.98974358974359</v>
      </c>
      <c r="F43" s="23">
        <f>'Raw Data'!L43:L156</f>
        <v>609.6</v>
      </c>
    </row>
    <row r="44" spans="1:6">
      <c r="A44" s="23" t="str">
        <f>'Raw Data'!A44:A142</f>
        <v>AXF0038</v>
      </c>
      <c r="B44" s="23">
        <f>'Raw Data'!D44:D145</f>
        <v>22</v>
      </c>
      <c r="C44" s="23">
        <f>'Raw Data'!R44:R145</f>
        <v>10</v>
      </c>
      <c r="D44" s="23">
        <f>'Raw Data'!M44:M153</f>
        <v>428.6</v>
      </c>
      <c r="E44" s="23">
        <f t="shared" si="1"/>
        <v>19.481818181818184</v>
      </c>
      <c r="F44" s="23">
        <f>'Raw Data'!L44:L157</f>
        <v>615.6</v>
      </c>
    </row>
    <row r="45" spans="1:6">
      <c r="A45" s="23" t="str">
        <f>'Raw Data'!A45:A143</f>
        <v>AXF0039</v>
      </c>
      <c r="B45" s="23">
        <f>'Raw Data'!D45:D146</f>
        <v>48</v>
      </c>
      <c r="C45" s="23">
        <f>'Raw Data'!R45:R146</f>
        <v>10</v>
      </c>
      <c r="D45" s="23">
        <f>'Raw Data'!M45:M154</f>
        <v>600</v>
      </c>
      <c r="E45" s="23">
        <f t="shared" si="1"/>
        <v>12.5</v>
      </c>
      <c r="F45" s="23">
        <f>'Raw Data'!L45:L158</f>
        <v>1464</v>
      </c>
    </row>
    <row r="46" spans="1:6">
      <c r="A46" s="23" t="str">
        <f>'Raw Data'!A46:A144</f>
        <v>AXF0040</v>
      </c>
      <c r="B46" s="23">
        <f>'Raw Data'!D46:D147</f>
        <v>17</v>
      </c>
      <c r="C46" s="23">
        <f>'Raw Data'!R46:R147</f>
        <v>30</v>
      </c>
      <c r="D46" s="23">
        <f>'Raw Data'!M46:M155</f>
        <v>615</v>
      </c>
      <c r="E46" s="23">
        <f t="shared" si="1"/>
        <v>36.176470588235297</v>
      </c>
      <c r="F46" s="23">
        <f>'Raw Data'!L46:L160</f>
        <v>1497</v>
      </c>
    </row>
    <row r="47" spans="1:6">
      <c r="A47" s="23" t="str">
        <f>'Raw Data'!A47:A145</f>
        <v>AXF0041</v>
      </c>
      <c r="B47" s="23">
        <f>'Raw Data'!D47:D148</f>
        <v>0</v>
      </c>
      <c r="C47" s="23">
        <f>'Raw Data'!R47:R148</f>
        <v>30</v>
      </c>
      <c r="D47" s="23">
        <f>'Raw Data'!M47:M156</f>
        <v>610</v>
      </c>
      <c r="F47" s="23">
        <f>'Raw Data'!L47:L161</f>
        <v>586.79999999999995</v>
      </c>
    </row>
    <row r="48" spans="1:6">
      <c r="A48" s="23" t="str">
        <f>'Raw Data'!A48:A146</f>
        <v>AXF0042</v>
      </c>
      <c r="B48" s="23">
        <f>'Raw Data'!D48:D149</f>
        <v>0</v>
      </c>
      <c r="C48" s="23">
        <f>'Raw Data'!R48:R149</f>
        <v>9</v>
      </c>
      <c r="D48" s="23">
        <f>'Raw Data'!M48:M157</f>
        <v>0</v>
      </c>
      <c r="F48" s="23">
        <f>'Raw Data'!L48:L162</f>
        <v>0</v>
      </c>
    </row>
    <row r="49" spans="1:6">
      <c r="A49" s="23" t="str">
        <f>'Raw Data'!A49:A147</f>
        <v>AXF0043</v>
      </c>
      <c r="B49" s="23">
        <f>'Raw Data'!D49:D150</f>
        <v>46</v>
      </c>
      <c r="C49" s="23">
        <f>'Raw Data'!R49:R150</f>
        <v>10</v>
      </c>
      <c r="D49" s="23">
        <f>'Raw Data'!M49:M158</f>
        <v>600</v>
      </c>
      <c r="E49" s="23">
        <f>D49/B49</f>
        <v>13.043478260869565</v>
      </c>
      <c r="F49" s="23">
        <f>'Raw Data'!L49:L163</f>
        <v>746.4</v>
      </c>
    </row>
    <row r="50" spans="1:6">
      <c r="A50" s="23" t="str">
        <f>'Raw Data'!A50:A148</f>
        <v>AXF0044</v>
      </c>
      <c r="B50" s="23">
        <f>'Raw Data'!D50:D151</f>
        <v>0</v>
      </c>
      <c r="C50" s="23">
        <f>'Raw Data'!R50:R151</f>
        <v>10</v>
      </c>
      <c r="D50" s="23">
        <f>'Raw Data'!M50:M160</f>
        <v>600</v>
      </c>
      <c r="F50" s="23">
        <f>'Raw Data'!L50:L164</f>
        <v>618</v>
      </c>
    </row>
    <row r="51" spans="1:6">
      <c r="A51" s="23" t="str">
        <f>'Raw Data'!A51:A149</f>
        <v>AXF0045</v>
      </c>
      <c r="B51" s="23">
        <f>'Raw Data'!D51:D152</f>
        <v>14</v>
      </c>
      <c r="C51" s="23">
        <f>'Raw Data'!R51:R152</f>
        <v>30</v>
      </c>
      <c r="D51" s="23">
        <f>'Raw Data'!M51:M161</f>
        <v>605</v>
      </c>
      <c r="E51" s="23">
        <f t="shared" ref="E51:E75" si="2">D51/B51</f>
        <v>43.214285714285715</v>
      </c>
      <c r="F51" s="23">
        <f>'Raw Data'!L51:L164</f>
        <v>622.79999999999995</v>
      </c>
    </row>
    <row r="52" spans="1:6">
      <c r="A52" s="23" t="str">
        <f>'Raw Data'!A52:A150</f>
        <v>AXF0046</v>
      </c>
      <c r="B52" s="23">
        <f>'Raw Data'!D52:D153</f>
        <v>51</v>
      </c>
      <c r="C52" s="23">
        <f>'Raw Data'!R52:R153</f>
        <v>10</v>
      </c>
      <c r="D52" s="23">
        <f>'Raw Data'!M52:M162</f>
        <v>645</v>
      </c>
      <c r="E52" s="23">
        <f t="shared" si="2"/>
        <v>12.647058823529411</v>
      </c>
      <c r="F52" s="23">
        <f>'Raw Data'!L52:L165</f>
        <v>625.20000000000005</v>
      </c>
    </row>
    <row r="53" spans="1:6">
      <c r="A53" s="23" t="str">
        <f>'Raw Data'!A53:A151</f>
        <v>AXF0047_large</v>
      </c>
      <c r="B53" s="23">
        <f>'Raw Data'!D53:D154</f>
        <v>10</v>
      </c>
      <c r="C53" s="23">
        <f>'Raw Data'!R53:R154</f>
        <v>30</v>
      </c>
      <c r="D53" s="23">
        <f>'Raw Data'!M53:M163</f>
        <v>428.6</v>
      </c>
      <c r="E53" s="23">
        <f t="shared" si="2"/>
        <v>42.86</v>
      </c>
      <c r="F53" s="23">
        <f>'Raw Data'!L53:L166</f>
        <v>1108</v>
      </c>
    </row>
    <row r="54" spans="1:6">
      <c r="A54" s="23" t="str">
        <f>'Raw Data'!A54:A152</f>
        <v>AXF0047_small</v>
      </c>
      <c r="B54" s="23">
        <f>'Raw Data'!D54:D155</f>
        <v>34</v>
      </c>
      <c r="C54" s="23">
        <f>'Raw Data'!R54:R155</f>
        <v>10</v>
      </c>
      <c r="D54" s="23">
        <f>'Raw Data'!M54:M164</f>
        <v>438.6</v>
      </c>
      <c r="E54" s="23">
        <f t="shared" si="2"/>
        <v>12.9</v>
      </c>
      <c r="F54" s="23">
        <f>'Raw Data'!L54:L167</f>
        <v>1416</v>
      </c>
    </row>
    <row r="55" spans="1:6">
      <c r="A55" s="23" t="str">
        <f>'Raw Data'!A55:A153</f>
        <v>AXF0048</v>
      </c>
      <c r="B55" s="23">
        <f>'Raw Data'!D55:D156</f>
        <v>39</v>
      </c>
      <c r="C55" s="23">
        <f>'Raw Data'!R55:R156</f>
        <v>10</v>
      </c>
      <c r="D55" s="23">
        <f>'Raw Data'!M55:M164</f>
        <v>528</v>
      </c>
      <c r="E55" s="23">
        <f t="shared" si="2"/>
        <v>13.538461538461538</v>
      </c>
      <c r="F55" s="23">
        <f>'Raw Data'!L55:L168</f>
        <v>535.20000000000005</v>
      </c>
    </row>
    <row r="56" spans="1:6">
      <c r="A56" s="23" t="str">
        <f>'Raw Data'!A56:A154</f>
        <v>AXF0049</v>
      </c>
      <c r="B56" s="23">
        <f>'Raw Data'!D56:D157</f>
        <v>46</v>
      </c>
      <c r="C56" s="23">
        <f>'Raw Data'!R56:R157</f>
        <v>10</v>
      </c>
      <c r="D56" s="23">
        <f>'Raw Data'!M56:M165</f>
        <v>504</v>
      </c>
      <c r="E56" s="23">
        <f t="shared" si="2"/>
        <v>10.956521739130435</v>
      </c>
      <c r="F56" s="23">
        <f>'Raw Data'!L56:L169</f>
        <v>574.79999999999995</v>
      </c>
    </row>
    <row r="57" spans="1:6">
      <c r="A57" s="23" t="str">
        <f>'Raw Data'!A57:A155</f>
        <v>AXF0050_large</v>
      </c>
      <c r="B57" s="23">
        <f>'Raw Data'!D57:D158</f>
        <v>11</v>
      </c>
      <c r="C57" s="23">
        <f>'Raw Data'!R57:R158</f>
        <v>30</v>
      </c>
      <c r="D57" s="23">
        <f>'Raw Data'!M57:M166</f>
        <v>432</v>
      </c>
      <c r="E57" s="23">
        <f t="shared" si="2"/>
        <v>39.272727272727273</v>
      </c>
      <c r="F57" s="23">
        <f>'Raw Data'!L57:L170</f>
        <v>1632</v>
      </c>
    </row>
    <row r="58" spans="1:6">
      <c r="A58" s="23" t="str">
        <f>'Raw Data'!A58:A156</f>
        <v>AXF0050_small</v>
      </c>
      <c r="B58" s="79">
        <f>'Raw Data'!D58:D160</f>
        <v>0</v>
      </c>
      <c r="C58" s="23">
        <f>'Raw Data'!R58:R160</f>
        <v>10</v>
      </c>
      <c r="D58" s="23">
        <f>'Raw Data'!M58:M167</f>
        <v>410</v>
      </c>
      <c r="E58" s="79" t="e">
        <f t="shared" si="2"/>
        <v>#DIV/0!</v>
      </c>
      <c r="F58" s="23">
        <f>'Raw Data'!L58:L171</f>
        <v>1622</v>
      </c>
    </row>
    <row r="59" spans="1:6">
      <c r="A59" s="23" t="str">
        <f>'Raw Data'!A59:A157</f>
        <v>AXF0051_large</v>
      </c>
      <c r="B59" s="23">
        <v>11</v>
      </c>
      <c r="C59" s="23">
        <f>'Raw Data'!R59:R161</f>
        <v>30</v>
      </c>
      <c r="D59" s="23">
        <f>'Raw Data'!M59:M168</f>
        <v>424</v>
      </c>
      <c r="E59" s="23">
        <f t="shared" si="2"/>
        <v>38.545454545454547</v>
      </c>
      <c r="F59" s="23">
        <f>'Raw Data'!L59:L172</f>
        <v>638.4</v>
      </c>
    </row>
    <row r="60" spans="1:6">
      <c r="A60" s="23" t="str">
        <f>'Raw Data'!A60:A158</f>
        <v>AXF0051_small</v>
      </c>
      <c r="B60" s="23">
        <f>'Raw Data'!D60:D162</f>
        <v>35</v>
      </c>
      <c r="C60" s="23">
        <f>'Raw Data'!R60:R162</f>
        <v>10</v>
      </c>
      <c r="D60" s="23">
        <f>'Raw Data'!M60:M169</f>
        <v>421</v>
      </c>
      <c r="E60" s="23">
        <f t="shared" si="2"/>
        <v>12.028571428571428</v>
      </c>
      <c r="F60" s="23">
        <f>'Raw Data'!L60:L173</f>
        <v>620.4</v>
      </c>
    </row>
    <row r="61" spans="1:6">
      <c r="A61" s="23" t="str">
        <f>'Raw Data'!A61:A159</f>
        <v>AXF0052_large</v>
      </c>
      <c r="B61" s="79">
        <f>'Raw Data'!D61:D163</f>
        <v>0</v>
      </c>
      <c r="C61" s="23">
        <f>'Raw Data'!R61:R163</f>
        <v>30</v>
      </c>
      <c r="D61" s="23">
        <f>'Raw Data'!M61:M170</f>
        <v>424</v>
      </c>
      <c r="E61" s="79" t="e">
        <f t="shared" si="2"/>
        <v>#DIV/0!</v>
      </c>
      <c r="F61" s="23">
        <f>'Raw Data'!L61:L174</f>
        <v>368.4</v>
      </c>
    </row>
    <row r="62" spans="1:6">
      <c r="A62" s="23" t="str">
        <f>'Raw Data'!A62:A160</f>
        <v>AXF0053_large</v>
      </c>
      <c r="B62" s="23">
        <f>'Raw Data'!D62:D164</f>
        <v>0</v>
      </c>
      <c r="C62" s="23">
        <f>'Raw Data'!R62:R164</f>
        <v>30</v>
      </c>
      <c r="D62" s="23">
        <f>'Raw Data'!M62:M171</f>
        <v>465</v>
      </c>
      <c r="E62" s="23" t="e">
        <f t="shared" si="2"/>
        <v>#DIV/0!</v>
      </c>
      <c r="F62" s="23">
        <f>'Raw Data'!L62:L175</f>
        <v>390</v>
      </c>
    </row>
    <row r="63" spans="1:6">
      <c r="A63" s="23" t="str">
        <f>'Raw Data'!A63:A161</f>
        <v>AXF00053_small</v>
      </c>
      <c r="B63" s="23">
        <f>'Raw Data'!D63:D164</f>
        <v>0</v>
      </c>
      <c r="C63" s="23">
        <f>'Raw Data'!R63:R164</f>
        <v>10</v>
      </c>
      <c r="D63" s="23">
        <f>'Raw Data'!M63:M172</f>
        <v>505</v>
      </c>
      <c r="E63" s="23" t="e">
        <f t="shared" si="2"/>
        <v>#DIV/0!</v>
      </c>
      <c r="F63" s="23">
        <f>'Raw Data'!L63:L176</f>
        <v>390</v>
      </c>
    </row>
    <row r="64" spans="1:6">
      <c r="A64" s="23" t="str">
        <f>'Raw Data'!A64:A162</f>
        <v>AXF0054</v>
      </c>
      <c r="B64" s="23">
        <f>'Raw Data'!D64:D165</f>
        <v>17</v>
      </c>
      <c r="C64" s="23">
        <f>'Raw Data'!R64:R165</f>
        <v>30</v>
      </c>
      <c r="D64" s="23">
        <f>'Raw Data'!M64:M173</f>
        <v>600</v>
      </c>
      <c r="E64" s="23">
        <f t="shared" si="2"/>
        <v>35.294117647058826</v>
      </c>
      <c r="F64" s="23">
        <f>'Raw Data'!L64:L177</f>
        <v>664.8</v>
      </c>
    </row>
    <row r="65" spans="1:6">
      <c r="A65" s="23" t="str">
        <f>'Raw Data'!A65:A163</f>
        <v>AXF0055</v>
      </c>
      <c r="B65" s="23">
        <f>'Raw Data'!D65:D166</f>
        <v>16</v>
      </c>
      <c r="C65" s="23">
        <f>'Raw Data'!R65:R166</f>
        <v>30</v>
      </c>
      <c r="D65" s="23">
        <f>'Raw Data'!M65:M174</f>
        <v>530</v>
      </c>
      <c r="E65" s="23">
        <f t="shared" si="2"/>
        <v>33.125</v>
      </c>
      <c r="F65" s="23">
        <f>'Raw Data'!L65:L178</f>
        <v>0</v>
      </c>
    </row>
    <row r="66" spans="1:6">
      <c r="A66" s="23" t="str">
        <f>'Raw Data'!A66:A164</f>
        <v>AXF0056</v>
      </c>
      <c r="B66" s="23">
        <f>'Raw Data'!D66:D167</f>
        <v>17</v>
      </c>
      <c r="C66" s="23">
        <f>'Raw Data'!R66:R167</f>
        <v>30</v>
      </c>
      <c r="D66" s="23">
        <f>'Raw Data'!M66:M175</f>
        <v>565</v>
      </c>
      <c r="E66" s="23">
        <f t="shared" si="2"/>
        <v>33.235294117647058</v>
      </c>
      <c r="F66" s="23">
        <f>'Raw Data'!L66:L179</f>
        <v>502.8</v>
      </c>
    </row>
    <row r="67" spans="1:6">
      <c r="A67" s="23" t="str">
        <f>'Raw Data'!A67:A165</f>
        <v>AXF0057</v>
      </c>
      <c r="B67" s="23">
        <f>'Raw Data'!D67:D168</f>
        <v>19</v>
      </c>
      <c r="C67" s="23">
        <f>'Raw Data'!R67:R168</f>
        <v>30</v>
      </c>
      <c r="D67" s="23">
        <f>'Raw Data'!M67:M176</f>
        <v>600</v>
      </c>
      <c r="E67" s="23">
        <f t="shared" si="2"/>
        <v>31.578947368421051</v>
      </c>
      <c r="F67" s="23">
        <f>'Raw Data'!L67:L180</f>
        <v>705.6</v>
      </c>
    </row>
    <row r="68" spans="1:6">
      <c r="A68" s="23" t="str">
        <f>'Raw Data'!A68:A166</f>
        <v>AXF0057_half cure</v>
      </c>
      <c r="B68" s="23">
        <f>'Raw Data'!D68:D169</f>
        <v>19</v>
      </c>
      <c r="C68" s="23">
        <f>'Raw Data'!R68:R169</f>
        <v>30</v>
      </c>
      <c r="D68" s="23">
        <f>'Raw Data'!M68:M177</f>
        <v>600</v>
      </c>
      <c r="E68" s="23">
        <f t="shared" si="2"/>
        <v>31.578947368421051</v>
      </c>
      <c r="F68" s="23">
        <f>'Raw Data'!L67:L181</f>
        <v>702</v>
      </c>
    </row>
    <row r="69" spans="1:6">
      <c r="A69" s="23" t="str">
        <f>'Raw Data'!A69:A167</f>
        <v>AXF0058</v>
      </c>
      <c r="B69" s="23">
        <f>'Raw Data'!D69:D170</f>
        <v>24</v>
      </c>
      <c r="C69" s="23">
        <f>'Raw Data'!R69:R170</f>
        <v>30</v>
      </c>
      <c r="D69" s="23">
        <f>'Raw Data'!M69:M178</f>
        <v>850</v>
      </c>
      <c r="E69" s="23">
        <f t="shared" si="2"/>
        <v>35.416666666666664</v>
      </c>
      <c r="F69" s="23">
        <f>'Raw Data'!L69:L182</f>
        <v>597.6</v>
      </c>
    </row>
    <row r="70" spans="1:6">
      <c r="A70" s="23" t="str">
        <f>'Raw Data'!A70:A168</f>
        <v>AXF0059</v>
      </c>
      <c r="B70" s="23">
        <f>'Raw Data'!D70:D171</f>
        <v>34</v>
      </c>
      <c r="C70" s="23">
        <f>'Raw Data'!R70:R171</f>
        <v>20</v>
      </c>
      <c r="D70" s="23">
        <f>'Raw Data'!M70:M179</f>
        <v>0</v>
      </c>
      <c r="E70" s="23">
        <f t="shared" si="2"/>
        <v>0</v>
      </c>
      <c r="F70" s="23">
        <f>'Raw Data'!L70:L183</f>
        <v>597.6</v>
      </c>
    </row>
    <row r="71" spans="1:6">
      <c r="A71" s="23" t="str">
        <f>'Raw Data'!A71:A169</f>
        <v>AXF0060</v>
      </c>
      <c r="B71" s="23">
        <f>'Raw Data'!D71:D172</f>
        <v>33</v>
      </c>
      <c r="C71" s="23">
        <f>'Raw Data'!R71:R172</f>
        <v>18.2</v>
      </c>
      <c r="D71" s="23">
        <f>'Raw Data'!M71:M180</f>
        <v>0</v>
      </c>
      <c r="E71" s="23">
        <f t="shared" si="2"/>
        <v>0</v>
      </c>
      <c r="F71" s="23">
        <f>'Raw Data'!L71:L184</f>
        <v>597.6</v>
      </c>
    </row>
    <row r="72" spans="1:6">
      <c r="A72" s="23" t="str">
        <f>'Raw Data'!A72:A170</f>
        <v>AXF0061</v>
      </c>
      <c r="B72" s="23">
        <f>'Raw Data'!D72:D173</f>
        <v>15</v>
      </c>
      <c r="C72" s="23">
        <f>'Raw Data'!R72:R173</f>
        <v>25</v>
      </c>
      <c r="D72" s="23">
        <f>'Raw Data'!M72:M181</f>
        <v>0</v>
      </c>
      <c r="E72" s="23">
        <f t="shared" si="2"/>
        <v>0</v>
      </c>
      <c r="F72" s="23">
        <f>'Raw Data'!L72:L185</f>
        <v>597.6</v>
      </c>
    </row>
    <row r="73" spans="1:6">
      <c r="A73" s="23" t="str">
        <f>'Raw Data'!A73:A171</f>
        <v>AXF0062</v>
      </c>
      <c r="B73" s="23">
        <f>'Raw Data'!D73:D174</f>
        <v>17</v>
      </c>
      <c r="C73" s="23">
        <f>'Raw Data'!R73:R174</f>
        <v>30</v>
      </c>
      <c r="D73" s="23">
        <f>'Raw Data'!M73:M182</f>
        <v>600</v>
      </c>
      <c r="E73" s="23">
        <f t="shared" si="2"/>
        <v>35.294117647058826</v>
      </c>
      <c r="F73" s="23">
        <f>'Raw Data'!L73:L186</f>
        <v>769.2</v>
      </c>
    </row>
    <row r="74" spans="1:6">
      <c r="A74" s="23" t="str">
        <f>'Raw Data'!A74:A172</f>
        <v>AXF0063</v>
      </c>
      <c r="B74" s="23">
        <f>'Raw Data'!D74:D175</f>
        <v>29</v>
      </c>
      <c r="C74" s="23">
        <f>'Raw Data'!R74:R175</f>
        <v>30</v>
      </c>
      <c r="D74" s="23">
        <f>'Raw Data'!M74:M183</f>
        <v>0</v>
      </c>
      <c r="E74" s="23">
        <f t="shared" si="2"/>
        <v>0</v>
      </c>
      <c r="F74" s="23">
        <f>'Raw Data'!L74:L187</f>
        <v>598.79999999999995</v>
      </c>
    </row>
    <row r="75" spans="1:6">
      <c r="A75" s="23" t="str">
        <f>'Raw Data'!A75:A173</f>
        <v>AXF0064</v>
      </c>
      <c r="B75" s="23">
        <f>'Raw Data'!D75:D176</f>
        <v>25</v>
      </c>
      <c r="C75" s="23">
        <f>'Raw Data'!R75:R176</f>
        <v>25</v>
      </c>
      <c r="D75" s="23">
        <f>'Raw Data'!M75:M184</f>
        <v>0</v>
      </c>
      <c r="E75" s="23">
        <f t="shared" si="2"/>
        <v>0</v>
      </c>
      <c r="F75" s="23">
        <f>'Raw Data'!L75:L188</f>
        <v>598.79999999999995</v>
      </c>
    </row>
    <row r="76" spans="1:6">
      <c r="A76" s="23" t="str">
        <f>'Raw Data'!A76:A174</f>
        <v>AXF0065</v>
      </c>
      <c r="B76" s="23">
        <f>'Raw Data'!D76:D177</f>
        <v>0</v>
      </c>
      <c r="C76" s="23">
        <f>'Raw Data'!R76:R177</f>
        <v>20</v>
      </c>
      <c r="D76" s="23">
        <f>'Raw Data'!M76:M185</f>
        <v>0</v>
      </c>
      <c r="F76" s="23">
        <f>'Raw Data'!L76:L189</f>
        <v>598.79999999999995</v>
      </c>
    </row>
    <row r="77" spans="1:6">
      <c r="A77" s="23" t="str">
        <f>'Raw Data'!A77:A175</f>
        <v>AXF0066</v>
      </c>
      <c r="B77" s="23">
        <f>'Raw Data'!D77:D178</f>
        <v>20</v>
      </c>
      <c r="C77" s="23">
        <f>'Raw Data'!R77:R178</f>
        <v>30</v>
      </c>
      <c r="D77" s="23">
        <f>'Raw Data'!M77:M186</f>
        <v>0</v>
      </c>
      <c r="F77" s="23">
        <f>'Raw Data'!L77:L190</f>
        <v>598.79999999999995</v>
      </c>
    </row>
    <row r="78" spans="1:6">
      <c r="A78" s="23" t="str">
        <f>'Raw Data'!A78:A172</f>
        <v>AXF0067</v>
      </c>
      <c r="B78" s="23">
        <f>'Raw Data'!D78:D179</f>
        <v>18</v>
      </c>
      <c r="C78" s="23">
        <f>'Raw Data'!R78:R179</f>
        <v>30</v>
      </c>
      <c r="D78" s="23">
        <f>'Raw Data'!M78:M187</f>
        <v>0</v>
      </c>
      <c r="F78" s="23">
        <f>'Raw Data'!L78:L191</f>
        <v>598.79999999999995</v>
      </c>
    </row>
    <row r="79" spans="1:6">
      <c r="A79" s="23" t="str">
        <f>'Raw Data'!A79:A173</f>
        <v>AXF0068</v>
      </c>
      <c r="B79" s="23">
        <f>'Raw Data'!D79:D180</f>
        <v>25</v>
      </c>
      <c r="C79" s="23">
        <f>'Raw Data'!R79:R180</f>
        <v>30</v>
      </c>
      <c r="D79" s="23">
        <f>'Raw Data'!M79:M188</f>
        <v>0</v>
      </c>
      <c r="F79" s="23">
        <f>'Raw Data'!L79:L192</f>
        <v>592.79999999999995</v>
      </c>
    </row>
    <row r="80" spans="1:6">
      <c r="A80" s="23" t="str">
        <f>'Raw Data'!A80:A174</f>
        <v>AXF0069</v>
      </c>
      <c r="B80" s="23">
        <f>'Raw Data'!D80:D181</f>
        <v>15</v>
      </c>
      <c r="C80" s="23">
        <f>'Raw Data'!R80:R181</f>
        <v>40</v>
      </c>
      <c r="D80" s="23">
        <f>'Raw Data'!M80:M189</f>
        <v>0</v>
      </c>
      <c r="F80" s="23">
        <f>'Raw Data'!L80:L193</f>
        <v>592.79999999999995</v>
      </c>
    </row>
    <row r="81" spans="1:6">
      <c r="A81" s="23" t="str">
        <f>'Raw Data'!A81:A175</f>
        <v>AXF0070</v>
      </c>
      <c r="B81" s="23">
        <f>'Raw Data'!D81:D182</f>
        <v>15</v>
      </c>
      <c r="C81" s="23">
        <f>'Raw Data'!R81:R182</f>
        <v>20</v>
      </c>
      <c r="D81" s="23">
        <f>'Raw Data'!M81:M190</f>
        <v>0</v>
      </c>
      <c r="F81" s="23">
        <f>'Raw Data'!L81:L194</f>
        <v>592.79999999999995</v>
      </c>
    </row>
    <row r="82" spans="1:6">
      <c r="A82" s="23" t="str">
        <f>'Raw Data'!A82:A176</f>
        <v>AXF0071</v>
      </c>
      <c r="B82" s="23">
        <f>'Raw Data'!D82:D183</f>
        <v>14</v>
      </c>
      <c r="C82" s="23">
        <f>'Raw Data'!R82:R183</f>
        <v>50</v>
      </c>
      <c r="D82" s="23">
        <f>'Raw Data'!M82:M191</f>
        <v>0</v>
      </c>
      <c r="F82" s="23">
        <f>'Raw Data'!L82:L195</f>
        <v>592.79999999999995</v>
      </c>
    </row>
    <row r="83" spans="1:6">
      <c r="A83" s="23" t="str">
        <f>'Raw Data'!A83:A177</f>
        <v>AXF0072</v>
      </c>
      <c r="B83" s="23">
        <f>'Raw Data'!D83:D184</f>
        <v>21</v>
      </c>
      <c r="C83" s="23">
        <f>'Raw Data'!R83:R184</f>
        <v>30</v>
      </c>
      <c r="D83" s="23">
        <f>'Raw Data'!M83:M192</f>
        <v>600</v>
      </c>
      <c r="E83" s="23">
        <f t="shared" ref="E83:E84" si="3">D83/B83</f>
        <v>28.571428571428573</v>
      </c>
      <c r="F83" s="23">
        <f>'Raw Data'!L83:L196</f>
        <v>840</v>
      </c>
    </row>
    <row r="84" spans="1:6">
      <c r="A84" s="23" t="str">
        <f>'Raw Data'!A84:A178</f>
        <v>AXF0073</v>
      </c>
      <c r="B84" s="23">
        <f>'Raw Data'!D84:D185</f>
        <v>60</v>
      </c>
      <c r="C84" s="23">
        <f>'Raw Data'!R84:R185</f>
        <v>30</v>
      </c>
      <c r="D84" s="23">
        <f>'Raw Data'!M84:M193</f>
        <v>580</v>
      </c>
      <c r="E84" s="23">
        <f t="shared" si="3"/>
        <v>9.6666666666666661</v>
      </c>
      <c r="F84" s="23">
        <f>'Raw Data'!L84:L197</f>
        <v>13460</v>
      </c>
    </row>
    <row r="85" spans="1:6">
      <c r="A85" s="23" t="str">
        <f>'Raw Data'!A85:A179</f>
        <v>AXF0074</v>
      </c>
      <c r="B85" s="79">
        <f>'Raw Data'!D85:D186</f>
        <v>0</v>
      </c>
      <c r="C85" s="23">
        <f>'Raw Data'!R85:R186</f>
        <v>30</v>
      </c>
      <c r="D85" s="23">
        <f>'Raw Data'!M85:M194</f>
        <v>600</v>
      </c>
      <c r="F85" s="23">
        <f>'Raw Data'!L85:L198</f>
        <v>624</v>
      </c>
    </row>
    <row r="86" spans="1:6">
      <c r="A86" s="23" t="str">
        <f>'Raw Data'!A86:A180</f>
        <v>AXF0075</v>
      </c>
      <c r="B86" s="23">
        <f>'Raw Data'!D86:D187</f>
        <v>13</v>
      </c>
      <c r="C86" s="23">
        <f>'Raw Data'!R86:R187</f>
        <v>30</v>
      </c>
      <c r="D86" s="23">
        <f>'Raw Data'!M86:M195</f>
        <v>0</v>
      </c>
      <c r="F86" s="23">
        <f>'Raw Data'!L86:L199</f>
        <v>0</v>
      </c>
    </row>
    <row r="87" spans="1:6">
      <c r="A87" s="23" t="str">
        <f>'Raw Data'!A87:A181</f>
        <v>AXF0076</v>
      </c>
      <c r="B87" s="23">
        <f>'Raw Data'!D87:D188</f>
        <v>12</v>
      </c>
      <c r="C87" s="23">
        <f>'Raw Data'!R87:R188</f>
        <v>40</v>
      </c>
      <c r="D87" s="23">
        <f>'Raw Data'!M87:M196</f>
        <v>0</v>
      </c>
      <c r="F87" s="23">
        <f>'Raw Data'!L87:L200</f>
        <v>0</v>
      </c>
    </row>
    <row r="88" spans="1:6">
      <c r="A88" s="23" t="str">
        <f>'Raw Data'!A88:A182</f>
        <v>AXF0077</v>
      </c>
      <c r="B88" s="23">
        <f>'Raw Data'!D88:D189</f>
        <v>11</v>
      </c>
      <c r="C88" s="23">
        <f>'Raw Data'!R88:R189</f>
        <v>50</v>
      </c>
      <c r="D88" s="23">
        <f>'Raw Data'!M88:M197</f>
        <v>0</v>
      </c>
      <c r="F88" s="23">
        <f>'Raw Data'!L88:L201</f>
        <v>0</v>
      </c>
    </row>
    <row r="89" spans="1:6">
      <c r="A89" s="23" t="str">
        <f>'Raw Data'!A89:A183</f>
        <v>AXF0078</v>
      </c>
      <c r="B89" s="23">
        <f>'Raw Data'!D89:D190</f>
        <v>11</v>
      </c>
      <c r="C89" s="23">
        <f>'Raw Data'!R89:R190</f>
        <v>60</v>
      </c>
      <c r="D89" s="23">
        <f>'Raw Data'!M89:M198</f>
        <v>0</v>
      </c>
      <c r="F89" s="23">
        <f>'Raw Data'!L89:L202</f>
        <v>0</v>
      </c>
    </row>
    <row r="90" spans="1:6">
      <c r="A90" s="23" t="str">
        <f>'Raw Data'!A90:A184</f>
        <v>AXF0079</v>
      </c>
      <c r="B90" s="23">
        <f>'Raw Data'!D90:D191</f>
        <v>10</v>
      </c>
      <c r="C90" s="23">
        <f>'Raw Data'!R90:R191</f>
        <v>80</v>
      </c>
      <c r="D90" s="23">
        <f>'Raw Data'!M90:M199</f>
        <v>0</v>
      </c>
      <c r="F90" s="23">
        <f>'Raw Data'!L90:L203</f>
        <v>0</v>
      </c>
    </row>
    <row r="91" spans="1:6">
      <c r="A91" s="23" t="str">
        <f>'Raw Data'!A91:A185</f>
        <v>AXF0080</v>
      </c>
      <c r="B91" s="23">
        <f>'Raw Data'!D91:D192</f>
        <v>14</v>
      </c>
      <c r="C91" s="23">
        <f>'Raw Data'!R91:R192</f>
        <v>100</v>
      </c>
      <c r="D91" s="23">
        <f>'Raw Data'!M91:M200</f>
        <v>0</v>
      </c>
      <c r="F91" s="23">
        <f>'Raw Data'!L91:L204</f>
        <v>0</v>
      </c>
    </row>
    <row r="92" spans="1:6">
      <c r="A92" s="23" t="str">
        <f>'Raw Data'!A92:A186</f>
        <v>AXF0081</v>
      </c>
      <c r="B92" s="23">
        <f>'Raw Data'!D92:D193</f>
        <v>4</v>
      </c>
      <c r="C92" s="23">
        <f>'Raw Data'!R92:R193</f>
        <v>30</v>
      </c>
      <c r="D92" s="23">
        <f>'Raw Data'!M92:M201</f>
        <v>0</v>
      </c>
      <c r="F92" s="23">
        <f>'Raw Data'!L92:L205</f>
        <v>0</v>
      </c>
    </row>
    <row r="93" spans="1:6">
      <c r="A93" s="23" t="str">
        <f>'Raw Data'!A93:A187</f>
        <v>AXF0082</v>
      </c>
      <c r="B93" s="23">
        <f>'Raw Data'!D93:D194</f>
        <v>19</v>
      </c>
      <c r="C93" s="23">
        <f>'Raw Data'!R93:R194</f>
        <v>30</v>
      </c>
      <c r="D93" s="23">
        <f>'Raw Data'!M93:M202</f>
        <v>600</v>
      </c>
      <c r="E93" s="23">
        <f t="shared" ref="E93:E106" si="4">D93/B93</f>
        <v>31.578947368421051</v>
      </c>
      <c r="F93" s="23">
        <f>'Raw Data'!L93:L206</f>
        <v>2104</v>
      </c>
    </row>
    <row r="94" spans="1:6">
      <c r="A94" s="23" t="str">
        <f>'Raw Data'!A94:A188</f>
        <v>AXF0083</v>
      </c>
      <c r="B94" s="23">
        <f>'Raw Data'!D94:D195</f>
        <v>19</v>
      </c>
      <c r="C94" s="23">
        <f>'Raw Data'!R94:R195</f>
        <v>30</v>
      </c>
      <c r="D94" s="23">
        <f>'Raw Data'!M94:M203</f>
        <v>600</v>
      </c>
      <c r="E94" s="23">
        <f t="shared" si="4"/>
        <v>31.578947368421051</v>
      </c>
      <c r="F94" s="23">
        <f>'Raw Data'!L94:L207</f>
        <v>594</v>
      </c>
    </row>
    <row r="95" spans="1:6">
      <c r="A95" s="23" t="str">
        <f>'Raw Data'!A95:A189</f>
        <v>AXF0084</v>
      </c>
      <c r="B95" s="23">
        <f>'Raw Data'!D95:D196</f>
        <v>19</v>
      </c>
      <c r="C95" s="23">
        <f>'Raw Data'!R95:R196</f>
        <v>30</v>
      </c>
      <c r="D95" s="23">
        <f>'Raw Data'!M95:M204</f>
        <v>600</v>
      </c>
      <c r="E95" s="23">
        <f t="shared" si="4"/>
        <v>31.578947368421051</v>
      </c>
      <c r="F95" s="23">
        <f>'Raw Data'!L95:L208</f>
        <v>0</v>
      </c>
    </row>
    <row r="96" spans="1:6">
      <c r="A96" s="23" t="str">
        <f>'Raw Data'!A96:A190</f>
        <v>AXF0085</v>
      </c>
      <c r="B96" s="23">
        <f>'Raw Data'!D96:D197</f>
        <v>19</v>
      </c>
      <c r="C96" s="23">
        <f>'Raw Data'!R96:R197</f>
        <v>30</v>
      </c>
      <c r="D96" s="23">
        <f>'Raw Data'!M96:M205</f>
        <v>600</v>
      </c>
      <c r="E96" s="23">
        <f t="shared" si="4"/>
        <v>31.578947368421051</v>
      </c>
      <c r="F96" s="23">
        <f>'Raw Data'!L96:L209</f>
        <v>560.4</v>
      </c>
    </row>
    <row r="97" spans="1:6">
      <c r="A97" s="23" t="str">
        <f>'Raw Data'!A97:A191</f>
        <v>AXF0086</v>
      </c>
      <c r="B97" s="23">
        <f>'Raw Data'!D97:D198</f>
        <v>19</v>
      </c>
      <c r="C97" s="23">
        <f>'Raw Data'!R97:R198</f>
        <v>30</v>
      </c>
      <c r="D97" s="23">
        <f>'Raw Data'!M97:M206</f>
        <v>600</v>
      </c>
      <c r="E97" s="23">
        <f t="shared" si="4"/>
        <v>31.578947368421051</v>
      </c>
      <c r="F97" s="23">
        <f>'Raw Data'!L97:L210</f>
        <v>580.79999999999995</v>
      </c>
    </row>
    <row r="98" spans="1:6">
      <c r="A98" s="23" t="str">
        <f>'Raw Data'!A98:A192</f>
        <v>AXF0087</v>
      </c>
      <c r="B98" s="23">
        <f>'Raw Data'!D98:D199</f>
        <v>10</v>
      </c>
      <c r="C98" s="23">
        <f>'Raw Data'!R98:R199</f>
        <v>30</v>
      </c>
      <c r="D98" s="23">
        <f>'Raw Data'!M98:M207</f>
        <v>300</v>
      </c>
      <c r="E98" s="23">
        <f t="shared" si="4"/>
        <v>30</v>
      </c>
      <c r="F98" s="23">
        <f>'Raw Data'!L98:L211</f>
        <v>1407</v>
      </c>
    </row>
    <row r="99" spans="1:6">
      <c r="A99" s="23" t="str">
        <f>'Raw Data'!A99:A193</f>
        <v>AXF0087_full cure</v>
      </c>
      <c r="B99" s="23">
        <f>'Raw Data'!D99:D200</f>
        <v>9</v>
      </c>
      <c r="C99" s="23">
        <f>'Raw Data'!R99:R200</f>
        <v>30</v>
      </c>
      <c r="D99" s="23">
        <f>'Raw Data'!M99:M208</f>
        <v>300</v>
      </c>
      <c r="E99" s="23">
        <f t="shared" si="4"/>
        <v>33.333333333333336</v>
      </c>
      <c r="F99" s="23">
        <f>'Raw Data'!L99:L212</f>
        <v>1407</v>
      </c>
    </row>
    <row r="100" spans="1:6">
      <c r="A100" s="23" t="str">
        <f>'Raw Data'!A100:A194</f>
        <v>AXF0088</v>
      </c>
      <c r="B100" s="23">
        <f>'Raw Data'!D100:D201</f>
        <v>19</v>
      </c>
      <c r="C100" s="23">
        <f>'Raw Data'!R100:R201</f>
        <v>30</v>
      </c>
      <c r="D100" s="23">
        <f>'Raw Data'!M100:M209</f>
        <v>600</v>
      </c>
      <c r="E100" s="23">
        <f t="shared" si="4"/>
        <v>31.578947368421051</v>
      </c>
      <c r="F100" s="23">
        <f>'Raw Data'!L100:L213</f>
        <v>550.79999999999995</v>
      </c>
    </row>
    <row r="101" spans="1:6">
      <c r="A101" s="23" t="str">
        <f>'Raw Data'!A101:A195</f>
        <v>AXF0089</v>
      </c>
      <c r="B101" s="23">
        <f>'Raw Data'!D101:D202</f>
        <v>10</v>
      </c>
      <c r="C101" s="23">
        <f>'Raw Data'!R101:R202</f>
        <v>30</v>
      </c>
      <c r="D101" s="23">
        <f>'Raw Data'!M101:M210</f>
        <v>300</v>
      </c>
      <c r="E101" s="23">
        <f t="shared" si="4"/>
        <v>30</v>
      </c>
      <c r="F101" s="23">
        <f>'Raw Data'!L101:L214</f>
        <v>1584</v>
      </c>
    </row>
    <row r="102" spans="1:6">
      <c r="A102" s="23" t="str">
        <f>'Raw Data'!A102:A196</f>
        <v>AXF0089_full cure</v>
      </c>
      <c r="B102" s="23">
        <f>'Raw Data'!D102:D203</f>
        <v>9</v>
      </c>
      <c r="C102" s="23">
        <f>'Raw Data'!R102:R203</f>
        <v>30</v>
      </c>
      <c r="D102" s="23">
        <f>'Raw Data'!M102:M211</f>
        <v>300</v>
      </c>
      <c r="E102" s="23">
        <f t="shared" si="4"/>
        <v>33.333333333333336</v>
      </c>
      <c r="F102" s="23">
        <f>'Raw Data'!L102:L215</f>
        <v>1584</v>
      </c>
    </row>
    <row r="103" spans="1:6">
      <c r="A103" s="23" t="str">
        <f>'Raw Data'!A103:A197</f>
        <v>AXF0090</v>
      </c>
      <c r="B103" s="23">
        <f>'Raw Data'!D103:D204</f>
        <v>10</v>
      </c>
      <c r="C103" s="23">
        <f>'Raw Data'!R103:R204</f>
        <v>30</v>
      </c>
      <c r="D103" s="23">
        <f>'Raw Data'!M103:M212</f>
        <v>300</v>
      </c>
      <c r="E103" s="23">
        <f t="shared" si="4"/>
        <v>30</v>
      </c>
      <c r="F103" s="23">
        <f>'Raw Data'!L103:L216</f>
        <v>555.6</v>
      </c>
    </row>
    <row r="104" spans="1:6">
      <c r="A104" s="23" t="str">
        <f>'Raw Data'!A104:A198</f>
        <v>AXF0090_full cure</v>
      </c>
      <c r="B104" s="23">
        <f>'Raw Data'!D104:D205</f>
        <v>9</v>
      </c>
      <c r="C104" s="23">
        <f>'Raw Data'!R104:R205</f>
        <v>30</v>
      </c>
      <c r="D104" s="23">
        <f>'Raw Data'!M104:M213</f>
        <v>300</v>
      </c>
      <c r="E104" s="23">
        <f t="shared" si="4"/>
        <v>33.333333333333336</v>
      </c>
      <c r="F104" s="23">
        <f>'Raw Data'!L104:L217</f>
        <v>555.6</v>
      </c>
    </row>
    <row r="105" spans="1:6">
      <c r="A105" s="23" t="str">
        <f>'Raw Data'!A105:A199</f>
        <v>AXF0091</v>
      </c>
      <c r="B105" s="23">
        <f>'Raw Data'!D105:D206</f>
        <v>10</v>
      </c>
      <c r="C105" s="23">
        <f>'Raw Data'!R105:R206</f>
        <v>30</v>
      </c>
      <c r="D105" s="23">
        <f>'Raw Data'!M105:M214</f>
        <v>300</v>
      </c>
      <c r="E105" s="23">
        <f t="shared" si="4"/>
        <v>30</v>
      </c>
    </row>
    <row r="106" spans="1:6">
      <c r="A106" s="23" t="str">
        <f>'Raw Data'!A106:A200</f>
        <v>AXF0091_full cure</v>
      </c>
      <c r="B106" s="23">
        <f>'Raw Data'!D106:D207</f>
        <v>9</v>
      </c>
      <c r="C106" s="23">
        <f>'Raw Data'!R106:R207</f>
        <v>30</v>
      </c>
      <c r="D106" s="23">
        <f>'Raw Data'!M106:M215</f>
        <v>300</v>
      </c>
      <c r="E106" s="23">
        <f t="shared" si="4"/>
        <v>33.333333333333336</v>
      </c>
    </row>
    <row r="107" spans="1:6">
      <c r="A107" s="23" t="str">
        <f>'Raw Data'!A107:A201</f>
        <v>AXF0092</v>
      </c>
      <c r="B107" s="23">
        <f>'Raw Data'!D107:D208</f>
        <v>19</v>
      </c>
      <c r="C107" s="23">
        <f>'Raw Data'!R107:R208</f>
        <v>30</v>
      </c>
      <c r="D107" s="23">
        <f>'Raw Data'!M107:M216</f>
        <v>600</v>
      </c>
    </row>
    <row r="108" spans="1:6">
      <c r="A108" s="23" t="str">
        <f>'Raw Data'!A108:A202</f>
        <v>AXF0093</v>
      </c>
      <c r="B108" s="23">
        <f>'Raw Data'!D108:D209</f>
        <v>19</v>
      </c>
      <c r="C108" s="23">
        <f>'Raw Data'!R108:R209</f>
        <v>30</v>
      </c>
      <c r="D108" s="23">
        <f>'Raw Data'!M108:M217</f>
        <v>600</v>
      </c>
    </row>
    <row r="109" spans="1:6">
      <c r="A109" s="23" t="str">
        <f>'Raw Data'!A109:A203</f>
        <v>AXF0094</v>
      </c>
      <c r="B109" s="79">
        <f>'Raw Data'!D109:D210</f>
        <v>0</v>
      </c>
      <c r="C109" s="23">
        <f>'Raw Data'!R109:R210</f>
        <v>30</v>
      </c>
      <c r="D109" s="23">
        <f>'Raw Data'!M109:M218</f>
        <v>600</v>
      </c>
    </row>
    <row r="110" spans="1:6">
      <c r="A110" s="23" t="str">
        <f>'Raw Data'!A110:A204</f>
        <v>AXF0095</v>
      </c>
      <c r="B110" s="23">
        <f>'Raw Data'!D110:D211</f>
        <v>15</v>
      </c>
      <c r="C110" s="23">
        <f>'Raw Data'!R110:R211</f>
        <v>30</v>
      </c>
      <c r="D110" s="23">
        <f>'Raw Data'!M110:M219</f>
        <v>450</v>
      </c>
    </row>
    <row r="111" spans="1:6">
      <c r="A111" s="23" t="str">
        <f>'Raw Data'!A111:A205</f>
        <v>AXF0096</v>
      </c>
      <c r="B111" s="23">
        <f>'Raw Data'!D111:D212</f>
        <v>19</v>
      </c>
      <c r="C111" s="23">
        <f>'Raw Data'!R111:R212</f>
        <v>60</v>
      </c>
      <c r="D111" s="23">
        <f>'Raw Data'!M111:M220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showGridLines="0" workbookViewId="0"/>
  </sheetViews>
  <sheetFormatPr defaultRowHeight="13.8"/>
  <sheetData/>
  <sheetProtection sheet="1" objects="1" selectLockedCells="1" selectUnlockedCell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10"/>
  <sheetViews>
    <sheetView workbookViewId="0"/>
  </sheetViews>
  <sheetFormatPr defaultColWidth="12.6640625" defaultRowHeight="15.75" customHeight="1"/>
  <sheetData>
    <row r="1" spans="1:4">
      <c r="A1" s="23" t="s">
        <v>211</v>
      </c>
    </row>
    <row r="3" spans="1:4">
      <c r="A3" s="23" t="s">
        <v>801</v>
      </c>
      <c r="B3" s="23" t="s">
        <v>802</v>
      </c>
      <c r="C3" s="23" t="s">
        <v>803</v>
      </c>
      <c r="D3" s="23" t="s">
        <v>28</v>
      </c>
    </row>
    <row r="4" spans="1:4">
      <c r="A4" s="23">
        <v>0</v>
      </c>
      <c r="B4" s="23">
        <v>35</v>
      </c>
      <c r="C4" s="23">
        <v>130</v>
      </c>
      <c r="D4" s="23">
        <f t="shared" ref="D4:D10" si="0">(B4/C4)*100</f>
        <v>26.923076923076923</v>
      </c>
    </row>
    <row r="5" spans="1:4">
      <c r="A5" s="23">
        <v>30</v>
      </c>
      <c r="B5" s="23">
        <v>57</v>
      </c>
      <c r="C5" s="23">
        <v>274</v>
      </c>
      <c r="D5" s="23">
        <f t="shared" si="0"/>
        <v>20.802919708029197</v>
      </c>
    </row>
    <row r="6" spans="1:4">
      <c r="A6" s="23">
        <v>60</v>
      </c>
      <c r="B6" s="23">
        <v>73</v>
      </c>
      <c r="C6" s="23">
        <v>300</v>
      </c>
      <c r="D6" s="23">
        <f t="shared" si="0"/>
        <v>24.333333333333336</v>
      </c>
    </row>
    <row r="7" spans="1:4">
      <c r="A7" s="23">
        <v>90</v>
      </c>
      <c r="B7" s="23">
        <v>121</v>
      </c>
      <c r="C7" s="23">
        <v>340</v>
      </c>
      <c r="D7" s="23">
        <f t="shared" si="0"/>
        <v>35.588235294117645</v>
      </c>
    </row>
    <row r="8" spans="1:4">
      <c r="A8" s="23">
        <v>120</v>
      </c>
      <c r="B8" s="23">
        <v>47</v>
      </c>
      <c r="C8" s="23">
        <v>157</v>
      </c>
      <c r="D8" s="23">
        <f t="shared" si="0"/>
        <v>29.936305732484076</v>
      </c>
    </row>
    <row r="9" spans="1:4">
      <c r="A9" s="23">
        <v>150</v>
      </c>
      <c r="D9" s="23" t="e">
        <f t="shared" si="0"/>
        <v>#DIV/0!</v>
      </c>
    </row>
    <row r="10" spans="1:4">
      <c r="A10" s="23">
        <v>180</v>
      </c>
      <c r="D10" s="23" t="e">
        <f t="shared" si="0"/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B3:E22"/>
  <sheetViews>
    <sheetView workbookViewId="0"/>
  </sheetViews>
  <sheetFormatPr defaultColWidth="12.6640625" defaultRowHeight="15.75" customHeight="1"/>
  <sheetData>
    <row r="3" spans="2:5">
      <c r="B3" s="80" t="s">
        <v>804</v>
      </c>
      <c r="C3" s="80" t="s">
        <v>805</v>
      </c>
      <c r="D3" s="80" t="s">
        <v>806</v>
      </c>
      <c r="E3" s="80" t="s">
        <v>807</v>
      </c>
    </row>
    <row r="4" spans="2:5">
      <c r="B4" s="81">
        <v>0</v>
      </c>
      <c r="C4" s="81">
        <v>110</v>
      </c>
      <c r="D4" s="81">
        <v>130</v>
      </c>
      <c r="E4" s="81">
        <v>180</v>
      </c>
    </row>
    <row r="5" spans="2:5">
      <c r="B5" s="81">
        <v>10</v>
      </c>
      <c r="C5" s="81">
        <v>130</v>
      </c>
      <c r="D5" s="81">
        <v>180</v>
      </c>
      <c r="E5" s="81">
        <v>210</v>
      </c>
    </row>
    <row r="6" spans="2:5">
      <c r="B6" s="81">
        <v>20</v>
      </c>
      <c r="C6" s="81">
        <v>150</v>
      </c>
      <c r="D6" s="81">
        <v>220</v>
      </c>
      <c r="E6" s="81">
        <v>140</v>
      </c>
    </row>
    <row r="7" spans="2:5">
      <c r="B7" s="81">
        <v>30</v>
      </c>
      <c r="C7" s="81">
        <v>150</v>
      </c>
      <c r="D7" s="81">
        <v>220</v>
      </c>
      <c r="E7" s="81">
        <v>160</v>
      </c>
    </row>
    <row r="8" spans="2:5">
      <c r="B8" s="81">
        <v>40</v>
      </c>
      <c r="C8" s="82"/>
      <c r="D8" s="81">
        <v>160</v>
      </c>
      <c r="E8" s="81">
        <v>150</v>
      </c>
    </row>
    <row r="9" spans="2:5">
      <c r="B9" s="81">
        <v>45</v>
      </c>
      <c r="C9" s="82"/>
      <c r="E9" s="82"/>
    </row>
    <row r="10" spans="2:5">
      <c r="B10" s="81">
        <v>50</v>
      </c>
      <c r="C10" s="81">
        <v>140</v>
      </c>
      <c r="D10" s="81">
        <v>170</v>
      </c>
      <c r="E10" s="81">
        <v>120</v>
      </c>
    </row>
    <row r="11" spans="2:5">
      <c r="B11" s="81">
        <v>55</v>
      </c>
      <c r="C11" s="81">
        <v>130</v>
      </c>
      <c r="D11" s="82"/>
      <c r="E11" s="82"/>
    </row>
    <row r="12" spans="2:5">
      <c r="B12" s="81">
        <v>60</v>
      </c>
      <c r="C12" s="81">
        <v>140</v>
      </c>
      <c r="D12" s="81">
        <v>160</v>
      </c>
      <c r="E12" s="81">
        <v>170</v>
      </c>
    </row>
    <row r="13" spans="2:5">
      <c r="B13" s="81">
        <v>65</v>
      </c>
      <c r="C13" s="81">
        <v>240</v>
      </c>
      <c r="D13" s="82"/>
      <c r="E13" s="82"/>
    </row>
    <row r="14" spans="2:5">
      <c r="B14" s="81">
        <v>70</v>
      </c>
      <c r="C14" s="81">
        <v>160</v>
      </c>
      <c r="D14" s="81">
        <v>260</v>
      </c>
      <c r="E14" s="81">
        <v>130</v>
      </c>
    </row>
    <row r="15" spans="2:5">
      <c r="B15" s="81">
        <v>75</v>
      </c>
      <c r="C15" s="81">
        <v>160</v>
      </c>
      <c r="D15" s="82"/>
      <c r="E15" s="82"/>
    </row>
    <row r="16" spans="2:5">
      <c r="B16" s="81">
        <v>80</v>
      </c>
      <c r="C16" s="81">
        <v>230</v>
      </c>
      <c r="D16" s="81">
        <v>260</v>
      </c>
      <c r="E16" s="81">
        <v>190</v>
      </c>
    </row>
    <row r="17" spans="2:5">
      <c r="B17" s="81">
        <v>90</v>
      </c>
      <c r="C17" s="81">
        <v>150</v>
      </c>
      <c r="D17" s="81">
        <v>280</v>
      </c>
      <c r="E17" s="81">
        <v>190</v>
      </c>
    </row>
    <row r="18" spans="2:5">
      <c r="B18" s="81">
        <v>100</v>
      </c>
      <c r="C18" s="81">
        <v>290</v>
      </c>
      <c r="D18" s="82"/>
      <c r="E18" s="81">
        <v>150</v>
      </c>
    </row>
    <row r="19" spans="2:5">
      <c r="B19" s="81">
        <v>110</v>
      </c>
      <c r="C19" s="81">
        <v>280</v>
      </c>
      <c r="D19" s="81">
        <v>250</v>
      </c>
      <c r="E19" s="82"/>
    </row>
    <row r="20" spans="2:5">
      <c r="B20" s="81">
        <v>120</v>
      </c>
      <c r="C20" s="81">
        <v>260</v>
      </c>
      <c r="D20" s="81">
        <v>260</v>
      </c>
      <c r="E20" s="82"/>
    </row>
    <row r="21" spans="2:5">
      <c r="B21" s="81">
        <v>130</v>
      </c>
      <c r="C21" s="81">
        <v>210</v>
      </c>
      <c r="D21" s="82"/>
      <c r="E21" s="82"/>
    </row>
    <row r="22" spans="2:5">
      <c r="B22" s="81">
        <v>140</v>
      </c>
      <c r="C22" s="82"/>
      <c r="D22" s="81">
        <v>230</v>
      </c>
      <c r="E22" s="8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E1000"/>
  <sheetViews>
    <sheetView workbookViewId="0"/>
  </sheetViews>
  <sheetFormatPr defaultColWidth="12.6640625" defaultRowHeight="15.75" customHeight="1"/>
  <cols>
    <col min="3" max="3" width="43" customWidth="1"/>
  </cols>
  <sheetData>
    <row r="1" spans="1:5">
      <c r="A1" s="83" t="s">
        <v>801</v>
      </c>
      <c r="B1" s="23" t="s">
        <v>110</v>
      </c>
      <c r="D1" s="83" t="s">
        <v>801</v>
      </c>
      <c r="E1" s="23" t="s">
        <v>119</v>
      </c>
    </row>
    <row r="2" spans="1:5">
      <c r="A2" s="83">
        <v>0</v>
      </c>
      <c r="B2" s="23">
        <v>21.1</v>
      </c>
      <c r="D2" s="83">
        <v>0</v>
      </c>
      <c r="E2" s="23">
        <v>22.8</v>
      </c>
    </row>
    <row r="3" spans="1:5">
      <c r="A3" s="83">
        <v>1.3888888888888889E-3</v>
      </c>
      <c r="B3" s="23">
        <v>21.1</v>
      </c>
      <c r="D3" s="83">
        <v>1.3888888888888889E-3</v>
      </c>
      <c r="E3" s="23">
        <v>22.9</v>
      </c>
    </row>
    <row r="4" spans="1:5">
      <c r="A4" s="83">
        <v>2.7777777777777779E-3</v>
      </c>
      <c r="B4" s="23">
        <v>21.2</v>
      </c>
      <c r="D4" s="83">
        <v>2.7777777777777779E-3</v>
      </c>
      <c r="E4" s="23">
        <v>23</v>
      </c>
    </row>
    <row r="5" spans="1:5">
      <c r="A5" s="83">
        <v>4.1666666666666666E-3</v>
      </c>
      <c r="B5" s="23">
        <v>21.1</v>
      </c>
      <c r="C5" s="23" t="s">
        <v>808</v>
      </c>
      <c r="D5" s="83">
        <v>4.1666666666666666E-3</v>
      </c>
      <c r="E5" s="23">
        <v>23.3</v>
      </c>
    </row>
    <row r="6" spans="1:5">
      <c r="A6" s="83">
        <v>5.5555555555555558E-3</v>
      </c>
      <c r="B6" s="23">
        <v>21.1</v>
      </c>
      <c r="D6" s="83">
        <v>5.5555555555555558E-3</v>
      </c>
      <c r="E6" s="23">
        <v>23.5</v>
      </c>
    </row>
    <row r="7" spans="1:5">
      <c r="A7" s="83">
        <v>6.9444444444444441E-3</v>
      </c>
      <c r="B7" s="23">
        <v>21.1</v>
      </c>
      <c r="C7" s="23" t="s">
        <v>808</v>
      </c>
      <c r="D7" s="83">
        <v>6.9444444444444441E-3</v>
      </c>
      <c r="E7" s="23">
        <v>23.7</v>
      </c>
    </row>
    <row r="8" spans="1:5">
      <c r="A8" s="83">
        <v>8.3333333333333332E-3</v>
      </c>
      <c r="B8" s="23">
        <v>21.2</v>
      </c>
      <c r="D8" s="83">
        <v>8.3333333333333332E-3</v>
      </c>
      <c r="E8" s="23">
        <v>24</v>
      </c>
    </row>
    <row r="9" spans="1:5">
      <c r="A9" s="83">
        <v>9.7222222222222224E-3</v>
      </c>
      <c r="B9" s="23">
        <v>21.2</v>
      </c>
      <c r="D9" s="83">
        <v>9.7222222222222224E-3</v>
      </c>
      <c r="E9" s="23">
        <v>24.3</v>
      </c>
    </row>
    <row r="10" spans="1:5">
      <c r="A10" s="83">
        <v>1.1111111111111112E-2</v>
      </c>
      <c r="B10" s="23">
        <v>21.2</v>
      </c>
      <c r="D10" s="83">
        <v>1.1111111111111112E-2</v>
      </c>
      <c r="E10" s="23">
        <v>24.5</v>
      </c>
    </row>
    <row r="11" spans="1:5">
      <c r="A11" s="83">
        <v>1.2500000000000001E-2</v>
      </c>
      <c r="B11" s="23">
        <v>21.2</v>
      </c>
      <c r="D11" s="83">
        <v>1.2500000000000001E-2</v>
      </c>
      <c r="E11" s="23">
        <v>24.7</v>
      </c>
    </row>
    <row r="12" spans="1:5">
      <c r="A12" s="83">
        <v>1.3888888888888888E-2</v>
      </c>
      <c r="B12" s="23">
        <v>21.2</v>
      </c>
      <c r="C12" s="84" t="s">
        <v>808</v>
      </c>
      <c r="D12" s="83">
        <v>1.3888888888888888E-2</v>
      </c>
      <c r="E12" s="23">
        <v>24.8</v>
      </c>
    </row>
    <row r="13" spans="1:5">
      <c r="A13" s="83">
        <v>1.5277777777777777E-2</v>
      </c>
      <c r="B13" s="23">
        <v>21.2</v>
      </c>
      <c r="D13" s="83">
        <v>1.5277777777777777E-2</v>
      </c>
      <c r="E13" s="23">
        <v>24.9</v>
      </c>
    </row>
    <row r="14" spans="1:5">
      <c r="A14" s="83">
        <v>1.6666666666666666E-2</v>
      </c>
      <c r="B14" s="23">
        <v>21.2</v>
      </c>
      <c r="D14" s="83">
        <v>1.6666666666666666E-2</v>
      </c>
      <c r="E14" s="23">
        <v>24.9</v>
      </c>
    </row>
    <row r="15" spans="1:5">
      <c r="A15" s="83">
        <v>1.8055555555555554E-2</v>
      </c>
      <c r="B15" s="23">
        <v>21.2</v>
      </c>
      <c r="D15" s="83">
        <v>1.8055555555555554E-2</v>
      </c>
    </row>
    <row r="16" spans="1:5">
      <c r="A16" s="83">
        <v>1.9444444444444445E-2</v>
      </c>
      <c r="B16" s="23">
        <v>21.2</v>
      </c>
      <c r="D16" s="83">
        <v>1.9444444444444445E-2</v>
      </c>
    </row>
    <row r="17" spans="1:4">
      <c r="A17" s="83">
        <v>2.0833333333333332E-2</v>
      </c>
      <c r="B17" s="23">
        <v>21.2</v>
      </c>
      <c r="C17" s="84" t="s">
        <v>808</v>
      </c>
      <c r="D17" s="83">
        <v>2.0833333333333332E-2</v>
      </c>
    </row>
    <row r="18" spans="1:4">
      <c r="A18" s="83">
        <v>2.2222222222222223E-2</v>
      </c>
      <c r="B18" s="23">
        <v>21.2</v>
      </c>
      <c r="D18" s="83">
        <v>2.2222222222222223E-2</v>
      </c>
    </row>
    <row r="19" spans="1:4">
      <c r="A19" s="83">
        <v>2.361111111111111E-2</v>
      </c>
      <c r="B19" s="23">
        <v>21.2</v>
      </c>
      <c r="D19" s="83">
        <v>2.361111111111111E-2</v>
      </c>
    </row>
    <row r="20" spans="1:4">
      <c r="A20" s="83">
        <v>2.5000000000000001E-2</v>
      </c>
      <c r="B20" s="23">
        <v>21.2</v>
      </c>
      <c r="D20" s="83">
        <v>2.5000000000000001E-2</v>
      </c>
    </row>
    <row r="21" spans="1:4">
      <c r="A21" s="83">
        <v>2.6388888888888889E-2</v>
      </c>
      <c r="B21" s="23">
        <v>21.2</v>
      </c>
      <c r="D21" s="83">
        <v>2.6388888888888889E-2</v>
      </c>
    </row>
    <row r="22" spans="1:4">
      <c r="A22" s="83">
        <v>2.7777777777777776E-2</v>
      </c>
      <c r="B22" s="23">
        <v>21.3</v>
      </c>
      <c r="C22" s="84" t="s">
        <v>808</v>
      </c>
      <c r="D22" s="83">
        <v>2.7777777777777776E-2</v>
      </c>
    </row>
    <row r="23" spans="1:4">
      <c r="A23" s="83">
        <v>2.9166666666666667E-2</v>
      </c>
      <c r="B23" s="23">
        <v>21.3</v>
      </c>
      <c r="D23" s="83">
        <v>2.9166666666666667E-2</v>
      </c>
    </row>
    <row r="24" spans="1:4">
      <c r="A24" s="83">
        <v>3.0555555555555555E-2</v>
      </c>
      <c r="B24" s="23">
        <v>21.4</v>
      </c>
      <c r="D24" s="83">
        <v>3.0555555555555555E-2</v>
      </c>
    </row>
    <row r="25" spans="1:4">
      <c r="A25" s="83">
        <v>3.1944444444444442E-2</v>
      </c>
      <c r="B25" s="23">
        <v>21.5</v>
      </c>
      <c r="D25" s="83">
        <v>3.1944444444444442E-2</v>
      </c>
    </row>
    <row r="26" spans="1:4">
      <c r="A26" s="83">
        <v>3.3333333333333333E-2</v>
      </c>
      <c r="B26" s="23">
        <v>21.6</v>
      </c>
      <c r="D26" s="83">
        <v>3.3333333333333333E-2</v>
      </c>
    </row>
    <row r="27" spans="1:4">
      <c r="A27" s="83">
        <v>3.4722222222222224E-2</v>
      </c>
      <c r="B27" s="23">
        <v>21.8</v>
      </c>
      <c r="C27" s="23" t="s">
        <v>808</v>
      </c>
      <c r="D27" s="83">
        <v>3.4722222222222224E-2</v>
      </c>
    </row>
    <row r="28" spans="1:4">
      <c r="A28" s="83">
        <v>3.6111111111111108E-2</v>
      </c>
      <c r="B28" s="23">
        <v>22.1</v>
      </c>
      <c r="D28" s="83">
        <v>3.6111111111111108E-2</v>
      </c>
    </row>
    <row r="29" spans="1:4">
      <c r="A29" s="83">
        <v>3.7499999999999999E-2</v>
      </c>
      <c r="B29" s="23">
        <v>22.4</v>
      </c>
      <c r="D29" s="83">
        <v>3.7499999999999999E-2</v>
      </c>
    </row>
    <row r="30" spans="1:4">
      <c r="A30" s="83">
        <v>3.888888888888889E-2</v>
      </c>
      <c r="B30" s="23">
        <v>22.6</v>
      </c>
      <c r="D30" s="83">
        <v>3.888888888888889E-2</v>
      </c>
    </row>
    <row r="31" spans="1:4">
      <c r="A31" s="83">
        <v>4.027777777777778E-2</v>
      </c>
      <c r="B31" s="23">
        <v>22.9</v>
      </c>
      <c r="D31" s="83">
        <v>4.027777777777778E-2</v>
      </c>
    </row>
    <row r="32" spans="1:4">
      <c r="A32" s="83">
        <v>4.1666666666666664E-2</v>
      </c>
      <c r="B32" s="23">
        <v>23.1</v>
      </c>
      <c r="C32" s="23" t="s">
        <v>808</v>
      </c>
      <c r="D32" s="83">
        <v>4.1666666666666664E-2</v>
      </c>
    </row>
    <row r="33" spans="1:4">
      <c r="A33" s="83">
        <v>4.3055555555555555E-2</v>
      </c>
      <c r="B33" s="23">
        <v>23.1</v>
      </c>
      <c r="D33" s="83">
        <v>4.3055555555555555E-2</v>
      </c>
    </row>
    <row r="34" spans="1:4">
      <c r="A34" s="83">
        <v>4.4444444444444446E-2</v>
      </c>
      <c r="B34" s="23">
        <v>23.1</v>
      </c>
      <c r="D34" s="83">
        <v>4.4444444444444446E-2</v>
      </c>
    </row>
    <row r="35" spans="1:4">
      <c r="A35" s="83">
        <v>4.583333333333333E-2</v>
      </c>
      <c r="B35" s="23">
        <v>23.2</v>
      </c>
      <c r="D35" s="83">
        <v>4.583333333333333E-2</v>
      </c>
    </row>
    <row r="36" spans="1:4">
      <c r="A36" s="83">
        <v>4.7222222222222221E-2</v>
      </c>
      <c r="B36" s="23">
        <v>23.3</v>
      </c>
      <c r="D36" s="83">
        <v>4.7222222222222221E-2</v>
      </c>
    </row>
    <row r="37" spans="1:4">
      <c r="A37" s="83">
        <v>4.8611111111111112E-2</v>
      </c>
      <c r="B37" s="23">
        <v>23.5</v>
      </c>
      <c r="C37" s="23" t="s">
        <v>808</v>
      </c>
      <c r="D37" s="83">
        <v>4.8611111111111112E-2</v>
      </c>
    </row>
    <row r="38" spans="1:4">
      <c r="A38" s="83">
        <v>0.05</v>
      </c>
      <c r="B38" s="23">
        <v>23.7</v>
      </c>
      <c r="D38" s="83">
        <v>0.05</v>
      </c>
    </row>
    <row r="39" spans="1:4">
      <c r="A39" s="83">
        <v>5.1388888888888887E-2</v>
      </c>
      <c r="D39" s="83">
        <v>5.1388888888888887E-2</v>
      </c>
    </row>
    <row r="40" spans="1:4">
      <c r="A40" s="83">
        <v>5.2777777777777778E-2</v>
      </c>
      <c r="B40" s="23">
        <v>25.3</v>
      </c>
      <c r="D40" s="83">
        <v>5.2777777777777778E-2</v>
      </c>
    </row>
    <row r="41" spans="1:4">
      <c r="A41" s="83">
        <v>5.4166666666666669E-2</v>
      </c>
      <c r="B41" s="23">
        <v>25.4</v>
      </c>
    </row>
    <row r="42" spans="1:4">
      <c r="A42" s="83">
        <v>5.5555555555555552E-2</v>
      </c>
      <c r="B42" s="23">
        <v>25.5</v>
      </c>
      <c r="C42" s="23" t="s">
        <v>808</v>
      </c>
    </row>
    <row r="43" spans="1:4">
      <c r="A43" s="83">
        <v>5.6944444444444443E-2</v>
      </c>
      <c r="B43" s="23">
        <v>25.6</v>
      </c>
    </row>
    <row r="44" spans="1:4">
      <c r="A44" s="83">
        <v>5.8333333333333334E-2</v>
      </c>
      <c r="B44" s="23">
        <v>25.6</v>
      </c>
    </row>
    <row r="45" spans="1:4">
      <c r="A45" s="83">
        <v>5.9722222222222225E-2</v>
      </c>
      <c r="B45" s="23">
        <v>25.9</v>
      </c>
    </row>
    <row r="46" spans="1:4">
      <c r="A46" s="83">
        <v>6.1111111111111109E-2</v>
      </c>
      <c r="B46" s="23">
        <v>26.1</v>
      </c>
    </row>
    <row r="47" spans="1:4">
      <c r="A47" s="83">
        <v>6.25E-2</v>
      </c>
      <c r="B47" s="23">
        <v>26.2</v>
      </c>
      <c r="C47" s="23" t="s">
        <v>808</v>
      </c>
    </row>
    <row r="48" spans="1:4">
      <c r="A48" s="83">
        <v>6.3888888888888884E-2</v>
      </c>
      <c r="B48" s="23">
        <v>26.5</v>
      </c>
    </row>
    <row r="49" spans="1:3">
      <c r="A49" s="83">
        <v>6.5277777777777782E-2</v>
      </c>
      <c r="B49" s="23">
        <v>26.6</v>
      </c>
    </row>
    <row r="50" spans="1:3">
      <c r="A50" s="83">
        <v>6.6666666666666666E-2</v>
      </c>
      <c r="B50" s="23">
        <v>26.8</v>
      </c>
    </row>
    <row r="51" spans="1:3">
      <c r="A51" s="83">
        <v>6.805555555555555E-2</v>
      </c>
      <c r="B51" s="23">
        <v>27</v>
      </c>
    </row>
    <row r="52" spans="1:3">
      <c r="A52" s="83">
        <v>6.9444444444444448E-2</v>
      </c>
      <c r="B52" s="23">
        <v>27.2</v>
      </c>
      <c r="C52" s="23" t="s">
        <v>808</v>
      </c>
    </row>
    <row r="53" spans="1:3">
      <c r="A53" s="83">
        <v>7.0833333333333331E-2</v>
      </c>
      <c r="B53" s="23">
        <v>27.4</v>
      </c>
    </row>
    <row r="54" spans="1:3">
      <c r="A54" s="83">
        <v>7.2222222222222215E-2</v>
      </c>
      <c r="B54" s="23">
        <v>28.1</v>
      </c>
    </row>
    <row r="55" spans="1:3">
      <c r="A55" s="83">
        <v>7.3611111111111113E-2</v>
      </c>
      <c r="B55" s="23">
        <v>28.5</v>
      </c>
      <c r="C55" s="23" t="s">
        <v>809</v>
      </c>
    </row>
    <row r="56" spans="1:3">
      <c r="A56" s="83">
        <v>7.4999999999999997E-2</v>
      </c>
    </row>
    <row r="57" spans="1:3">
      <c r="A57" s="83">
        <v>7.6388888888888895E-2</v>
      </c>
      <c r="B57" s="23">
        <v>29.1</v>
      </c>
    </row>
    <row r="58" spans="1:3">
      <c r="A58" s="83">
        <v>7.7777777777777779E-2</v>
      </c>
      <c r="B58" s="23">
        <v>29.2</v>
      </c>
    </row>
    <row r="59" spans="1:3">
      <c r="A59" s="83">
        <v>7.9166666666666663E-2</v>
      </c>
      <c r="B59" s="23">
        <v>29.5</v>
      </c>
    </row>
    <row r="60" spans="1:3">
      <c r="A60" s="83">
        <v>8.0555555555555561E-2</v>
      </c>
      <c r="B60" s="23">
        <v>29.7</v>
      </c>
    </row>
    <row r="61" spans="1:3">
      <c r="A61" s="83">
        <v>8.1944444444444445E-2</v>
      </c>
      <c r="B61" s="23">
        <v>29.9</v>
      </c>
    </row>
    <row r="62" spans="1:3">
      <c r="A62" s="83">
        <v>8.3333333333333329E-2</v>
      </c>
      <c r="B62" s="23">
        <v>30</v>
      </c>
    </row>
    <row r="63" spans="1:3">
      <c r="A63" s="83">
        <v>8.4722222222222227E-2</v>
      </c>
      <c r="B63" s="23">
        <v>29.9</v>
      </c>
    </row>
    <row r="64" spans="1:3">
      <c r="A64" s="83">
        <v>8.611111111111111E-2</v>
      </c>
      <c r="B64" s="23">
        <v>29.6</v>
      </c>
    </row>
    <row r="65" spans="1:2">
      <c r="A65" s="83">
        <v>8.7499999999999994E-2</v>
      </c>
      <c r="B65" s="23">
        <v>29.4</v>
      </c>
    </row>
    <row r="66" spans="1:2">
      <c r="A66" s="83">
        <v>8.8888888888888892E-2</v>
      </c>
      <c r="B66" s="23">
        <v>29.3</v>
      </c>
    </row>
    <row r="67" spans="1:2">
      <c r="A67" s="83">
        <v>9.0277777777777776E-2</v>
      </c>
      <c r="B67" s="23">
        <v>29.3</v>
      </c>
    </row>
    <row r="68" spans="1:2">
      <c r="A68" s="83">
        <v>9.166666666666666E-2</v>
      </c>
      <c r="B68" s="23">
        <v>29.3</v>
      </c>
    </row>
    <row r="69" spans="1:2">
      <c r="A69" s="83">
        <v>9.3055555555555558E-2</v>
      </c>
      <c r="B69" s="23">
        <v>29.3</v>
      </c>
    </row>
    <row r="70" spans="1:2">
      <c r="A70" s="83">
        <v>9.4444444444444442E-2</v>
      </c>
      <c r="B70" s="23">
        <v>29.2</v>
      </c>
    </row>
    <row r="71" spans="1:2">
      <c r="A71" s="83">
        <v>9.583333333333334E-2</v>
      </c>
      <c r="B71" s="23">
        <v>29.1</v>
      </c>
    </row>
    <row r="72" spans="1:2">
      <c r="A72" s="83">
        <v>9.7222222222222224E-2</v>
      </c>
      <c r="B72" s="23">
        <v>29</v>
      </c>
    </row>
    <row r="73" spans="1:2">
      <c r="A73" s="83">
        <v>9.8611111111111108E-2</v>
      </c>
      <c r="B73" s="23">
        <v>28.9</v>
      </c>
    </row>
    <row r="74" spans="1:2">
      <c r="A74" s="83">
        <v>0.1</v>
      </c>
      <c r="B74" s="23">
        <v>28.8</v>
      </c>
    </row>
    <row r="75" spans="1:2">
      <c r="A75" s="83">
        <v>0.10138888888888889</v>
      </c>
      <c r="B75" s="23">
        <v>28.8</v>
      </c>
    </row>
    <row r="76" spans="1:2">
      <c r="A76" s="83">
        <v>0.10277777777777777</v>
      </c>
      <c r="B76" s="23">
        <v>28.7</v>
      </c>
    </row>
    <row r="77" spans="1:2">
      <c r="A77" s="83">
        <v>0.10416666666666667</v>
      </c>
      <c r="B77" s="23">
        <v>28.6</v>
      </c>
    </row>
    <row r="78" spans="1:2">
      <c r="A78" s="83">
        <v>0.10555555555555556</v>
      </c>
      <c r="B78" s="23">
        <v>28.5</v>
      </c>
    </row>
    <row r="79" spans="1:2">
      <c r="A79" s="83">
        <v>0.10694444444444444</v>
      </c>
      <c r="B79" s="23">
        <v>28.4</v>
      </c>
    </row>
    <row r="80" spans="1:2">
      <c r="A80" s="83">
        <v>0.10833333333333334</v>
      </c>
      <c r="B80" s="23">
        <v>28.4</v>
      </c>
    </row>
    <row r="81" spans="1:2">
      <c r="A81" s="83">
        <v>0.10972222222222222</v>
      </c>
      <c r="B81" s="23">
        <v>28.3</v>
      </c>
    </row>
    <row r="82" spans="1:2">
      <c r="A82" s="83">
        <v>0.1111111111111111</v>
      </c>
      <c r="B82" s="23">
        <v>28.3</v>
      </c>
    </row>
    <row r="83" spans="1:2">
      <c r="A83" s="83"/>
    </row>
    <row r="84" spans="1:2">
      <c r="A84" s="83"/>
    </row>
    <row r="85" spans="1:2">
      <c r="A85" s="83"/>
    </row>
    <row r="86" spans="1:2">
      <c r="A86" s="83"/>
    </row>
    <row r="87" spans="1:2">
      <c r="A87" s="83"/>
    </row>
    <row r="88" spans="1:2">
      <c r="A88" s="83"/>
    </row>
    <row r="89" spans="1:2">
      <c r="A89" s="83"/>
    </row>
    <row r="90" spans="1:2">
      <c r="A90" s="83"/>
    </row>
    <row r="91" spans="1:2">
      <c r="A91" s="83"/>
    </row>
    <row r="92" spans="1:2">
      <c r="A92" s="83"/>
    </row>
    <row r="93" spans="1:2">
      <c r="A93" s="83"/>
    </row>
    <row r="94" spans="1:2">
      <c r="A94" s="83"/>
    </row>
    <row r="95" spans="1:2">
      <c r="A95" s="83"/>
    </row>
    <row r="96" spans="1:2">
      <c r="A96" s="83"/>
    </row>
    <row r="97" spans="1:1">
      <c r="A97" s="83"/>
    </row>
    <row r="98" spans="1:1">
      <c r="A98" s="83"/>
    </row>
    <row r="99" spans="1:1">
      <c r="A99" s="83"/>
    </row>
    <row r="100" spans="1:1">
      <c r="A100" s="83"/>
    </row>
    <row r="101" spans="1:1">
      <c r="A101" s="83"/>
    </row>
    <row r="102" spans="1:1">
      <c r="A102" s="83"/>
    </row>
    <row r="103" spans="1:1">
      <c r="A103" s="83"/>
    </row>
    <row r="104" spans="1:1">
      <c r="A104" s="83"/>
    </row>
    <row r="105" spans="1:1">
      <c r="A105" s="83"/>
    </row>
    <row r="106" spans="1:1">
      <c r="A106" s="83"/>
    </row>
    <row r="107" spans="1:1">
      <c r="A107" s="83"/>
    </row>
    <row r="108" spans="1:1">
      <c r="A108" s="83"/>
    </row>
    <row r="109" spans="1:1">
      <c r="A109" s="83"/>
    </row>
    <row r="110" spans="1:1">
      <c r="A110" s="83"/>
    </row>
    <row r="111" spans="1:1">
      <c r="A111" s="83"/>
    </row>
    <row r="112" spans="1:1">
      <c r="A112" s="83"/>
    </row>
    <row r="113" spans="1:1">
      <c r="A113" s="83"/>
    </row>
    <row r="114" spans="1:1">
      <c r="A114" s="83"/>
    </row>
    <row r="115" spans="1:1">
      <c r="A115" s="83"/>
    </row>
    <row r="116" spans="1:1">
      <c r="A116" s="83"/>
    </row>
    <row r="117" spans="1:1">
      <c r="A117" s="83"/>
    </row>
    <row r="118" spans="1:1">
      <c r="A118" s="83"/>
    </row>
    <row r="119" spans="1:1">
      <c r="A119" s="83"/>
    </row>
    <row r="120" spans="1:1">
      <c r="A120" s="83"/>
    </row>
    <row r="121" spans="1:1">
      <c r="A121" s="83"/>
    </row>
    <row r="122" spans="1:1">
      <c r="A122" s="83"/>
    </row>
    <row r="123" spans="1:1">
      <c r="A123" s="83"/>
    </row>
    <row r="124" spans="1:1">
      <c r="A124" s="83"/>
    </row>
    <row r="125" spans="1:1">
      <c r="A125" s="83"/>
    </row>
    <row r="126" spans="1:1">
      <c r="A126" s="83"/>
    </row>
    <row r="127" spans="1:1">
      <c r="A127" s="83"/>
    </row>
    <row r="128" spans="1:1">
      <c r="A128" s="83"/>
    </row>
    <row r="129" spans="1:1">
      <c r="A129" s="83"/>
    </row>
    <row r="130" spans="1:1">
      <c r="A130" s="83"/>
    </row>
    <row r="131" spans="1:1">
      <c r="A131" s="83"/>
    </row>
    <row r="132" spans="1:1">
      <c r="A132" s="83"/>
    </row>
    <row r="133" spans="1:1">
      <c r="A133" s="83"/>
    </row>
    <row r="134" spans="1:1">
      <c r="A134" s="83"/>
    </row>
    <row r="135" spans="1:1">
      <c r="A135" s="83"/>
    </row>
    <row r="136" spans="1:1">
      <c r="A136" s="83"/>
    </row>
    <row r="137" spans="1:1">
      <c r="A137" s="83"/>
    </row>
    <row r="138" spans="1:1">
      <c r="A138" s="83"/>
    </row>
    <row r="139" spans="1:1">
      <c r="A139" s="83"/>
    </row>
    <row r="140" spans="1:1">
      <c r="A140" s="83"/>
    </row>
    <row r="141" spans="1:1">
      <c r="A141" s="83"/>
    </row>
    <row r="142" spans="1:1">
      <c r="A142" s="83"/>
    </row>
    <row r="143" spans="1:1">
      <c r="A143" s="83"/>
    </row>
    <row r="144" spans="1:1">
      <c r="A144" s="83"/>
    </row>
    <row r="145" spans="1:1">
      <c r="A145" s="83"/>
    </row>
    <row r="146" spans="1:1">
      <c r="A146" s="83"/>
    </row>
    <row r="147" spans="1:1">
      <c r="A147" s="83"/>
    </row>
    <row r="148" spans="1:1">
      <c r="A148" s="83"/>
    </row>
    <row r="149" spans="1:1">
      <c r="A149" s="83"/>
    </row>
    <row r="150" spans="1:1">
      <c r="A150" s="83"/>
    </row>
    <row r="151" spans="1:1">
      <c r="A151" s="83"/>
    </row>
    <row r="152" spans="1:1">
      <c r="A152" s="83"/>
    </row>
    <row r="153" spans="1:1">
      <c r="A153" s="83"/>
    </row>
    <row r="154" spans="1:1">
      <c r="A154" s="83"/>
    </row>
    <row r="155" spans="1:1">
      <c r="A155" s="83"/>
    </row>
    <row r="156" spans="1:1">
      <c r="A156" s="83"/>
    </row>
    <row r="157" spans="1:1">
      <c r="A157" s="83"/>
    </row>
    <row r="158" spans="1:1">
      <c r="A158" s="83"/>
    </row>
    <row r="159" spans="1:1">
      <c r="A159" s="83"/>
    </row>
    <row r="160" spans="1:1">
      <c r="A160" s="83"/>
    </row>
    <row r="161" spans="1:1">
      <c r="A161" s="83"/>
    </row>
    <row r="162" spans="1:1">
      <c r="A162" s="83"/>
    </row>
    <row r="163" spans="1:1">
      <c r="A163" s="83"/>
    </row>
    <row r="164" spans="1:1">
      <c r="A164" s="83"/>
    </row>
    <row r="165" spans="1:1">
      <c r="A165" s="83"/>
    </row>
    <row r="166" spans="1:1">
      <c r="A166" s="83"/>
    </row>
    <row r="167" spans="1:1">
      <c r="A167" s="83"/>
    </row>
    <row r="168" spans="1:1">
      <c r="A168" s="83"/>
    </row>
    <row r="169" spans="1:1">
      <c r="A169" s="83"/>
    </row>
    <row r="170" spans="1:1">
      <c r="A170" s="83"/>
    </row>
    <row r="171" spans="1:1">
      <c r="A171" s="83"/>
    </row>
    <row r="172" spans="1:1">
      <c r="A172" s="83"/>
    </row>
    <row r="173" spans="1:1">
      <c r="A173" s="83"/>
    </row>
    <row r="174" spans="1:1">
      <c r="A174" s="83"/>
    </row>
    <row r="175" spans="1:1">
      <c r="A175" s="83"/>
    </row>
    <row r="176" spans="1:1">
      <c r="A176" s="83"/>
    </row>
    <row r="177" spans="1:1">
      <c r="A177" s="83"/>
    </row>
    <row r="178" spans="1:1">
      <c r="A178" s="83"/>
    </row>
    <row r="179" spans="1:1">
      <c r="A179" s="83"/>
    </row>
    <row r="180" spans="1:1">
      <c r="A180" s="83"/>
    </row>
    <row r="181" spans="1:1">
      <c r="A181" s="83"/>
    </row>
    <row r="182" spans="1:1">
      <c r="A182" s="83"/>
    </row>
    <row r="183" spans="1:1">
      <c r="A183" s="83"/>
    </row>
    <row r="184" spans="1:1">
      <c r="A184" s="83"/>
    </row>
    <row r="185" spans="1:1">
      <c r="A185" s="83"/>
    </row>
    <row r="186" spans="1:1">
      <c r="A186" s="83"/>
    </row>
    <row r="187" spans="1:1">
      <c r="A187" s="83"/>
    </row>
    <row r="188" spans="1:1">
      <c r="A188" s="83"/>
    </row>
    <row r="189" spans="1:1">
      <c r="A189" s="83"/>
    </row>
    <row r="190" spans="1:1">
      <c r="A190" s="83"/>
    </row>
    <row r="191" spans="1:1">
      <c r="A191" s="83"/>
    </row>
    <row r="192" spans="1:1">
      <c r="A192" s="83"/>
    </row>
    <row r="193" spans="1:1">
      <c r="A193" s="83"/>
    </row>
    <row r="194" spans="1:1">
      <c r="A194" s="83"/>
    </row>
    <row r="195" spans="1:1">
      <c r="A195" s="83"/>
    </row>
    <row r="196" spans="1:1">
      <c r="A196" s="83"/>
    </row>
    <row r="197" spans="1:1">
      <c r="A197" s="83"/>
    </row>
    <row r="198" spans="1:1">
      <c r="A198" s="83"/>
    </row>
    <row r="199" spans="1:1">
      <c r="A199" s="83"/>
    </row>
    <row r="200" spans="1:1">
      <c r="A200" s="83"/>
    </row>
    <row r="201" spans="1:1">
      <c r="A201" s="83"/>
    </row>
    <row r="202" spans="1:1">
      <c r="A202" s="83"/>
    </row>
    <row r="203" spans="1:1">
      <c r="A203" s="83"/>
    </row>
    <row r="204" spans="1:1">
      <c r="A204" s="83"/>
    </row>
    <row r="205" spans="1:1">
      <c r="A205" s="83"/>
    </row>
    <row r="206" spans="1:1">
      <c r="A206" s="83"/>
    </row>
    <row r="207" spans="1:1">
      <c r="A207" s="83"/>
    </row>
    <row r="208" spans="1:1">
      <c r="A208" s="83"/>
    </row>
    <row r="209" spans="1:1">
      <c r="A209" s="83"/>
    </row>
    <row r="210" spans="1:1">
      <c r="A210" s="83"/>
    </row>
    <row r="211" spans="1:1">
      <c r="A211" s="83"/>
    </row>
    <row r="212" spans="1:1">
      <c r="A212" s="83"/>
    </row>
    <row r="213" spans="1:1">
      <c r="A213" s="83"/>
    </row>
    <row r="214" spans="1:1">
      <c r="A214" s="83"/>
    </row>
    <row r="215" spans="1:1">
      <c r="A215" s="83"/>
    </row>
    <row r="216" spans="1:1">
      <c r="A216" s="83"/>
    </row>
    <row r="217" spans="1:1">
      <c r="A217" s="83"/>
    </row>
    <row r="218" spans="1:1">
      <c r="A218" s="83"/>
    </row>
    <row r="219" spans="1:1">
      <c r="A219" s="83"/>
    </row>
    <row r="220" spans="1:1">
      <c r="A220" s="83"/>
    </row>
    <row r="221" spans="1:1">
      <c r="A221" s="83"/>
    </row>
    <row r="222" spans="1:1">
      <c r="A222" s="83"/>
    </row>
    <row r="223" spans="1:1">
      <c r="A223" s="83"/>
    </row>
    <row r="224" spans="1:1">
      <c r="A224" s="83"/>
    </row>
    <row r="225" spans="1:1">
      <c r="A225" s="83"/>
    </row>
    <row r="226" spans="1:1">
      <c r="A226" s="83"/>
    </row>
    <row r="227" spans="1:1">
      <c r="A227" s="83"/>
    </row>
    <row r="228" spans="1:1">
      <c r="A228" s="83"/>
    </row>
    <row r="229" spans="1:1">
      <c r="A229" s="83"/>
    </row>
    <row r="230" spans="1:1">
      <c r="A230" s="83"/>
    </row>
    <row r="231" spans="1:1">
      <c r="A231" s="83"/>
    </row>
    <row r="232" spans="1:1">
      <c r="A232" s="83"/>
    </row>
    <row r="233" spans="1:1">
      <c r="A233" s="83"/>
    </row>
    <row r="234" spans="1:1">
      <c r="A234" s="83"/>
    </row>
    <row r="235" spans="1:1">
      <c r="A235" s="83"/>
    </row>
    <row r="236" spans="1:1">
      <c r="A236" s="83"/>
    </row>
    <row r="237" spans="1:1">
      <c r="A237" s="83"/>
    </row>
    <row r="238" spans="1:1">
      <c r="A238" s="83"/>
    </row>
    <row r="239" spans="1:1">
      <c r="A239" s="83"/>
    </row>
    <row r="240" spans="1:1">
      <c r="A240" s="83"/>
    </row>
    <row r="241" spans="1:1">
      <c r="A241" s="83"/>
    </row>
    <row r="242" spans="1:1">
      <c r="A242" s="83"/>
    </row>
    <row r="243" spans="1:1">
      <c r="A243" s="83"/>
    </row>
    <row r="244" spans="1:1">
      <c r="A244" s="83"/>
    </row>
    <row r="245" spans="1:1">
      <c r="A245" s="83"/>
    </row>
    <row r="246" spans="1:1">
      <c r="A246" s="83"/>
    </row>
    <row r="247" spans="1:1">
      <c r="A247" s="83"/>
    </row>
    <row r="248" spans="1:1">
      <c r="A248" s="83"/>
    </row>
    <row r="249" spans="1:1">
      <c r="A249" s="83"/>
    </row>
    <row r="250" spans="1:1">
      <c r="A250" s="83"/>
    </row>
    <row r="251" spans="1:1">
      <c r="A251" s="83"/>
    </row>
    <row r="252" spans="1:1">
      <c r="A252" s="83"/>
    </row>
    <row r="253" spans="1:1">
      <c r="A253" s="83"/>
    </row>
    <row r="254" spans="1:1">
      <c r="A254" s="83"/>
    </row>
    <row r="255" spans="1:1">
      <c r="A255" s="83"/>
    </row>
    <row r="256" spans="1:1">
      <c r="A256" s="83"/>
    </row>
    <row r="257" spans="1:1">
      <c r="A257" s="83"/>
    </row>
    <row r="258" spans="1:1">
      <c r="A258" s="83"/>
    </row>
    <row r="259" spans="1:1">
      <c r="A259" s="83"/>
    </row>
    <row r="260" spans="1:1">
      <c r="A260" s="83"/>
    </row>
    <row r="261" spans="1:1">
      <c r="A261" s="83"/>
    </row>
    <row r="262" spans="1:1">
      <c r="A262" s="83"/>
    </row>
    <row r="263" spans="1:1">
      <c r="A263" s="83"/>
    </row>
    <row r="264" spans="1:1">
      <c r="A264" s="83"/>
    </row>
    <row r="265" spans="1:1">
      <c r="A265" s="83"/>
    </row>
    <row r="266" spans="1:1">
      <c r="A266" s="83"/>
    </row>
    <row r="267" spans="1:1">
      <c r="A267" s="83"/>
    </row>
    <row r="268" spans="1:1">
      <c r="A268" s="83"/>
    </row>
    <row r="269" spans="1:1">
      <c r="A269" s="83"/>
    </row>
    <row r="270" spans="1:1">
      <c r="A270" s="83"/>
    </row>
    <row r="271" spans="1:1">
      <c r="A271" s="83"/>
    </row>
    <row r="272" spans="1:1">
      <c r="A272" s="83"/>
    </row>
    <row r="273" spans="1:1">
      <c r="A273" s="83"/>
    </row>
    <row r="274" spans="1:1">
      <c r="A274" s="83"/>
    </row>
    <row r="275" spans="1:1">
      <c r="A275" s="83"/>
    </row>
    <row r="276" spans="1:1">
      <c r="A276" s="83"/>
    </row>
    <row r="277" spans="1:1">
      <c r="A277" s="83"/>
    </row>
    <row r="278" spans="1:1">
      <c r="A278" s="83"/>
    </row>
    <row r="279" spans="1:1">
      <c r="A279" s="83"/>
    </row>
    <row r="280" spans="1:1">
      <c r="A280" s="83"/>
    </row>
    <row r="281" spans="1:1">
      <c r="A281" s="83"/>
    </row>
    <row r="282" spans="1:1">
      <c r="A282" s="83"/>
    </row>
    <row r="283" spans="1:1">
      <c r="A283" s="83"/>
    </row>
    <row r="284" spans="1:1">
      <c r="A284" s="83"/>
    </row>
    <row r="285" spans="1:1">
      <c r="A285" s="83"/>
    </row>
    <row r="286" spans="1:1">
      <c r="A286" s="83"/>
    </row>
    <row r="287" spans="1:1">
      <c r="A287" s="83"/>
    </row>
    <row r="288" spans="1:1">
      <c r="A288" s="83"/>
    </row>
    <row r="289" spans="1:1">
      <c r="A289" s="83"/>
    </row>
    <row r="290" spans="1:1">
      <c r="A290" s="83"/>
    </row>
    <row r="291" spans="1:1">
      <c r="A291" s="83"/>
    </row>
    <row r="292" spans="1:1">
      <c r="A292" s="83"/>
    </row>
    <row r="293" spans="1:1">
      <c r="A293" s="83"/>
    </row>
    <row r="294" spans="1:1">
      <c r="A294" s="83"/>
    </row>
    <row r="295" spans="1:1">
      <c r="A295" s="83"/>
    </row>
    <row r="296" spans="1:1">
      <c r="A296" s="83"/>
    </row>
    <row r="297" spans="1:1">
      <c r="A297" s="83"/>
    </row>
    <row r="298" spans="1:1">
      <c r="A298" s="83"/>
    </row>
    <row r="299" spans="1:1">
      <c r="A299" s="83"/>
    </row>
    <row r="300" spans="1:1">
      <c r="A300" s="83"/>
    </row>
    <row r="301" spans="1:1">
      <c r="A301" s="83"/>
    </row>
    <row r="302" spans="1:1">
      <c r="A302" s="83"/>
    </row>
    <row r="303" spans="1:1">
      <c r="A303" s="83"/>
    </row>
    <row r="304" spans="1:1">
      <c r="A304" s="83"/>
    </row>
    <row r="305" spans="1:1">
      <c r="A305" s="83"/>
    </row>
    <row r="306" spans="1:1">
      <c r="A306" s="83"/>
    </row>
    <row r="307" spans="1:1">
      <c r="A307" s="83"/>
    </row>
    <row r="308" spans="1:1">
      <c r="A308" s="83"/>
    </row>
    <row r="309" spans="1:1">
      <c r="A309" s="83"/>
    </row>
    <row r="310" spans="1:1">
      <c r="A310" s="83"/>
    </row>
    <row r="311" spans="1:1">
      <c r="A311" s="83"/>
    </row>
    <row r="312" spans="1:1">
      <c r="A312" s="83"/>
    </row>
    <row r="313" spans="1:1">
      <c r="A313" s="83"/>
    </row>
    <row r="314" spans="1:1">
      <c r="A314" s="83"/>
    </row>
    <row r="315" spans="1:1">
      <c r="A315" s="83"/>
    </row>
    <row r="316" spans="1:1">
      <c r="A316" s="83"/>
    </row>
    <row r="317" spans="1:1">
      <c r="A317" s="83"/>
    </row>
    <row r="318" spans="1:1">
      <c r="A318" s="83"/>
    </row>
    <row r="319" spans="1:1">
      <c r="A319" s="83"/>
    </row>
    <row r="320" spans="1:1">
      <c r="A320" s="83"/>
    </row>
    <row r="321" spans="1:1">
      <c r="A321" s="83"/>
    </row>
    <row r="322" spans="1:1">
      <c r="A322" s="83"/>
    </row>
    <row r="323" spans="1:1">
      <c r="A323" s="83"/>
    </row>
    <row r="324" spans="1:1">
      <c r="A324" s="83"/>
    </row>
    <row r="325" spans="1:1">
      <c r="A325" s="83"/>
    </row>
    <row r="326" spans="1:1">
      <c r="A326" s="83"/>
    </row>
    <row r="327" spans="1:1">
      <c r="A327" s="83"/>
    </row>
    <row r="328" spans="1:1">
      <c r="A328" s="83"/>
    </row>
    <row r="329" spans="1:1">
      <c r="A329" s="83"/>
    </row>
    <row r="330" spans="1:1">
      <c r="A330" s="83"/>
    </row>
    <row r="331" spans="1:1">
      <c r="A331" s="83"/>
    </row>
    <row r="332" spans="1:1">
      <c r="A332" s="83"/>
    </row>
    <row r="333" spans="1:1">
      <c r="A333" s="83"/>
    </row>
    <row r="334" spans="1:1">
      <c r="A334" s="83"/>
    </row>
    <row r="335" spans="1:1">
      <c r="A335" s="83"/>
    </row>
    <row r="336" spans="1:1">
      <c r="A336" s="83"/>
    </row>
    <row r="337" spans="1:1">
      <c r="A337" s="83"/>
    </row>
    <row r="338" spans="1:1">
      <c r="A338" s="83"/>
    </row>
    <row r="339" spans="1:1">
      <c r="A339" s="83"/>
    </row>
    <row r="340" spans="1:1">
      <c r="A340" s="83"/>
    </row>
    <row r="341" spans="1:1">
      <c r="A341" s="83"/>
    </row>
    <row r="342" spans="1:1">
      <c r="A342" s="83"/>
    </row>
    <row r="343" spans="1:1">
      <c r="A343" s="83"/>
    </row>
    <row r="344" spans="1:1">
      <c r="A344" s="83"/>
    </row>
    <row r="345" spans="1:1">
      <c r="A345" s="83"/>
    </row>
    <row r="346" spans="1:1">
      <c r="A346" s="83"/>
    </row>
    <row r="347" spans="1:1">
      <c r="A347" s="83"/>
    </row>
    <row r="348" spans="1:1">
      <c r="A348" s="83"/>
    </row>
    <row r="349" spans="1:1">
      <c r="A349" s="83"/>
    </row>
    <row r="350" spans="1:1">
      <c r="A350" s="83"/>
    </row>
    <row r="351" spans="1:1">
      <c r="A351" s="83"/>
    </row>
    <row r="352" spans="1:1">
      <c r="A352" s="83"/>
    </row>
    <row r="353" spans="1:1">
      <c r="A353" s="83"/>
    </row>
    <row r="354" spans="1:1">
      <c r="A354" s="83"/>
    </row>
    <row r="355" spans="1:1">
      <c r="A355" s="83"/>
    </row>
    <row r="356" spans="1:1">
      <c r="A356" s="83"/>
    </row>
    <row r="357" spans="1:1">
      <c r="A357" s="83"/>
    </row>
    <row r="358" spans="1:1">
      <c r="A358" s="83"/>
    </row>
    <row r="359" spans="1:1">
      <c r="A359" s="83"/>
    </row>
    <row r="360" spans="1:1">
      <c r="A360" s="83"/>
    </row>
    <row r="361" spans="1:1">
      <c r="A361" s="83"/>
    </row>
    <row r="362" spans="1:1">
      <c r="A362" s="83"/>
    </row>
    <row r="363" spans="1:1">
      <c r="A363" s="83"/>
    </row>
    <row r="364" spans="1:1">
      <c r="A364" s="83"/>
    </row>
    <row r="365" spans="1:1">
      <c r="A365" s="83"/>
    </row>
    <row r="366" spans="1:1">
      <c r="A366" s="83"/>
    </row>
    <row r="367" spans="1:1">
      <c r="A367" s="83"/>
    </row>
    <row r="368" spans="1:1">
      <c r="A368" s="83"/>
    </row>
    <row r="369" spans="1:1">
      <c r="A369" s="83"/>
    </row>
    <row r="370" spans="1:1">
      <c r="A370" s="83"/>
    </row>
    <row r="371" spans="1:1">
      <c r="A371" s="83"/>
    </row>
    <row r="372" spans="1:1">
      <c r="A372" s="83"/>
    </row>
    <row r="373" spans="1:1">
      <c r="A373" s="83"/>
    </row>
    <row r="374" spans="1:1">
      <c r="A374" s="83"/>
    </row>
    <row r="375" spans="1:1">
      <c r="A375" s="83"/>
    </row>
    <row r="376" spans="1:1">
      <c r="A376" s="83"/>
    </row>
    <row r="377" spans="1:1">
      <c r="A377" s="83"/>
    </row>
    <row r="378" spans="1:1">
      <c r="A378" s="83"/>
    </row>
    <row r="379" spans="1:1">
      <c r="A379" s="83"/>
    </row>
    <row r="380" spans="1:1">
      <c r="A380" s="83"/>
    </row>
    <row r="381" spans="1:1">
      <c r="A381" s="83"/>
    </row>
    <row r="382" spans="1:1">
      <c r="A382" s="83"/>
    </row>
    <row r="383" spans="1:1">
      <c r="A383" s="83"/>
    </row>
    <row r="384" spans="1:1">
      <c r="A384" s="83"/>
    </row>
    <row r="385" spans="1:1">
      <c r="A385" s="83"/>
    </row>
    <row r="386" spans="1:1">
      <c r="A386" s="83"/>
    </row>
    <row r="387" spans="1:1">
      <c r="A387" s="83"/>
    </row>
    <row r="388" spans="1:1">
      <c r="A388" s="83"/>
    </row>
    <row r="389" spans="1:1">
      <c r="A389" s="83"/>
    </row>
    <row r="390" spans="1:1">
      <c r="A390" s="83"/>
    </row>
    <row r="391" spans="1:1">
      <c r="A391" s="83"/>
    </row>
    <row r="392" spans="1:1">
      <c r="A392" s="83"/>
    </row>
    <row r="393" spans="1:1">
      <c r="A393" s="83"/>
    </row>
    <row r="394" spans="1:1">
      <c r="A394" s="83"/>
    </row>
    <row r="395" spans="1:1">
      <c r="A395" s="83"/>
    </row>
    <row r="396" spans="1:1">
      <c r="A396" s="83"/>
    </row>
    <row r="397" spans="1:1">
      <c r="A397" s="83"/>
    </row>
    <row r="398" spans="1:1">
      <c r="A398" s="83"/>
    </row>
    <row r="399" spans="1:1">
      <c r="A399" s="83"/>
    </row>
    <row r="400" spans="1:1">
      <c r="A400" s="83"/>
    </row>
    <row r="401" spans="1:1">
      <c r="A401" s="83"/>
    </row>
    <row r="402" spans="1:1">
      <c r="A402" s="83"/>
    </row>
    <row r="403" spans="1:1">
      <c r="A403" s="83"/>
    </row>
    <row r="404" spans="1:1">
      <c r="A404" s="83"/>
    </row>
    <row r="405" spans="1:1">
      <c r="A405" s="83"/>
    </row>
    <row r="406" spans="1:1">
      <c r="A406" s="83"/>
    </row>
    <row r="407" spans="1:1">
      <c r="A407" s="83"/>
    </row>
    <row r="408" spans="1:1">
      <c r="A408" s="83"/>
    </row>
    <row r="409" spans="1:1">
      <c r="A409" s="83"/>
    </row>
    <row r="410" spans="1:1">
      <c r="A410" s="83"/>
    </row>
    <row r="411" spans="1:1">
      <c r="A411" s="83"/>
    </row>
    <row r="412" spans="1:1">
      <c r="A412" s="83"/>
    </row>
    <row r="413" spans="1:1">
      <c r="A413" s="83"/>
    </row>
    <row r="414" spans="1:1">
      <c r="A414" s="83"/>
    </row>
    <row r="415" spans="1:1">
      <c r="A415" s="83"/>
    </row>
    <row r="416" spans="1:1">
      <c r="A416" s="83"/>
    </row>
    <row r="417" spans="1:1">
      <c r="A417" s="83"/>
    </row>
    <row r="418" spans="1:1">
      <c r="A418" s="83"/>
    </row>
    <row r="419" spans="1:1">
      <c r="A419" s="83"/>
    </row>
    <row r="420" spans="1:1">
      <c r="A420" s="83"/>
    </row>
    <row r="421" spans="1:1">
      <c r="A421" s="83"/>
    </row>
    <row r="422" spans="1:1">
      <c r="A422" s="83"/>
    </row>
    <row r="423" spans="1:1">
      <c r="A423" s="83"/>
    </row>
    <row r="424" spans="1:1">
      <c r="A424" s="83"/>
    </row>
    <row r="425" spans="1:1">
      <c r="A425" s="83"/>
    </row>
    <row r="426" spans="1:1">
      <c r="A426" s="83"/>
    </row>
    <row r="427" spans="1:1">
      <c r="A427" s="83"/>
    </row>
    <row r="428" spans="1:1">
      <c r="A428" s="83"/>
    </row>
    <row r="429" spans="1:1">
      <c r="A429" s="83"/>
    </row>
    <row r="430" spans="1:1">
      <c r="A430" s="83"/>
    </row>
    <row r="431" spans="1:1">
      <c r="A431" s="83"/>
    </row>
    <row r="432" spans="1:1">
      <c r="A432" s="83"/>
    </row>
    <row r="433" spans="1:1">
      <c r="A433" s="83"/>
    </row>
    <row r="434" spans="1:1">
      <c r="A434" s="83"/>
    </row>
    <row r="435" spans="1:1">
      <c r="A435" s="83"/>
    </row>
    <row r="436" spans="1:1">
      <c r="A436" s="83"/>
    </row>
    <row r="437" spans="1:1">
      <c r="A437" s="83"/>
    </row>
    <row r="438" spans="1:1">
      <c r="A438" s="83"/>
    </row>
    <row r="439" spans="1:1">
      <c r="A439" s="83"/>
    </row>
    <row r="440" spans="1:1">
      <c r="A440" s="83"/>
    </row>
    <row r="441" spans="1:1">
      <c r="A441" s="83"/>
    </row>
    <row r="442" spans="1:1">
      <c r="A442" s="83"/>
    </row>
    <row r="443" spans="1:1">
      <c r="A443" s="83"/>
    </row>
    <row r="444" spans="1:1">
      <c r="A444" s="83"/>
    </row>
    <row r="445" spans="1:1">
      <c r="A445" s="83"/>
    </row>
    <row r="446" spans="1:1">
      <c r="A446" s="83"/>
    </row>
    <row r="447" spans="1:1">
      <c r="A447" s="83"/>
    </row>
    <row r="448" spans="1:1">
      <c r="A448" s="83"/>
    </row>
    <row r="449" spans="1:1">
      <c r="A449" s="83"/>
    </row>
    <row r="450" spans="1:1">
      <c r="A450" s="83"/>
    </row>
    <row r="451" spans="1:1">
      <c r="A451" s="83"/>
    </row>
    <row r="452" spans="1:1">
      <c r="A452" s="83"/>
    </row>
    <row r="453" spans="1:1">
      <c r="A453" s="83"/>
    </row>
    <row r="454" spans="1:1">
      <c r="A454" s="83"/>
    </row>
    <row r="455" spans="1:1">
      <c r="A455" s="83"/>
    </row>
    <row r="456" spans="1:1">
      <c r="A456" s="83"/>
    </row>
    <row r="457" spans="1:1">
      <c r="A457" s="83"/>
    </row>
    <row r="458" spans="1:1">
      <c r="A458" s="83"/>
    </row>
    <row r="459" spans="1:1">
      <c r="A459" s="83"/>
    </row>
    <row r="460" spans="1:1">
      <c r="A460" s="83"/>
    </row>
    <row r="461" spans="1:1">
      <c r="A461" s="83"/>
    </row>
    <row r="462" spans="1:1">
      <c r="A462" s="83"/>
    </row>
    <row r="463" spans="1:1">
      <c r="A463" s="83"/>
    </row>
    <row r="464" spans="1:1">
      <c r="A464" s="83"/>
    </row>
    <row r="465" spans="1:1">
      <c r="A465" s="83"/>
    </row>
    <row r="466" spans="1:1">
      <c r="A466" s="83"/>
    </row>
    <row r="467" spans="1:1">
      <c r="A467" s="83"/>
    </row>
    <row r="468" spans="1:1">
      <c r="A468" s="83"/>
    </row>
    <row r="469" spans="1:1">
      <c r="A469" s="83"/>
    </row>
    <row r="470" spans="1:1">
      <c r="A470" s="83"/>
    </row>
    <row r="471" spans="1:1">
      <c r="A471" s="83"/>
    </row>
    <row r="472" spans="1:1">
      <c r="A472" s="83"/>
    </row>
    <row r="473" spans="1:1">
      <c r="A473" s="83"/>
    </row>
    <row r="474" spans="1:1">
      <c r="A474" s="83"/>
    </row>
    <row r="475" spans="1:1">
      <c r="A475" s="83"/>
    </row>
    <row r="476" spans="1:1">
      <c r="A476" s="83"/>
    </row>
    <row r="477" spans="1:1">
      <c r="A477" s="83"/>
    </row>
    <row r="478" spans="1:1">
      <c r="A478" s="83"/>
    </row>
    <row r="479" spans="1:1">
      <c r="A479" s="83"/>
    </row>
    <row r="480" spans="1:1">
      <c r="A480" s="83"/>
    </row>
    <row r="481" spans="1:1">
      <c r="A481" s="83"/>
    </row>
    <row r="482" spans="1:1">
      <c r="A482" s="83"/>
    </row>
    <row r="483" spans="1:1">
      <c r="A483" s="83"/>
    </row>
    <row r="484" spans="1:1">
      <c r="A484" s="83"/>
    </row>
    <row r="485" spans="1:1">
      <c r="A485" s="83"/>
    </row>
    <row r="486" spans="1:1">
      <c r="A486" s="83"/>
    </row>
    <row r="487" spans="1:1">
      <c r="A487" s="83"/>
    </row>
    <row r="488" spans="1:1">
      <c r="A488" s="83"/>
    </row>
    <row r="489" spans="1:1">
      <c r="A489" s="83"/>
    </row>
    <row r="490" spans="1:1">
      <c r="A490" s="83"/>
    </row>
    <row r="491" spans="1:1">
      <c r="A491" s="83"/>
    </row>
    <row r="492" spans="1:1">
      <c r="A492" s="83"/>
    </row>
    <row r="493" spans="1:1">
      <c r="A493" s="83"/>
    </row>
    <row r="494" spans="1:1">
      <c r="A494" s="83"/>
    </row>
    <row r="495" spans="1:1">
      <c r="A495" s="83"/>
    </row>
    <row r="496" spans="1:1">
      <c r="A496" s="83"/>
    </row>
    <row r="497" spans="1:1">
      <c r="A497" s="83"/>
    </row>
    <row r="498" spans="1:1">
      <c r="A498" s="83"/>
    </row>
    <row r="499" spans="1:1">
      <c r="A499" s="83"/>
    </row>
    <row r="500" spans="1:1">
      <c r="A500" s="83"/>
    </row>
    <row r="501" spans="1:1">
      <c r="A501" s="83"/>
    </row>
    <row r="502" spans="1:1">
      <c r="A502" s="83"/>
    </row>
    <row r="503" spans="1:1">
      <c r="A503" s="83"/>
    </row>
    <row r="504" spans="1:1">
      <c r="A504" s="83"/>
    </row>
    <row r="505" spans="1:1">
      <c r="A505" s="83"/>
    </row>
    <row r="506" spans="1:1">
      <c r="A506" s="83"/>
    </row>
    <row r="507" spans="1:1">
      <c r="A507" s="83"/>
    </row>
    <row r="508" spans="1:1">
      <c r="A508" s="83"/>
    </row>
    <row r="509" spans="1:1">
      <c r="A509" s="83"/>
    </row>
    <row r="510" spans="1:1">
      <c r="A510" s="83"/>
    </row>
    <row r="511" spans="1:1">
      <c r="A511" s="83"/>
    </row>
    <row r="512" spans="1:1">
      <c r="A512" s="83"/>
    </row>
    <row r="513" spans="1:1">
      <c r="A513" s="83"/>
    </row>
    <row r="514" spans="1:1">
      <c r="A514" s="83"/>
    </row>
    <row r="515" spans="1:1">
      <c r="A515" s="83"/>
    </row>
    <row r="516" spans="1:1">
      <c r="A516" s="83"/>
    </row>
    <row r="517" spans="1:1">
      <c r="A517" s="83"/>
    </row>
    <row r="518" spans="1:1">
      <c r="A518" s="83"/>
    </row>
    <row r="519" spans="1:1">
      <c r="A519" s="83"/>
    </row>
    <row r="520" spans="1:1">
      <c r="A520" s="83"/>
    </row>
    <row r="521" spans="1:1">
      <c r="A521" s="83"/>
    </row>
    <row r="522" spans="1:1">
      <c r="A522" s="83"/>
    </row>
    <row r="523" spans="1:1">
      <c r="A523" s="83"/>
    </row>
    <row r="524" spans="1:1">
      <c r="A524" s="83"/>
    </row>
    <row r="525" spans="1:1">
      <c r="A525" s="83"/>
    </row>
    <row r="526" spans="1:1">
      <c r="A526" s="83"/>
    </row>
    <row r="527" spans="1:1">
      <c r="A527" s="83"/>
    </row>
    <row r="528" spans="1:1">
      <c r="A528" s="83"/>
    </row>
    <row r="529" spans="1:1">
      <c r="A529" s="83"/>
    </row>
    <row r="530" spans="1:1">
      <c r="A530" s="83"/>
    </row>
    <row r="531" spans="1:1">
      <c r="A531" s="83"/>
    </row>
    <row r="532" spans="1:1">
      <c r="A532" s="83"/>
    </row>
    <row r="533" spans="1:1">
      <c r="A533" s="83"/>
    </row>
    <row r="534" spans="1:1">
      <c r="A534" s="83"/>
    </row>
    <row r="535" spans="1:1">
      <c r="A535" s="83"/>
    </row>
    <row r="536" spans="1:1">
      <c r="A536" s="83"/>
    </row>
    <row r="537" spans="1:1">
      <c r="A537" s="83"/>
    </row>
    <row r="538" spans="1:1">
      <c r="A538" s="83"/>
    </row>
    <row r="539" spans="1:1">
      <c r="A539" s="83"/>
    </row>
    <row r="540" spans="1:1">
      <c r="A540" s="83"/>
    </row>
    <row r="541" spans="1:1">
      <c r="A541" s="83"/>
    </row>
    <row r="542" spans="1:1">
      <c r="A542" s="83"/>
    </row>
    <row r="543" spans="1:1">
      <c r="A543" s="83"/>
    </row>
    <row r="544" spans="1:1">
      <c r="A544" s="83"/>
    </row>
    <row r="545" spans="1:1">
      <c r="A545" s="83"/>
    </row>
    <row r="546" spans="1:1">
      <c r="A546" s="83"/>
    </row>
    <row r="547" spans="1:1">
      <c r="A547" s="83"/>
    </row>
    <row r="548" spans="1:1">
      <c r="A548" s="83"/>
    </row>
    <row r="549" spans="1:1">
      <c r="A549" s="83"/>
    </row>
    <row r="550" spans="1:1">
      <c r="A550" s="83"/>
    </row>
    <row r="551" spans="1:1">
      <c r="A551" s="83"/>
    </row>
    <row r="552" spans="1:1">
      <c r="A552" s="83"/>
    </row>
    <row r="553" spans="1:1">
      <c r="A553" s="83"/>
    </row>
    <row r="554" spans="1:1">
      <c r="A554" s="83"/>
    </row>
    <row r="555" spans="1:1">
      <c r="A555" s="83"/>
    </row>
    <row r="556" spans="1:1">
      <c r="A556" s="83"/>
    </row>
    <row r="557" spans="1:1">
      <c r="A557" s="83"/>
    </row>
    <row r="558" spans="1:1">
      <c r="A558" s="83"/>
    </row>
    <row r="559" spans="1:1">
      <c r="A559" s="83"/>
    </row>
    <row r="560" spans="1:1">
      <c r="A560" s="83"/>
    </row>
    <row r="561" spans="1:1">
      <c r="A561" s="83"/>
    </row>
    <row r="562" spans="1:1">
      <c r="A562" s="83"/>
    </row>
    <row r="563" spans="1:1">
      <c r="A563" s="83"/>
    </row>
    <row r="564" spans="1:1">
      <c r="A564" s="83"/>
    </row>
    <row r="565" spans="1:1">
      <c r="A565" s="83"/>
    </row>
    <row r="566" spans="1:1">
      <c r="A566" s="83"/>
    </row>
    <row r="567" spans="1:1">
      <c r="A567" s="83"/>
    </row>
    <row r="568" spans="1:1">
      <c r="A568" s="83"/>
    </row>
    <row r="569" spans="1:1">
      <c r="A569" s="83"/>
    </row>
    <row r="570" spans="1:1">
      <c r="A570" s="83"/>
    </row>
    <row r="571" spans="1:1">
      <c r="A571" s="83"/>
    </row>
    <row r="572" spans="1:1">
      <c r="A572" s="83"/>
    </row>
    <row r="573" spans="1:1">
      <c r="A573" s="83"/>
    </row>
    <row r="574" spans="1:1">
      <c r="A574" s="83"/>
    </row>
    <row r="575" spans="1:1">
      <c r="A575" s="83"/>
    </row>
    <row r="576" spans="1:1">
      <c r="A576" s="83"/>
    </row>
    <row r="577" spans="1:1">
      <c r="A577" s="83"/>
    </row>
    <row r="578" spans="1:1">
      <c r="A578" s="83"/>
    </row>
    <row r="579" spans="1:1">
      <c r="A579" s="83"/>
    </row>
    <row r="580" spans="1:1">
      <c r="A580" s="83"/>
    </row>
    <row r="581" spans="1:1">
      <c r="A581" s="83"/>
    </row>
    <row r="582" spans="1:1">
      <c r="A582" s="83"/>
    </row>
    <row r="583" spans="1:1">
      <c r="A583" s="83"/>
    </row>
    <row r="584" spans="1:1">
      <c r="A584" s="83"/>
    </row>
    <row r="585" spans="1:1">
      <c r="A585" s="83"/>
    </row>
    <row r="586" spans="1:1">
      <c r="A586" s="83"/>
    </row>
    <row r="587" spans="1:1">
      <c r="A587" s="83"/>
    </row>
    <row r="588" spans="1:1">
      <c r="A588" s="83"/>
    </row>
    <row r="589" spans="1:1">
      <c r="A589" s="83"/>
    </row>
    <row r="590" spans="1:1">
      <c r="A590" s="83"/>
    </row>
    <row r="591" spans="1:1">
      <c r="A591" s="83"/>
    </row>
    <row r="592" spans="1:1">
      <c r="A592" s="83"/>
    </row>
    <row r="593" spans="1:1">
      <c r="A593" s="83"/>
    </row>
    <row r="594" spans="1:1">
      <c r="A594" s="83"/>
    </row>
    <row r="595" spans="1:1">
      <c r="A595" s="83"/>
    </row>
    <row r="596" spans="1:1">
      <c r="A596" s="83"/>
    </row>
    <row r="597" spans="1:1">
      <c r="A597" s="83"/>
    </row>
    <row r="598" spans="1:1">
      <c r="A598" s="83"/>
    </row>
    <row r="599" spans="1:1">
      <c r="A599" s="83"/>
    </row>
    <row r="600" spans="1:1">
      <c r="A600" s="83"/>
    </row>
    <row r="601" spans="1:1">
      <c r="A601" s="83"/>
    </row>
    <row r="602" spans="1:1">
      <c r="A602" s="83"/>
    </row>
    <row r="603" spans="1:1">
      <c r="A603" s="83"/>
    </row>
    <row r="604" spans="1:1">
      <c r="A604" s="83"/>
    </row>
    <row r="605" spans="1:1">
      <c r="A605" s="83"/>
    </row>
    <row r="606" spans="1:1">
      <c r="A606" s="83"/>
    </row>
    <row r="607" spans="1:1">
      <c r="A607" s="83"/>
    </row>
    <row r="608" spans="1:1">
      <c r="A608" s="83"/>
    </row>
    <row r="609" spans="1:1">
      <c r="A609" s="83"/>
    </row>
    <row r="610" spans="1:1">
      <c r="A610" s="83"/>
    </row>
    <row r="611" spans="1:1">
      <c r="A611" s="83"/>
    </row>
    <row r="612" spans="1:1">
      <c r="A612" s="83"/>
    </row>
    <row r="613" spans="1:1">
      <c r="A613" s="83"/>
    </row>
    <row r="614" spans="1:1">
      <c r="A614" s="83"/>
    </row>
    <row r="615" spans="1:1">
      <c r="A615" s="83"/>
    </row>
    <row r="616" spans="1:1">
      <c r="A616" s="83"/>
    </row>
    <row r="617" spans="1:1">
      <c r="A617" s="83"/>
    </row>
    <row r="618" spans="1:1">
      <c r="A618" s="83"/>
    </row>
    <row r="619" spans="1:1">
      <c r="A619" s="83"/>
    </row>
    <row r="620" spans="1:1">
      <c r="A620" s="83"/>
    </row>
    <row r="621" spans="1:1">
      <c r="A621" s="83"/>
    </row>
    <row r="622" spans="1:1">
      <c r="A622" s="83"/>
    </row>
    <row r="623" spans="1:1">
      <c r="A623" s="83"/>
    </row>
    <row r="624" spans="1:1">
      <c r="A624" s="83"/>
    </row>
    <row r="625" spans="1:1">
      <c r="A625" s="83"/>
    </row>
    <row r="626" spans="1:1">
      <c r="A626" s="83"/>
    </row>
    <row r="627" spans="1:1">
      <c r="A627" s="83"/>
    </row>
    <row r="628" spans="1:1">
      <c r="A628" s="83"/>
    </row>
    <row r="629" spans="1:1">
      <c r="A629" s="83"/>
    </row>
    <row r="630" spans="1:1">
      <c r="A630" s="83"/>
    </row>
    <row r="631" spans="1:1">
      <c r="A631" s="83"/>
    </row>
    <row r="632" spans="1:1">
      <c r="A632" s="83"/>
    </row>
    <row r="633" spans="1:1">
      <c r="A633" s="83"/>
    </row>
    <row r="634" spans="1:1">
      <c r="A634" s="83"/>
    </row>
    <row r="635" spans="1:1">
      <c r="A635" s="83"/>
    </row>
    <row r="636" spans="1:1">
      <c r="A636" s="83"/>
    </row>
    <row r="637" spans="1:1">
      <c r="A637" s="83"/>
    </row>
    <row r="638" spans="1:1">
      <c r="A638" s="83"/>
    </row>
    <row r="639" spans="1:1">
      <c r="A639" s="83"/>
    </row>
    <row r="640" spans="1:1">
      <c r="A640" s="83"/>
    </row>
    <row r="641" spans="1:1">
      <c r="A641" s="83"/>
    </row>
    <row r="642" spans="1:1">
      <c r="A642" s="83"/>
    </row>
    <row r="643" spans="1:1">
      <c r="A643" s="83"/>
    </row>
    <row r="644" spans="1:1">
      <c r="A644" s="83"/>
    </row>
    <row r="645" spans="1:1">
      <c r="A645" s="83"/>
    </row>
    <row r="646" spans="1:1">
      <c r="A646" s="83"/>
    </row>
    <row r="647" spans="1:1">
      <c r="A647" s="83"/>
    </row>
    <row r="648" spans="1:1">
      <c r="A648" s="83"/>
    </row>
    <row r="649" spans="1:1">
      <c r="A649" s="83"/>
    </row>
    <row r="650" spans="1:1">
      <c r="A650" s="83"/>
    </row>
    <row r="651" spans="1:1">
      <c r="A651" s="83"/>
    </row>
    <row r="652" spans="1:1">
      <c r="A652" s="83"/>
    </row>
    <row r="653" spans="1:1">
      <c r="A653" s="83"/>
    </row>
    <row r="654" spans="1:1">
      <c r="A654" s="83"/>
    </row>
    <row r="655" spans="1:1">
      <c r="A655" s="83"/>
    </row>
    <row r="656" spans="1:1">
      <c r="A656" s="83"/>
    </row>
    <row r="657" spans="1:1">
      <c r="A657" s="83"/>
    </row>
    <row r="658" spans="1:1">
      <c r="A658" s="83"/>
    </row>
    <row r="659" spans="1:1">
      <c r="A659" s="83"/>
    </row>
    <row r="660" spans="1:1">
      <c r="A660" s="83"/>
    </row>
    <row r="661" spans="1:1">
      <c r="A661" s="83"/>
    </row>
    <row r="662" spans="1:1">
      <c r="A662" s="83"/>
    </row>
    <row r="663" spans="1:1">
      <c r="A663" s="83"/>
    </row>
    <row r="664" spans="1:1">
      <c r="A664" s="83"/>
    </row>
    <row r="665" spans="1:1">
      <c r="A665" s="83"/>
    </row>
    <row r="666" spans="1:1">
      <c r="A666" s="83"/>
    </row>
    <row r="667" spans="1:1">
      <c r="A667" s="83"/>
    </row>
    <row r="668" spans="1:1">
      <c r="A668" s="83"/>
    </row>
    <row r="669" spans="1:1">
      <c r="A669" s="83"/>
    </row>
    <row r="670" spans="1:1">
      <c r="A670" s="83"/>
    </row>
    <row r="671" spans="1:1">
      <c r="A671" s="83"/>
    </row>
    <row r="672" spans="1:1">
      <c r="A672" s="83"/>
    </row>
    <row r="673" spans="1:1">
      <c r="A673" s="83"/>
    </row>
    <row r="674" spans="1:1">
      <c r="A674" s="83"/>
    </row>
    <row r="675" spans="1:1">
      <c r="A675" s="83"/>
    </row>
    <row r="676" spans="1:1">
      <c r="A676" s="83"/>
    </row>
    <row r="677" spans="1:1">
      <c r="A677" s="83"/>
    </row>
    <row r="678" spans="1:1">
      <c r="A678" s="83"/>
    </row>
    <row r="679" spans="1:1">
      <c r="A679" s="83"/>
    </row>
    <row r="680" spans="1:1">
      <c r="A680" s="83"/>
    </row>
    <row r="681" spans="1:1">
      <c r="A681" s="83"/>
    </row>
    <row r="682" spans="1:1">
      <c r="A682" s="83"/>
    </row>
    <row r="683" spans="1:1">
      <c r="A683" s="83"/>
    </row>
    <row r="684" spans="1:1">
      <c r="A684" s="83"/>
    </row>
    <row r="685" spans="1:1">
      <c r="A685" s="83"/>
    </row>
    <row r="686" spans="1:1">
      <c r="A686" s="83"/>
    </row>
    <row r="687" spans="1:1">
      <c r="A687" s="83"/>
    </row>
    <row r="688" spans="1:1">
      <c r="A688" s="83"/>
    </row>
    <row r="689" spans="1:1">
      <c r="A689" s="83"/>
    </row>
    <row r="690" spans="1:1">
      <c r="A690" s="83"/>
    </row>
    <row r="691" spans="1:1">
      <c r="A691" s="83"/>
    </row>
    <row r="692" spans="1:1">
      <c r="A692" s="83"/>
    </row>
    <row r="693" spans="1:1">
      <c r="A693" s="83"/>
    </row>
    <row r="694" spans="1:1">
      <c r="A694" s="83"/>
    </row>
    <row r="695" spans="1:1">
      <c r="A695" s="83"/>
    </row>
    <row r="696" spans="1:1">
      <c r="A696" s="83"/>
    </row>
    <row r="697" spans="1:1">
      <c r="A697" s="83"/>
    </row>
    <row r="698" spans="1:1">
      <c r="A698" s="83"/>
    </row>
    <row r="699" spans="1:1">
      <c r="A699" s="83"/>
    </row>
    <row r="700" spans="1:1">
      <c r="A700" s="83"/>
    </row>
    <row r="701" spans="1:1">
      <c r="A701" s="83"/>
    </row>
    <row r="702" spans="1:1">
      <c r="A702" s="83"/>
    </row>
    <row r="703" spans="1:1">
      <c r="A703" s="83"/>
    </row>
    <row r="704" spans="1:1">
      <c r="A704" s="83"/>
    </row>
    <row r="705" spans="1:1">
      <c r="A705" s="83"/>
    </row>
    <row r="706" spans="1:1">
      <c r="A706" s="83"/>
    </row>
    <row r="707" spans="1:1">
      <c r="A707" s="83"/>
    </row>
    <row r="708" spans="1:1">
      <c r="A708" s="83"/>
    </row>
    <row r="709" spans="1:1">
      <c r="A709" s="83"/>
    </row>
    <row r="710" spans="1:1">
      <c r="A710" s="83"/>
    </row>
    <row r="711" spans="1:1">
      <c r="A711" s="83"/>
    </row>
    <row r="712" spans="1:1">
      <c r="A712" s="83"/>
    </row>
    <row r="713" spans="1:1">
      <c r="A713" s="83"/>
    </row>
    <row r="714" spans="1:1">
      <c r="A714" s="83"/>
    </row>
    <row r="715" spans="1:1">
      <c r="A715" s="83"/>
    </row>
    <row r="716" spans="1:1">
      <c r="A716" s="83"/>
    </row>
    <row r="717" spans="1:1">
      <c r="A717" s="83"/>
    </row>
    <row r="718" spans="1:1">
      <c r="A718" s="83"/>
    </row>
    <row r="719" spans="1:1">
      <c r="A719" s="83"/>
    </row>
    <row r="720" spans="1:1">
      <c r="A720" s="83"/>
    </row>
    <row r="721" spans="1:1">
      <c r="A721" s="83"/>
    </row>
    <row r="722" spans="1:1">
      <c r="A722" s="83"/>
    </row>
    <row r="723" spans="1:1">
      <c r="A723" s="83"/>
    </row>
    <row r="724" spans="1:1">
      <c r="A724" s="83"/>
    </row>
    <row r="725" spans="1:1">
      <c r="A725" s="83"/>
    </row>
    <row r="726" spans="1:1">
      <c r="A726" s="83"/>
    </row>
    <row r="727" spans="1:1">
      <c r="A727" s="83"/>
    </row>
    <row r="728" spans="1:1">
      <c r="A728" s="83"/>
    </row>
    <row r="729" spans="1:1">
      <c r="A729" s="83"/>
    </row>
    <row r="730" spans="1:1">
      <c r="A730" s="83"/>
    </row>
    <row r="731" spans="1:1">
      <c r="A731" s="83"/>
    </row>
    <row r="732" spans="1:1">
      <c r="A732" s="83"/>
    </row>
    <row r="733" spans="1:1">
      <c r="A733" s="83"/>
    </row>
    <row r="734" spans="1:1">
      <c r="A734" s="83"/>
    </row>
    <row r="735" spans="1:1">
      <c r="A735" s="83"/>
    </row>
    <row r="736" spans="1:1">
      <c r="A736" s="83"/>
    </row>
    <row r="737" spans="1:1">
      <c r="A737" s="83"/>
    </row>
    <row r="738" spans="1:1">
      <c r="A738" s="83"/>
    </row>
    <row r="739" spans="1:1">
      <c r="A739" s="83"/>
    </row>
    <row r="740" spans="1:1">
      <c r="A740" s="83"/>
    </row>
    <row r="741" spans="1:1">
      <c r="A741" s="83"/>
    </row>
    <row r="742" spans="1:1">
      <c r="A742" s="83"/>
    </row>
    <row r="743" spans="1:1">
      <c r="A743" s="83"/>
    </row>
    <row r="744" spans="1:1">
      <c r="A744" s="83"/>
    </row>
    <row r="745" spans="1:1">
      <c r="A745" s="83"/>
    </row>
    <row r="746" spans="1:1">
      <c r="A746" s="83"/>
    </row>
    <row r="747" spans="1:1">
      <c r="A747" s="83"/>
    </row>
    <row r="748" spans="1:1">
      <c r="A748" s="83"/>
    </row>
    <row r="749" spans="1:1">
      <c r="A749" s="83"/>
    </row>
    <row r="750" spans="1:1">
      <c r="A750" s="83"/>
    </row>
    <row r="751" spans="1:1">
      <c r="A751" s="83"/>
    </row>
    <row r="752" spans="1:1">
      <c r="A752" s="83"/>
    </row>
    <row r="753" spans="1:1">
      <c r="A753" s="83"/>
    </row>
    <row r="754" spans="1:1">
      <c r="A754" s="83"/>
    </row>
    <row r="755" spans="1:1">
      <c r="A755" s="83"/>
    </row>
    <row r="756" spans="1:1">
      <c r="A756" s="83"/>
    </row>
    <row r="757" spans="1:1">
      <c r="A757" s="83"/>
    </row>
    <row r="758" spans="1:1">
      <c r="A758" s="83"/>
    </row>
    <row r="759" spans="1:1">
      <c r="A759" s="83"/>
    </row>
    <row r="760" spans="1:1">
      <c r="A760" s="83"/>
    </row>
    <row r="761" spans="1:1">
      <c r="A761" s="83"/>
    </row>
    <row r="762" spans="1:1">
      <c r="A762" s="83"/>
    </row>
    <row r="763" spans="1:1">
      <c r="A763" s="83"/>
    </row>
    <row r="764" spans="1:1">
      <c r="A764" s="83"/>
    </row>
    <row r="765" spans="1:1">
      <c r="A765" s="83"/>
    </row>
    <row r="766" spans="1:1">
      <c r="A766" s="83"/>
    </row>
    <row r="767" spans="1:1">
      <c r="A767" s="83"/>
    </row>
    <row r="768" spans="1:1">
      <c r="A768" s="83"/>
    </row>
    <row r="769" spans="1:1">
      <c r="A769" s="83"/>
    </row>
    <row r="770" spans="1:1">
      <c r="A770" s="83"/>
    </row>
    <row r="771" spans="1:1">
      <c r="A771" s="83"/>
    </row>
    <row r="772" spans="1:1">
      <c r="A772" s="83"/>
    </row>
    <row r="773" spans="1:1">
      <c r="A773" s="83"/>
    </row>
    <row r="774" spans="1:1">
      <c r="A774" s="83"/>
    </row>
    <row r="775" spans="1:1">
      <c r="A775" s="83"/>
    </row>
    <row r="776" spans="1:1">
      <c r="A776" s="83"/>
    </row>
    <row r="777" spans="1:1">
      <c r="A777" s="83"/>
    </row>
    <row r="778" spans="1:1">
      <c r="A778" s="83"/>
    </row>
    <row r="779" spans="1:1">
      <c r="A779" s="83"/>
    </row>
    <row r="780" spans="1:1">
      <c r="A780" s="83"/>
    </row>
    <row r="781" spans="1:1">
      <c r="A781" s="83"/>
    </row>
    <row r="782" spans="1:1">
      <c r="A782" s="83"/>
    </row>
    <row r="783" spans="1:1">
      <c r="A783" s="83"/>
    </row>
    <row r="784" spans="1:1">
      <c r="A784" s="83"/>
    </row>
    <row r="785" spans="1:1">
      <c r="A785" s="83"/>
    </row>
    <row r="786" spans="1:1">
      <c r="A786" s="83"/>
    </row>
    <row r="787" spans="1:1">
      <c r="A787" s="83"/>
    </row>
    <row r="788" spans="1:1">
      <c r="A788" s="83"/>
    </row>
    <row r="789" spans="1:1">
      <c r="A789" s="83"/>
    </row>
    <row r="790" spans="1:1">
      <c r="A790" s="83"/>
    </row>
    <row r="791" spans="1:1">
      <c r="A791" s="83"/>
    </row>
    <row r="792" spans="1:1">
      <c r="A792" s="83"/>
    </row>
    <row r="793" spans="1:1">
      <c r="A793" s="83"/>
    </row>
    <row r="794" spans="1:1">
      <c r="A794" s="83"/>
    </row>
    <row r="795" spans="1:1">
      <c r="A795" s="83"/>
    </row>
    <row r="796" spans="1:1">
      <c r="A796" s="83"/>
    </row>
    <row r="797" spans="1:1">
      <c r="A797" s="83"/>
    </row>
    <row r="798" spans="1:1">
      <c r="A798" s="83"/>
    </row>
    <row r="799" spans="1:1">
      <c r="A799" s="83"/>
    </row>
    <row r="800" spans="1:1">
      <c r="A800" s="83"/>
    </row>
    <row r="801" spans="1:1">
      <c r="A801" s="83"/>
    </row>
    <row r="802" spans="1:1">
      <c r="A802" s="83"/>
    </row>
    <row r="803" spans="1:1">
      <c r="A803" s="83"/>
    </row>
    <row r="804" spans="1:1">
      <c r="A804" s="83"/>
    </row>
    <row r="805" spans="1:1">
      <c r="A805" s="83"/>
    </row>
    <row r="806" spans="1:1">
      <c r="A806" s="83"/>
    </row>
    <row r="807" spans="1:1">
      <c r="A807" s="83"/>
    </row>
    <row r="808" spans="1:1">
      <c r="A808" s="83"/>
    </row>
    <row r="809" spans="1:1">
      <c r="A809" s="83"/>
    </row>
    <row r="810" spans="1:1">
      <c r="A810" s="83"/>
    </row>
    <row r="811" spans="1:1">
      <c r="A811" s="83"/>
    </row>
    <row r="812" spans="1:1">
      <c r="A812" s="83"/>
    </row>
    <row r="813" spans="1:1">
      <c r="A813" s="83"/>
    </row>
    <row r="814" spans="1:1">
      <c r="A814" s="83"/>
    </row>
    <row r="815" spans="1:1">
      <c r="A815" s="83"/>
    </row>
    <row r="816" spans="1:1">
      <c r="A816" s="83"/>
    </row>
    <row r="817" spans="1:1">
      <c r="A817" s="83"/>
    </row>
    <row r="818" spans="1:1">
      <c r="A818" s="83"/>
    </row>
    <row r="819" spans="1:1">
      <c r="A819" s="83"/>
    </row>
    <row r="820" spans="1:1">
      <c r="A820" s="83"/>
    </row>
    <row r="821" spans="1:1">
      <c r="A821" s="83"/>
    </row>
    <row r="822" spans="1:1">
      <c r="A822" s="83"/>
    </row>
    <row r="823" spans="1:1">
      <c r="A823" s="83"/>
    </row>
    <row r="824" spans="1:1">
      <c r="A824" s="83"/>
    </row>
    <row r="825" spans="1:1">
      <c r="A825" s="83"/>
    </row>
    <row r="826" spans="1:1">
      <c r="A826" s="83"/>
    </row>
    <row r="827" spans="1:1">
      <c r="A827" s="83"/>
    </row>
    <row r="828" spans="1:1">
      <c r="A828" s="83"/>
    </row>
    <row r="829" spans="1:1">
      <c r="A829" s="83"/>
    </row>
    <row r="830" spans="1:1">
      <c r="A830" s="83"/>
    </row>
    <row r="831" spans="1:1">
      <c r="A831" s="83"/>
    </row>
    <row r="832" spans="1:1">
      <c r="A832" s="83"/>
    </row>
    <row r="833" spans="1:1">
      <c r="A833" s="83"/>
    </row>
    <row r="834" spans="1:1">
      <c r="A834" s="83"/>
    </row>
    <row r="835" spans="1:1">
      <c r="A835" s="83"/>
    </row>
    <row r="836" spans="1:1">
      <c r="A836" s="83"/>
    </row>
    <row r="837" spans="1:1">
      <c r="A837" s="83"/>
    </row>
    <row r="838" spans="1:1">
      <c r="A838" s="83"/>
    </row>
    <row r="839" spans="1:1">
      <c r="A839" s="83"/>
    </row>
    <row r="840" spans="1:1">
      <c r="A840" s="83"/>
    </row>
    <row r="841" spans="1:1">
      <c r="A841" s="83"/>
    </row>
    <row r="842" spans="1:1">
      <c r="A842" s="83"/>
    </row>
    <row r="843" spans="1:1">
      <c r="A843" s="83"/>
    </row>
    <row r="844" spans="1:1">
      <c r="A844" s="83"/>
    </row>
    <row r="845" spans="1:1">
      <c r="A845" s="83"/>
    </row>
    <row r="846" spans="1:1">
      <c r="A846" s="83"/>
    </row>
    <row r="847" spans="1:1">
      <c r="A847" s="83"/>
    </row>
    <row r="848" spans="1:1">
      <c r="A848" s="83"/>
    </row>
    <row r="849" spans="1:1">
      <c r="A849" s="83"/>
    </row>
    <row r="850" spans="1:1">
      <c r="A850" s="83"/>
    </row>
    <row r="851" spans="1:1">
      <c r="A851" s="83"/>
    </row>
    <row r="852" spans="1:1">
      <c r="A852" s="83"/>
    </row>
    <row r="853" spans="1:1">
      <c r="A853" s="83"/>
    </row>
    <row r="854" spans="1:1">
      <c r="A854" s="83"/>
    </row>
    <row r="855" spans="1:1">
      <c r="A855" s="83"/>
    </row>
    <row r="856" spans="1:1">
      <c r="A856" s="83"/>
    </row>
    <row r="857" spans="1:1">
      <c r="A857" s="83"/>
    </row>
    <row r="858" spans="1:1">
      <c r="A858" s="83"/>
    </row>
    <row r="859" spans="1:1">
      <c r="A859" s="83"/>
    </row>
    <row r="860" spans="1:1">
      <c r="A860" s="83"/>
    </row>
    <row r="861" spans="1:1">
      <c r="A861" s="83"/>
    </row>
    <row r="862" spans="1:1">
      <c r="A862" s="83"/>
    </row>
    <row r="863" spans="1:1">
      <c r="A863" s="83"/>
    </row>
    <row r="864" spans="1:1">
      <c r="A864" s="83"/>
    </row>
    <row r="865" spans="1:1">
      <c r="A865" s="83"/>
    </row>
    <row r="866" spans="1:1">
      <c r="A866" s="83"/>
    </row>
    <row r="867" spans="1:1">
      <c r="A867" s="83"/>
    </row>
    <row r="868" spans="1:1">
      <c r="A868" s="83"/>
    </row>
    <row r="869" spans="1:1">
      <c r="A869" s="83"/>
    </row>
    <row r="870" spans="1:1">
      <c r="A870" s="83"/>
    </row>
    <row r="871" spans="1:1">
      <c r="A871" s="83"/>
    </row>
    <row r="872" spans="1:1">
      <c r="A872" s="83"/>
    </row>
    <row r="873" spans="1:1">
      <c r="A873" s="83"/>
    </row>
    <row r="874" spans="1:1">
      <c r="A874" s="83"/>
    </row>
    <row r="875" spans="1:1">
      <c r="A875" s="83"/>
    </row>
    <row r="876" spans="1:1">
      <c r="A876" s="83"/>
    </row>
    <row r="877" spans="1:1">
      <c r="A877" s="83"/>
    </row>
    <row r="878" spans="1:1">
      <c r="A878" s="83"/>
    </row>
    <row r="879" spans="1:1">
      <c r="A879" s="83"/>
    </row>
    <row r="880" spans="1:1">
      <c r="A880" s="83"/>
    </row>
    <row r="881" spans="1:1">
      <c r="A881" s="83"/>
    </row>
    <row r="882" spans="1:1">
      <c r="A882" s="83"/>
    </row>
    <row r="883" spans="1:1">
      <c r="A883" s="83"/>
    </row>
    <row r="884" spans="1:1">
      <c r="A884" s="83"/>
    </row>
    <row r="885" spans="1:1">
      <c r="A885" s="83"/>
    </row>
    <row r="886" spans="1:1">
      <c r="A886" s="83"/>
    </row>
    <row r="887" spans="1:1">
      <c r="A887" s="83"/>
    </row>
    <row r="888" spans="1:1">
      <c r="A888" s="83"/>
    </row>
    <row r="889" spans="1:1">
      <c r="A889" s="83"/>
    </row>
    <row r="890" spans="1:1">
      <c r="A890" s="83"/>
    </row>
    <row r="891" spans="1:1">
      <c r="A891" s="83"/>
    </row>
    <row r="892" spans="1:1">
      <c r="A892" s="83"/>
    </row>
    <row r="893" spans="1:1">
      <c r="A893" s="83"/>
    </row>
    <row r="894" spans="1:1">
      <c r="A894" s="83"/>
    </row>
    <row r="895" spans="1:1">
      <c r="A895" s="83"/>
    </row>
    <row r="896" spans="1:1">
      <c r="A896" s="83"/>
    </row>
    <row r="897" spans="1:1">
      <c r="A897" s="83"/>
    </row>
    <row r="898" spans="1:1">
      <c r="A898" s="83"/>
    </row>
    <row r="899" spans="1:1">
      <c r="A899" s="83"/>
    </row>
    <row r="900" spans="1:1">
      <c r="A900" s="83"/>
    </row>
    <row r="901" spans="1:1">
      <c r="A901" s="83"/>
    </row>
    <row r="902" spans="1:1">
      <c r="A902" s="83"/>
    </row>
    <row r="903" spans="1:1">
      <c r="A903" s="83"/>
    </row>
    <row r="904" spans="1:1">
      <c r="A904" s="83"/>
    </row>
    <row r="905" spans="1:1">
      <c r="A905" s="83"/>
    </row>
    <row r="906" spans="1:1">
      <c r="A906" s="83"/>
    </row>
    <row r="907" spans="1:1">
      <c r="A907" s="83"/>
    </row>
    <row r="908" spans="1:1">
      <c r="A908" s="83"/>
    </row>
    <row r="909" spans="1:1">
      <c r="A909" s="83"/>
    </row>
    <row r="910" spans="1:1">
      <c r="A910" s="83"/>
    </row>
    <row r="911" spans="1:1">
      <c r="A911" s="83"/>
    </row>
    <row r="912" spans="1:1">
      <c r="A912" s="83"/>
    </row>
    <row r="913" spans="1:1">
      <c r="A913" s="83"/>
    </row>
    <row r="914" spans="1:1">
      <c r="A914" s="83"/>
    </row>
    <row r="915" spans="1:1">
      <c r="A915" s="83"/>
    </row>
    <row r="916" spans="1:1">
      <c r="A916" s="83"/>
    </row>
    <row r="917" spans="1:1">
      <c r="A917" s="83"/>
    </row>
    <row r="918" spans="1:1">
      <c r="A918" s="83"/>
    </row>
    <row r="919" spans="1:1">
      <c r="A919" s="83"/>
    </row>
    <row r="920" spans="1:1">
      <c r="A920" s="83"/>
    </row>
    <row r="921" spans="1:1">
      <c r="A921" s="83"/>
    </row>
    <row r="922" spans="1:1">
      <c r="A922" s="83"/>
    </row>
    <row r="923" spans="1:1">
      <c r="A923" s="83"/>
    </row>
    <row r="924" spans="1:1">
      <c r="A924" s="83"/>
    </row>
    <row r="925" spans="1:1">
      <c r="A925" s="83"/>
    </row>
    <row r="926" spans="1:1">
      <c r="A926" s="83"/>
    </row>
    <row r="927" spans="1:1">
      <c r="A927" s="83"/>
    </row>
    <row r="928" spans="1:1">
      <c r="A928" s="83"/>
    </row>
    <row r="929" spans="1:1">
      <c r="A929" s="83"/>
    </row>
    <row r="930" spans="1:1">
      <c r="A930" s="83"/>
    </row>
    <row r="931" spans="1:1">
      <c r="A931" s="83"/>
    </row>
    <row r="932" spans="1:1">
      <c r="A932" s="83"/>
    </row>
    <row r="933" spans="1:1">
      <c r="A933" s="83"/>
    </row>
    <row r="934" spans="1:1">
      <c r="A934" s="83"/>
    </row>
    <row r="935" spans="1:1">
      <c r="A935" s="83"/>
    </row>
    <row r="936" spans="1:1">
      <c r="A936" s="83"/>
    </row>
    <row r="937" spans="1:1">
      <c r="A937" s="83"/>
    </row>
    <row r="938" spans="1:1">
      <c r="A938" s="83"/>
    </row>
    <row r="939" spans="1:1">
      <c r="A939" s="83"/>
    </row>
    <row r="940" spans="1:1">
      <c r="A940" s="83"/>
    </row>
    <row r="941" spans="1:1">
      <c r="A941" s="83"/>
    </row>
    <row r="942" spans="1:1">
      <c r="A942" s="83"/>
    </row>
    <row r="943" spans="1:1">
      <c r="A943" s="83"/>
    </row>
    <row r="944" spans="1:1">
      <c r="A944" s="83"/>
    </row>
    <row r="945" spans="1:1">
      <c r="A945" s="83"/>
    </row>
    <row r="946" spans="1:1">
      <c r="A946" s="83"/>
    </row>
    <row r="947" spans="1:1">
      <c r="A947" s="83"/>
    </row>
    <row r="948" spans="1:1">
      <c r="A948" s="83"/>
    </row>
    <row r="949" spans="1:1">
      <c r="A949" s="83"/>
    </row>
    <row r="950" spans="1:1">
      <c r="A950" s="83"/>
    </row>
    <row r="951" spans="1:1">
      <c r="A951" s="83"/>
    </row>
    <row r="952" spans="1:1">
      <c r="A952" s="83"/>
    </row>
    <row r="953" spans="1:1">
      <c r="A953" s="83"/>
    </row>
    <row r="954" spans="1:1">
      <c r="A954" s="83"/>
    </row>
    <row r="955" spans="1:1">
      <c r="A955" s="83"/>
    </row>
    <row r="956" spans="1:1">
      <c r="A956" s="83"/>
    </row>
    <row r="957" spans="1:1">
      <c r="A957" s="83"/>
    </row>
    <row r="958" spans="1:1">
      <c r="A958" s="83"/>
    </row>
    <row r="959" spans="1:1">
      <c r="A959" s="83"/>
    </row>
    <row r="960" spans="1:1">
      <c r="A960" s="83"/>
    </row>
    <row r="961" spans="1:1">
      <c r="A961" s="83"/>
    </row>
    <row r="962" spans="1:1">
      <c r="A962" s="83"/>
    </row>
    <row r="963" spans="1:1">
      <c r="A963" s="83"/>
    </row>
    <row r="964" spans="1:1">
      <c r="A964" s="83"/>
    </row>
    <row r="965" spans="1:1">
      <c r="A965" s="83"/>
    </row>
    <row r="966" spans="1:1">
      <c r="A966" s="83"/>
    </row>
    <row r="967" spans="1:1">
      <c r="A967" s="83"/>
    </row>
    <row r="968" spans="1:1">
      <c r="A968" s="83"/>
    </row>
    <row r="969" spans="1:1">
      <c r="A969" s="83"/>
    </row>
    <row r="970" spans="1:1">
      <c r="A970" s="83"/>
    </row>
    <row r="971" spans="1:1">
      <c r="A971" s="83"/>
    </row>
    <row r="972" spans="1:1">
      <c r="A972" s="83"/>
    </row>
    <row r="973" spans="1:1">
      <c r="A973" s="83"/>
    </row>
    <row r="974" spans="1:1">
      <c r="A974" s="83"/>
    </row>
    <row r="975" spans="1:1">
      <c r="A975" s="83"/>
    </row>
    <row r="976" spans="1:1">
      <c r="A976" s="83"/>
    </row>
    <row r="977" spans="1:1">
      <c r="A977" s="83"/>
    </row>
    <row r="978" spans="1:1">
      <c r="A978" s="83"/>
    </row>
    <row r="979" spans="1:1">
      <c r="A979" s="83"/>
    </row>
    <row r="980" spans="1:1">
      <c r="A980" s="83"/>
    </row>
    <row r="981" spans="1:1">
      <c r="A981" s="83"/>
    </row>
    <row r="982" spans="1:1">
      <c r="A982" s="83"/>
    </row>
    <row r="983" spans="1:1">
      <c r="A983" s="83"/>
    </row>
    <row r="984" spans="1:1">
      <c r="A984" s="83"/>
    </row>
    <row r="985" spans="1:1">
      <c r="A985" s="83"/>
    </row>
    <row r="986" spans="1:1">
      <c r="A986" s="83"/>
    </row>
    <row r="987" spans="1:1">
      <c r="A987" s="83"/>
    </row>
    <row r="988" spans="1:1">
      <c r="A988" s="83"/>
    </row>
    <row r="989" spans="1:1">
      <c r="A989" s="83"/>
    </row>
    <row r="990" spans="1:1">
      <c r="A990" s="83"/>
    </row>
    <row r="991" spans="1:1">
      <c r="A991" s="83"/>
    </row>
    <row r="992" spans="1:1">
      <c r="A992" s="83"/>
    </row>
    <row r="993" spans="1:1">
      <c r="A993" s="83"/>
    </row>
    <row r="994" spans="1:1">
      <c r="A994" s="83"/>
    </row>
    <row r="995" spans="1:1">
      <c r="A995" s="83"/>
    </row>
    <row r="996" spans="1:1">
      <c r="A996" s="83"/>
    </row>
    <row r="997" spans="1:1">
      <c r="A997" s="83"/>
    </row>
    <row r="998" spans="1:1">
      <c r="A998" s="83"/>
    </row>
    <row r="999" spans="1:1">
      <c r="A999" s="83"/>
    </row>
    <row r="1000" spans="1:1">
      <c r="A1000" s="8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D5"/>
  <sheetViews>
    <sheetView workbookViewId="0"/>
  </sheetViews>
  <sheetFormatPr defaultColWidth="12.6640625" defaultRowHeight="15.75" customHeight="1"/>
  <cols>
    <col min="1" max="1" width="13.33203125" customWidth="1"/>
    <col min="2" max="2" width="13.77734375" customWidth="1"/>
  </cols>
  <sheetData>
    <row r="1" spans="1:4">
      <c r="A1" s="23" t="s">
        <v>810</v>
      </c>
      <c r="B1" s="23" t="s">
        <v>811</v>
      </c>
      <c r="C1" s="23" t="s">
        <v>812</v>
      </c>
      <c r="D1" s="23" t="s">
        <v>813</v>
      </c>
    </row>
    <row r="2" spans="1:4" ht="15.75" customHeight="1">
      <c r="A2" s="85">
        <v>44.4</v>
      </c>
      <c r="B2" s="23">
        <v>0</v>
      </c>
      <c r="D2" s="86" t="e">
        <f t="shared" ref="D2:D5" si="0">(C2/B2)^2</f>
        <v>#DIV/0!</v>
      </c>
    </row>
    <row r="3" spans="1:4" ht="15.75" customHeight="1">
      <c r="A3" s="85">
        <v>158.4</v>
      </c>
      <c r="B3" s="23">
        <v>0</v>
      </c>
      <c r="D3" s="86" t="e">
        <f t="shared" si="0"/>
        <v>#DIV/0!</v>
      </c>
    </row>
    <row r="4" spans="1:4" ht="15.75" customHeight="1">
      <c r="A4" s="85">
        <v>435.6</v>
      </c>
      <c r="B4" s="23">
        <v>0</v>
      </c>
      <c r="D4" s="86" t="e">
        <f t="shared" si="0"/>
        <v>#DIV/0!</v>
      </c>
    </row>
    <row r="5" spans="1:4" ht="15.75" customHeight="1">
      <c r="A5" s="85">
        <v>742.8</v>
      </c>
      <c r="B5" s="23">
        <v>0</v>
      </c>
      <c r="D5" s="86" t="e">
        <f t="shared" si="0"/>
        <v>#DIV/0!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B1"/>
  <sheetViews>
    <sheetView workbookViewId="0"/>
  </sheetViews>
  <sheetFormatPr defaultColWidth="12.6640625" defaultRowHeight="15.75" customHeight="1"/>
  <cols>
    <col min="1" max="1" width="16.33203125" customWidth="1"/>
  </cols>
  <sheetData>
    <row r="1" spans="1:2">
      <c r="A1" s="23" t="s">
        <v>814</v>
      </c>
      <c r="B1" s="23">
        <f>SUM('Raw Data'!AF1:AF140)</f>
        <v>31.317499999999999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Charts</vt:lpstr>
      </vt:variant>
      <vt:variant>
        <vt:i4>14</vt:i4>
      </vt:variant>
    </vt:vector>
  </HeadingPairs>
  <TitlesOfParts>
    <vt:vector size="26" baseType="lpstr">
      <vt:lpstr>Raw Data</vt:lpstr>
      <vt:lpstr>Quick durabilities vs UV formul</vt:lpstr>
      <vt:lpstr>Pivot Table w 24h dry</vt:lpstr>
      <vt:lpstr>Pivot Table w48h dry</vt:lpstr>
      <vt:lpstr>AXF0033 Summary</vt:lpstr>
      <vt:lpstr>Flow Rate comparison</vt:lpstr>
      <vt:lpstr>Timeline 1</vt:lpstr>
      <vt:lpstr>Droplet Coalescence Summary</vt:lpstr>
      <vt:lpstr>Max particle size over time</vt:lpstr>
      <vt:lpstr>Measuring outer temp over time</vt:lpstr>
      <vt:lpstr>LDC viscosity screen</vt:lpstr>
      <vt:lpstr>Totals</vt:lpstr>
      <vt:lpstr>Chart from 24h dry Pivot</vt:lpstr>
      <vt:lpstr>Chart from 48h dry Pivot</vt:lpstr>
      <vt:lpstr>Transmission Window</vt:lpstr>
      <vt:lpstr>Durabilities</vt:lpstr>
      <vt:lpstr>Flow Rate Ratio v % dry</vt:lpstr>
      <vt:lpstr>Target v Actual Flow Rate</vt:lpstr>
      <vt:lpstr>Particle size vs Flow rate rati</vt:lpstr>
      <vt:lpstr>Particle Size &amp; PDI per expt</vt:lpstr>
      <vt:lpstr>% single core vs Disp. Flow Rat</vt:lpstr>
      <vt:lpstr>Yield comparison</vt:lpstr>
      <vt:lpstr>Disp. Flow Rate vs Particle siz</vt:lpstr>
      <vt:lpstr>Emulsion Visc. vs Particle size</vt:lpstr>
      <vt:lpstr>Outer phase temp over time</vt:lpstr>
      <vt:lpstr>Particle sizecont. flow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Ward</cp:lastModifiedBy>
  <dcterms:modified xsi:type="dcterms:W3CDTF">2025-03-24T16:13:58Z</dcterms:modified>
</cp:coreProperties>
</file>