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<sst xmlns="http://schemas.openxmlformats.org/spreadsheetml/2006/main" count="138" uniqueCount="77">
  <si>
    <t>Désignation</t>
  </si>
  <si>
    <t>Ampère</t>
  </si>
  <si>
    <t>Volt</t>
  </si>
  <si>
    <t>Puissance en KW</t>
  </si>
  <si>
    <t>Heures conso actuelle ouverture</t>
  </si>
  <si>
    <t>Conso jour KWH</t>
  </si>
  <si>
    <t>Conso WEEKEND KWH</t>
  </si>
  <si>
    <t>Conso actuelle KWH/semaine</t>
  </si>
  <si>
    <t>Heures d’utilisation potentielle jour d’ouverture</t>
  </si>
  <si>
    <t>Heures d’utilisation potentielle WEEKEND</t>
  </si>
  <si>
    <t>Conso estimée semaine KWH</t>
  </si>
  <si>
    <t>Heures économisables semaine</t>
  </si>
  <si>
    <t xml:space="preserve">Kwh semaine économisable
</t>
  </si>
  <si>
    <t>%</t>
  </si>
  <si>
    <t>Contrat pro Nouveau prix</t>
  </si>
  <si>
    <t>PC</t>
  </si>
  <si>
    <t>Mois</t>
  </si>
  <si>
    <t>Qté KWH</t>
  </si>
  <si>
    <t>Prix HPE KWH</t>
  </si>
  <si>
    <t>Prix HCE KWH</t>
  </si>
  <si>
    <t xml:space="preserve">Prix HPH KWH </t>
  </si>
  <si>
    <t xml:space="preserve">Prix HCH KWH </t>
  </si>
  <si>
    <t>% HP</t>
  </si>
  <si>
    <t>% HC</t>
  </si>
  <si>
    <t>Prix acheminement</t>
  </si>
  <si>
    <t>Taxes</t>
  </si>
  <si>
    <t>abonnement</t>
  </si>
  <si>
    <t>TOTAL</t>
  </si>
  <si>
    <t>Mai</t>
  </si>
  <si>
    <t>juin</t>
  </si>
  <si>
    <t>HP</t>
  </si>
  <si>
    <t>juillet</t>
  </si>
  <si>
    <t>HC</t>
  </si>
  <si>
    <t>VMC</t>
  </si>
  <si>
    <t>août</t>
  </si>
  <si>
    <t>Cassettes</t>
  </si>
  <si>
    <t>septembre</t>
  </si>
  <si>
    <t>ECL</t>
  </si>
  <si>
    <t>octobre</t>
  </si>
  <si>
    <t>novembre</t>
  </si>
  <si>
    <t>KWH HC</t>
  </si>
  <si>
    <t>KWH HP</t>
  </si>
  <si>
    <t>décembre</t>
  </si>
  <si>
    <t>Facture 1</t>
  </si>
  <si>
    <t>janvier</t>
  </si>
  <si>
    <t>Facture 2</t>
  </si>
  <si>
    <t>Enseigne</t>
  </si>
  <si>
    <t>février</t>
  </si>
  <si>
    <t>Ecl ext</t>
  </si>
  <si>
    <t>mars</t>
  </si>
  <si>
    <t>BAES</t>
  </si>
  <si>
    <t>avril</t>
  </si>
  <si>
    <t>Pompe</t>
  </si>
  <si>
    <t xml:space="preserve">Barrière </t>
  </si>
  <si>
    <t>Moyenne</t>
  </si>
  <si>
    <t>Rideau air chaud</t>
  </si>
  <si>
    <t>Contrat pro ancien prix</t>
  </si>
  <si>
    <t xml:space="preserve">Refectoire </t>
  </si>
  <si>
    <t>Clim G2</t>
  </si>
  <si>
    <t>Ecl réunion</t>
  </si>
  <si>
    <t>PC Menage</t>
  </si>
  <si>
    <t xml:space="preserve">PC </t>
  </si>
  <si>
    <t>Ecl</t>
  </si>
  <si>
    <t>Caissette</t>
  </si>
  <si>
    <t>Groupe clim 1</t>
  </si>
  <si>
    <t>groupe clim 2</t>
  </si>
  <si>
    <t>Caissete</t>
  </si>
  <si>
    <t>Montant</t>
  </si>
  <si>
    <t>%HP</t>
  </si>
  <si>
    <t>%HC</t>
  </si>
  <si>
    <t>€ HP</t>
  </si>
  <si>
    <t>€HC</t>
  </si>
  <si>
    <t>KWH</t>
  </si>
  <si>
    <t>ECLAIRAGE</t>
  </si>
  <si>
    <t>CHAUFFAGE</t>
  </si>
  <si>
    <t xml:space="preserve">BATIMENT 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</si>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</sst>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8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Inconsolata"/>
    </font>
    <font>
      <sz val="11.0"/>
      <color rgb="FF7E3794"/>
      <name val="Inconsolata"/>
    </font>
    <font>
      <b/>
      <color theme="1"/>
      <name val="Arial"/>
    </font>
    <font>
      <sz val="11.0"/>
      <color rgb="FF1155CC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2" numFmtId="4" xfId="0" applyBorder="1" applyFont="1" applyNumberFormat="1"/>
    <xf borderId="1" fillId="2" fontId="3" numFmtId="4" xfId="0" applyBorder="1" applyFont="1" applyNumberFormat="1"/>
    <xf borderId="1" fillId="2" fontId="1" numFmtId="4" xfId="0" applyAlignment="1" applyBorder="1" applyFont="1" applyNumberFormat="1">
      <alignment horizontal="right"/>
    </xf>
    <xf borderId="0" fillId="0" fontId="1" numFmtId="4" xfId="0" applyFont="1" applyNumberFormat="1"/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1" fillId="3" fontId="1" numFmtId="0" xfId="0" applyBorder="1" applyFill="1" applyFont="1"/>
    <xf borderId="1" fillId="3" fontId="1" numFmtId="4" xfId="0" applyBorder="1" applyFont="1" applyNumberFormat="1"/>
    <xf borderId="1" fillId="3" fontId="2" numFmtId="4" xfId="0" applyBorder="1" applyFont="1" applyNumberFormat="1"/>
    <xf borderId="1" fillId="3" fontId="3" numFmtId="4" xfId="0" applyBorder="1" applyFont="1" applyNumberFormat="1"/>
    <xf borderId="1" fillId="3" fontId="1" numFmtId="4" xfId="0" applyAlignment="1" applyBorder="1" applyFont="1" applyNumberFormat="1">
      <alignment horizontal="right"/>
    </xf>
    <xf borderId="1" fillId="3" fontId="3" numFmtId="4" xfId="0" applyAlignment="1" applyBorder="1" applyFont="1" applyNumberFormat="1">
      <alignment horizontal="right"/>
    </xf>
    <xf borderId="1" fillId="4" fontId="1" numFmtId="0" xfId="0" applyBorder="1" applyFill="1" applyFont="1"/>
    <xf borderId="1" fillId="4" fontId="1" numFmtId="4" xfId="0" applyBorder="1" applyFont="1" applyNumberFormat="1"/>
    <xf borderId="1" fillId="4" fontId="2" numFmtId="4" xfId="0" applyBorder="1" applyFont="1" applyNumberFormat="1"/>
    <xf borderId="1" fillId="4" fontId="3" numFmtId="4" xfId="0" applyBorder="1" applyFont="1" applyNumberFormat="1"/>
    <xf borderId="1" fillId="4" fontId="3" numFmtId="4" xfId="0" applyAlignment="1" applyBorder="1" applyFont="1" applyNumberFormat="1">
      <alignment horizontal="right"/>
    </xf>
    <xf borderId="1" fillId="2" fontId="3" numFmtId="4" xfId="0" applyAlignment="1" applyBorder="1" applyFont="1" applyNumberFormat="1">
      <alignment horizontal="right"/>
    </xf>
    <xf borderId="1" fillId="4" fontId="1" numFmtId="4" xfId="0" applyAlignment="1" applyBorder="1" applyFont="1" applyNumberFormat="1">
      <alignment horizontal="right"/>
    </xf>
    <xf borderId="1" fillId="5" fontId="3" numFmtId="0" xfId="0" applyBorder="1" applyFill="1" applyFont="1"/>
    <xf borderId="1" fillId="5" fontId="3" numFmtId="4" xfId="0" applyBorder="1" applyFont="1" applyNumberFormat="1"/>
    <xf borderId="1" fillId="5" fontId="2" numFmtId="4" xfId="0" applyBorder="1" applyFont="1" applyNumberFormat="1"/>
    <xf borderId="1" fillId="5" fontId="3" numFmtId="4" xfId="0" applyAlignment="1" applyBorder="1" applyFont="1" applyNumberFormat="1">
      <alignment horizontal="right"/>
    </xf>
    <xf borderId="1" fillId="5" fontId="1" numFmtId="4" xfId="0" applyBorder="1" applyFont="1" applyNumberFormat="1"/>
    <xf borderId="0" fillId="0" fontId="3" numFmtId="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Font="1" applyNumberFormat="1"/>
    <xf borderId="0" fillId="0" fontId="3" numFmtId="9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/>
    </xf>
    <xf borderId="1" fillId="2" fontId="1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0" fillId="0" fontId="1" numFmtId="9" xfId="0" applyAlignment="1" applyFont="1" applyNumberFormat="1">
      <alignment vertical="bottom"/>
    </xf>
    <xf borderId="0" fillId="3" fontId="3" numFmtId="4" xfId="0" applyAlignment="1" applyFont="1" applyNumberFormat="1">
      <alignment horizontal="right"/>
    </xf>
    <xf borderId="0" fillId="0" fontId="1" numFmtId="9" xfId="0" applyFont="1" applyNumberFormat="1"/>
    <xf borderId="0" fillId="0" fontId="3" numFmtId="4" xfId="0" applyFont="1" applyNumberFormat="1"/>
    <xf borderId="1" fillId="6" fontId="1" numFmtId="0" xfId="0" applyBorder="1" applyFill="1" applyFont="1"/>
    <xf borderId="1" fillId="6" fontId="1" numFmtId="4" xfId="0" applyBorder="1" applyFont="1" applyNumberFormat="1"/>
    <xf borderId="1" fillId="6" fontId="2" numFmtId="4" xfId="0" applyBorder="1" applyFont="1" applyNumberFormat="1"/>
    <xf borderId="1" fillId="6" fontId="1" numFmtId="4" xfId="0" applyAlignment="1" applyBorder="1" applyFont="1" applyNumberFormat="1">
      <alignment horizontal="right"/>
    </xf>
    <xf borderId="1" fillId="7" fontId="1" numFmtId="0" xfId="0" applyBorder="1" applyFill="1" applyFont="1"/>
    <xf borderId="1" fillId="7" fontId="1" numFmtId="4" xfId="0" applyBorder="1" applyFont="1" applyNumberFormat="1"/>
    <xf borderId="1" fillId="7" fontId="2" numFmtId="4" xfId="0" applyBorder="1" applyFont="1" applyNumberFormat="1"/>
    <xf borderId="1" fillId="7" fontId="1" numFmtId="4" xfId="0" applyAlignment="1" applyBorder="1" applyFont="1" applyNumberFormat="1">
      <alignment horizontal="right"/>
    </xf>
    <xf borderId="1" fillId="0" fontId="1" numFmtId="4" xfId="0" applyAlignment="1" applyBorder="1" applyFont="1" applyNumberFormat="1">
      <alignment horizontal="right"/>
    </xf>
    <xf borderId="0" fillId="0" fontId="5" numFmtId="4" xfId="0" applyFont="1" applyNumberFormat="1"/>
    <xf borderId="1" fillId="2" fontId="3" numFmtId="0" xfId="0" applyBorder="1" applyFont="1"/>
    <xf borderId="0" fillId="0" fontId="4" numFmtId="4" xfId="0" applyFont="1" applyNumberFormat="1"/>
    <xf borderId="1" fillId="5" fontId="1" numFmtId="0" xfId="0" applyBorder="1" applyFont="1"/>
    <xf borderId="1" fillId="0" fontId="6" numFmtId="0" xfId="0" applyBorder="1" applyFont="1"/>
    <xf borderId="1" fillId="0" fontId="6" numFmtId="4" xfId="0" applyBorder="1" applyFont="1" applyNumberFormat="1"/>
    <xf borderId="1" fillId="0" fontId="6" numFmtId="0" xfId="0" applyAlignment="1" applyBorder="1" applyFont="1">
      <alignment horizontal="right"/>
    </xf>
    <xf borderId="0" fillId="0" fontId="6" numFmtId="0" xfId="0" applyFont="1"/>
    <xf borderId="0" fillId="0" fontId="6" numFmtId="4" xfId="0" applyFont="1" applyNumberFormat="1"/>
    <xf borderId="0" fillId="0" fontId="6" numFmtId="0" xfId="0" applyAlignment="1" applyFont="1">
      <alignment horizontal="right"/>
    </xf>
    <xf borderId="0" fillId="8" fontId="7" numFmtId="0" xfId="0" applyFill="1" applyFont="1"/>
    <xf borderId="0" fillId="0" fontId="1" numFmtId="4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8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euil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6.25"/>
    <col customWidth="1" min="3" max="3" width="4.13"/>
    <col customWidth="1" min="4" max="4" width="14.5"/>
    <col customWidth="1" min="5" max="5" width="9.38"/>
    <col customWidth="1" min="6" max="6" width="14.25"/>
    <col customWidth="1" min="7" max="7" width="10.5"/>
    <col customWidth="1" min="8" max="8" width="13.38"/>
    <col customWidth="1" min="9" max="9" width="24.38"/>
    <col customWidth="1" min="10" max="10" width="33.63"/>
    <col customWidth="1" min="11" max="12" width="25.0"/>
    <col customWidth="1" min="13" max="13" width="18.0"/>
    <col customWidth="1" min="14" max="14" width="22.13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>
        <v>3.0</v>
      </c>
      <c r="H1" s="2" t="s">
        <v>6</v>
      </c>
      <c r="I1" s="2" t="s">
        <v>7</v>
      </c>
      <c r="J1" s="3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4" t="s">
        <v>13</v>
      </c>
      <c r="Q1" s="5" t="s">
        <v>14</v>
      </c>
      <c r="AB1" s="5"/>
    </row>
    <row r="2" ht="15.75" customHeight="1">
      <c r="A2" s="6" t="s">
        <v>15</v>
      </c>
      <c r="B2" s="7">
        <v>0.05</v>
      </c>
      <c r="C2" s="8">
        <v>230.0</v>
      </c>
      <c r="D2" s="9">
        <f t="shared" ref="D2:D50" si="1">(B2*C2)/1000</f>
        <v>0.0115</v>
      </c>
      <c r="E2" s="7">
        <v>24.0</v>
      </c>
      <c r="F2" s="7">
        <f t="shared" ref="F2:F50" si="2">D2*E2</f>
        <v>0.276</v>
      </c>
      <c r="G2" s="7">
        <f t="shared" ref="G2:G50" si="3">E2</f>
        <v>24</v>
      </c>
      <c r="H2" s="7">
        <f t="shared" ref="H2:H50" si="4">D2*G2</f>
        <v>0.276</v>
      </c>
      <c r="I2" s="7">
        <f t="shared" ref="I2:I50" si="5">((E2*5)+(G2*2))*D2</f>
        <v>1.932</v>
      </c>
      <c r="J2" s="10">
        <v>9.5</v>
      </c>
      <c r="K2" s="7">
        <f t="shared" ref="K2:K4" si="6">0</f>
        <v>0</v>
      </c>
      <c r="L2" s="7">
        <f t="shared" ref="L2:L50" si="7">((J2*5)+(K2*2))*D2</f>
        <v>0.54625</v>
      </c>
      <c r="M2" s="7">
        <f t="shared" ref="M2:M50" si="8">((E2*5)+(G2*2))-((J2*5+(K2*2)))</f>
        <v>120.5</v>
      </c>
      <c r="N2" s="7">
        <f t="shared" ref="N2:N50" si="9">I2-L2</f>
        <v>1.38575</v>
      </c>
      <c r="O2" s="11"/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3"/>
      <c r="AC2" s="13"/>
      <c r="AD2" s="13"/>
      <c r="AE2" s="13"/>
      <c r="AF2" s="13"/>
    </row>
    <row r="3" ht="15.75" customHeight="1">
      <c r="A3" s="6" t="s">
        <v>15</v>
      </c>
      <c r="B3" s="7">
        <v>0.05</v>
      </c>
      <c r="C3" s="8">
        <v>230.0</v>
      </c>
      <c r="D3" s="9">
        <f t="shared" si="1"/>
        <v>0.0115</v>
      </c>
      <c r="E3" s="7">
        <v>24.0</v>
      </c>
      <c r="F3" s="7">
        <f t="shared" si="2"/>
        <v>0.276</v>
      </c>
      <c r="G3" s="7">
        <f t="shared" si="3"/>
        <v>24</v>
      </c>
      <c r="H3" s="7">
        <f t="shared" si="4"/>
        <v>0.276</v>
      </c>
      <c r="I3" s="7">
        <f t="shared" si="5"/>
        <v>1.932</v>
      </c>
      <c r="J3" s="10">
        <v>9.5</v>
      </c>
      <c r="K3" s="7">
        <f t="shared" si="6"/>
        <v>0</v>
      </c>
      <c r="L3" s="7">
        <f t="shared" si="7"/>
        <v>0.54625</v>
      </c>
      <c r="M3" s="7">
        <f t="shared" si="8"/>
        <v>120.5</v>
      </c>
      <c r="N3" s="7">
        <f t="shared" si="9"/>
        <v>1.38575</v>
      </c>
      <c r="O3" s="11"/>
      <c r="P3" s="12" t="s">
        <v>28</v>
      </c>
      <c r="Q3" s="14">
        <v>4824.0</v>
      </c>
      <c r="R3" s="14">
        <v>0.19021</v>
      </c>
      <c r="S3" s="14">
        <v>0.09128</v>
      </c>
      <c r="T3" s="14">
        <v>0.58708</v>
      </c>
      <c r="U3" s="14">
        <v>0.2569</v>
      </c>
      <c r="V3" s="15">
        <v>0.64</v>
      </c>
      <c r="W3" s="15">
        <v>0.36</v>
      </c>
      <c r="X3" s="14">
        <v>0.065</v>
      </c>
      <c r="Y3" s="14">
        <v>0.0055</v>
      </c>
      <c r="Z3" s="14">
        <v>40.83</v>
      </c>
      <c r="AA3" s="16">
        <f t="shared" ref="AA3:AA8" si="10">((V3*R3)*Q3)+((W3*Q3)*S3)+(X3*Q3)+(Y3*Q3)+Z3</f>
        <v>1126.689245</v>
      </c>
      <c r="AB3" s="13"/>
      <c r="AC3" s="13"/>
      <c r="AD3" s="17"/>
      <c r="AE3" s="13"/>
      <c r="AF3" s="13"/>
    </row>
    <row r="4" ht="15.75" customHeight="1">
      <c r="A4" s="6" t="s">
        <v>15</v>
      </c>
      <c r="B4" s="7">
        <v>0.05</v>
      </c>
      <c r="C4" s="8">
        <v>230.0</v>
      </c>
      <c r="D4" s="9">
        <f t="shared" si="1"/>
        <v>0.0115</v>
      </c>
      <c r="E4" s="7">
        <v>24.0</v>
      </c>
      <c r="F4" s="7">
        <f t="shared" si="2"/>
        <v>0.276</v>
      </c>
      <c r="G4" s="7">
        <f t="shared" si="3"/>
        <v>24</v>
      </c>
      <c r="H4" s="7">
        <f t="shared" si="4"/>
        <v>0.276</v>
      </c>
      <c r="I4" s="7">
        <f t="shared" si="5"/>
        <v>1.932</v>
      </c>
      <c r="J4" s="10">
        <v>9.5</v>
      </c>
      <c r="K4" s="7">
        <f t="shared" si="6"/>
        <v>0</v>
      </c>
      <c r="L4" s="7">
        <f t="shared" si="7"/>
        <v>0.54625</v>
      </c>
      <c r="M4" s="7">
        <f t="shared" si="8"/>
        <v>120.5</v>
      </c>
      <c r="N4" s="7">
        <f t="shared" si="9"/>
        <v>1.38575</v>
      </c>
      <c r="O4" s="11"/>
      <c r="P4" s="12" t="s">
        <v>29</v>
      </c>
      <c r="Q4" s="14">
        <v>4267.0</v>
      </c>
      <c r="R4" s="14">
        <v>0.19021</v>
      </c>
      <c r="S4" s="14">
        <v>0.09128</v>
      </c>
      <c r="T4" s="14">
        <v>0.58708</v>
      </c>
      <c r="U4" s="14">
        <v>0.2569</v>
      </c>
      <c r="V4" s="15">
        <v>0.64</v>
      </c>
      <c r="W4" s="15">
        <v>0.36</v>
      </c>
      <c r="X4" s="14">
        <v>0.065</v>
      </c>
      <c r="Y4" s="14">
        <v>0.0055</v>
      </c>
      <c r="Z4" s="14">
        <v>40.83</v>
      </c>
      <c r="AA4" s="16">
        <f t="shared" si="10"/>
        <v>1001.311218</v>
      </c>
      <c r="AB4" s="13"/>
      <c r="AC4" s="13"/>
      <c r="AD4" s="17" t="s">
        <v>30</v>
      </c>
      <c r="AE4" s="13">
        <f>AE6-AE5</f>
        <v>496</v>
      </c>
      <c r="AF4" s="13">
        <f t="shared" ref="AF4:AF5" si="11">AE4*AF5/AE5</f>
        <v>40.75595727</v>
      </c>
    </row>
    <row r="5" ht="15.75" customHeight="1">
      <c r="A5" s="6" t="s">
        <v>15</v>
      </c>
      <c r="B5" s="7">
        <v>0.8</v>
      </c>
      <c r="C5" s="8">
        <v>230.0</v>
      </c>
      <c r="D5" s="9">
        <f t="shared" si="1"/>
        <v>0.184</v>
      </c>
      <c r="E5" s="7">
        <v>24.0</v>
      </c>
      <c r="F5" s="7">
        <f t="shared" si="2"/>
        <v>4.416</v>
      </c>
      <c r="G5" s="7">
        <f t="shared" si="3"/>
        <v>24</v>
      </c>
      <c r="H5" s="7">
        <f t="shared" si="4"/>
        <v>4.416</v>
      </c>
      <c r="I5" s="7">
        <f t="shared" si="5"/>
        <v>30.912</v>
      </c>
      <c r="J5" s="10">
        <v>9.5</v>
      </c>
      <c r="K5" s="7">
        <f>J5</f>
        <v>9.5</v>
      </c>
      <c r="L5" s="7">
        <f t="shared" si="7"/>
        <v>12.236</v>
      </c>
      <c r="M5" s="7">
        <f t="shared" si="8"/>
        <v>101.5</v>
      </c>
      <c r="N5" s="7">
        <f t="shared" si="9"/>
        <v>18.676</v>
      </c>
      <c r="O5" s="11"/>
      <c r="P5" s="12" t="s">
        <v>31</v>
      </c>
      <c r="Q5" s="14">
        <v>4816.0</v>
      </c>
      <c r="R5" s="14">
        <v>0.19021</v>
      </c>
      <c r="S5" s="14">
        <v>0.09128</v>
      </c>
      <c r="T5" s="14">
        <v>0.58708</v>
      </c>
      <c r="U5" s="14">
        <v>0.2569</v>
      </c>
      <c r="V5" s="15">
        <v>0.64</v>
      </c>
      <c r="W5" s="15">
        <v>0.36</v>
      </c>
      <c r="X5" s="14">
        <v>0.065</v>
      </c>
      <c r="Y5" s="14">
        <v>0.0055</v>
      </c>
      <c r="Z5" s="14">
        <v>40.83</v>
      </c>
      <c r="AA5" s="16">
        <f t="shared" si="10"/>
        <v>1124.888483</v>
      </c>
      <c r="AB5" s="13"/>
      <c r="AC5" s="13"/>
      <c r="AD5" s="17" t="s">
        <v>32</v>
      </c>
      <c r="AE5" s="13">
        <v>721.0</v>
      </c>
      <c r="AF5" s="13">
        <f t="shared" si="11"/>
        <v>59.24404273</v>
      </c>
    </row>
    <row r="6" ht="15.75" customHeight="1">
      <c r="A6" s="18" t="s">
        <v>33</v>
      </c>
      <c r="B6" s="19">
        <v>0.2</v>
      </c>
      <c r="C6" s="20">
        <v>230.0</v>
      </c>
      <c r="D6" s="21">
        <f t="shared" si="1"/>
        <v>0.046</v>
      </c>
      <c r="E6" s="19">
        <v>24.0</v>
      </c>
      <c r="F6" s="19">
        <f t="shared" si="2"/>
        <v>1.104</v>
      </c>
      <c r="G6" s="19">
        <f t="shared" si="3"/>
        <v>24</v>
      </c>
      <c r="H6" s="19">
        <f t="shared" si="4"/>
        <v>1.104</v>
      </c>
      <c r="I6" s="19">
        <f t="shared" si="5"/>
        <v>7.728</v>
      </c>
      <c r="J6" s="22">
        <v>12.0</v>
      </c>
      <c r="K6" s="19">
        <f>J6-2</f>
        <v>10</v>
      </c>
      <c r="L6" s="19">
        <f t="shared" si="7"/>
        <v>3.68</v>
      </c>
      <c r="M6" s="19">
        <f t="shared" si="8"/>
        <v>88</v>
      </c>
      <c r="N6" s="19">
        <f t="shared" si="9"/>
        <v>4.048</v>
      </c>
      <c r="O6" s="11"/>
      <c r="P6" s="12" t="s">
        <v>34</v>
      </c>
      <c r="Q6" s="14">
        <v>4671.0</v>
      </c>
      <c r="R6" s="14">
        <v>0.19021</v>
      </c>
      <c r="S6" s="14">
        <v>0.09128</v>
      </c>
      <c r="T6" s="14">
        <v>0.58708</v>
      </c>
      <c r="U6" s="14">
        <v>0.2569</v>
      </c>
      <c r="V6" s="15">
        <v>0.64</v>
      </c>
      <c r="W6" s="15">
        <v>0.36</v>
      </c>
      <c r="X6" s="14">
        <v>0.065</v>
      </c>
      <c r="Y6" s="14">
        <v>0.0055</v>
      </c>
      <c r="Z6" s="14">
        <v>40.83</v>
      </c>
      <c r="AA6" s="16">
        <f t="shared" si="10"/>
        <v>1092.249679</v>
      </c>
      <c r="AB6" s="13"/>
      <c r="AC6" s="13"/>
      <c r="AD6" s="17" t="s">
        <v>27</v>
      </c>
      <c r="AE6" s="12">
        <v>1217.0</v>
      </c>
      <c r="AF6" s="13">
        <v>100.0</v>
      </c>
    </row>
    <row r="7" ht="15.75" customHeight="1">
      <c r="A7" s="18" t="s">
        <v>35</v>
      </c>
      <c r="B7" s="19">
        <v>0.8</v>
      </c>
      <c r="C7" s="20">
        <v>230.0</v>
      </c>
      <c r="D7" s="21">
        <f t="shared" si="1"/>
        <v>0.184</v>
      </c>
      <c r="E7" s="19">
        <v>24.0</v>
      </c>
      <c r="F7" s="19">
        <f t="shared" si="2"/>
        <v>4.416</v>
      </c>
      <c r="G7" s="19">
        <f t="shared" si="3"/>
        <v>24</v>
      </c>
      <c r="H7" s="19">
        <f t="shared" si="4"/>
        <v>4.416</v>
      </c>
      <c r="I7" s="19">
        <f t="shared" si="5"/>
        <v>30.912</v>
      </c>
      <c r="J7" s="23">
        <v>10.5</v>
      </c>
      <c r="K7" s="19">
        <f>2</f>
        <v>2</v>
      </c>
      <c r="L7" s="19">
        <f t="shared" si="7"/>
        <v>10.396</v>
      </c>
      <c r="M7" s="19">
        <f t="shared" si="8"/>
        <v>111.5</v>
      </c>
      <c r="N7" s="19">
        <f t="shared" si="9"/>
        <v>20.516</v>
      </c>
      <c r="O7" s="11"/>
      <c r="P7" s="12" t="s">
        <v>36</v>
      </c>
      <c r="Q7" s="14">
        <v>3988.0</v>
      </c>
      <c r="R7" s="14">
        <v>0.19021</v>
      </c>
      <c r="S7" s="14">
        <v>0.09128</v>
      </c>
      <c r="T7" s="14">
        <v>0.58708</v>
      </c>
      <c r="U7" s="14">
        <v>0.2569</v>
      </c>
      <c r="V7" s="15">
        <v>0.64</v>
      </c>
      <c r="W7" s="15">
        <v>0.36</v>
      </c>
      <c r="X7" s="14">
        <v>0.065</v>
      </c>
      <c r="Y7" s="14">
        <v>0.0055</v>
      </c>
      <c r="Z7" s="14">
        <v>40.83</v>
      </c>
      <c r="AA7" s="16">
        <f t="shared" si="10"/>
        <v>938.5096576</v>
      </c>
      <c r="AB7" s="13"/>
      <c r="AC7" s="13"/>
      <c r="AD7" s="17"/>
      <c r="AE7" s="13"/>
      <c r="AF7" s="13"/>
    </row>
    <row r="8" ht="15.75" customHeight="1">
      <c r="A8" s="24" t="s">
        <v>37</v>
      </c>
      <c r="B8" s="25">
        <v>0.5</v>
      </c>
      <c r="C8" s="26">
        <v>230.0</v>
      </c>
      <c r="D8" s="27">
        <f t="shared" si="1"/>
        <v>0.115</v>
      </c>
      <c r="E8" s="25">
        <v>24.0</v>
      </c>
      <c r="F8" s="25">
        <f t="shared" si="2"/>
        <v>2.76</v>
      </c>
      <c r="G8" s="25">
        <f t="shared" si="3"/>
        <v>24</v>
      </c>
      <c r="H8" s="25">
        <f t="shared" si="4"/>
        <v>2.76</v>
      </c>
      <c r="I8" s="25">
        <f t="shared" si="5"/>
        <v>19.32</v>
      </c>
      <c r="J8" s="28">
        <v>9.5</v>
      </c>
      <c r="K8" s="25">
        <f t="shared" ref="K8:K13" si="12">0</f>
        <v>0</v>
      </c>
      <c r="L8" s="25">
        <f t="shared" si="7"/>
        <v>5.4625</v>
      </c>
      <c r="M8" s="25">
        <f t="shared" si="8"/>
        <v>120.5</v>
      </c>
      <c r="N8" s="25">
        <f t="shared" si="9"/>
        <v>13.8575</v>
      </c>
      <c r="O8" s="11"/>
      <c r="P8" s="12" t="s">
        <v>38</v>
      </c>
      <c r="Q8" s="14">
        <v>3203.0</v>
      </c>
      <c r="R8" s="14">
        <v>0.19021</v>
      </c>
      <c r="S8" s="14">
        <v>0.09128</v>
      </c>
      <c r="T8" s="14">
        <v>0.58708</v>
      </c>
      <c r="U8" s="14">
        <v>0.2569</v>
      </c>
      <c r="V8" s="15">
        <v>0.64</v>
      </c>
      <c r="W8" s="15">
        <v>0.36</v>
      </c>
      <c r="X8" s="14">
        <v>0.065</v>
      </c>
      <c r="Y8" s="14">
        <v>0.0055</v>
      </c>
      <c r="Z8" s="14">
        <v>40.83</v>
      </c>
      <c r="AA8" s="16">
        <f t="shared" si="10"/>
        <v>761.8099256</v>
      </c>
      <c r="AB8" s="13"/>
      <c r="AC8" s="13"/>
      <c r="AD8" s="17"/>
      <c r="AE8" s="13"/>
      <c r="AF8" s="13"/>
    </row>
    <row r="9" ht="15.75" customHeight="1">
      <c r="A9" s="6" t="s">
        <v>15</v>
      </c>
      <c r="B9" s="7">
        <v>0.0</v>
      </c>
      <c r="C9" s="8">
        <v>230.0</v>
      </c>
      <c r="D9" s="9">
        <f t="shared" si="1"/>
        <v>0</v>
      </c>
      <c r="E9" s="7">
        <v>24.0</v>
      </c>
      <c r="F9" s="7">
        <f t="shared" si="2"/>
        <v>0</v>
      </c>
      <c r="G9" s="7">
        <f t="shared" si="3"/>
        <v>24</v>
      </c>
      <c r="H9" s="7">
        <f t="shared" si="4"/>
        <v>0</v>
      </c>
      <c r="I9" s="7">
        <f t="shared" si="5"/>
        <v>0</v>
      </c>
      <c r="J9" s="29">
        <v>9.5</v>
      </c>
      <c r="K9" s="7">
        <f t="shared" si="12"/>
        <v>0</v>
      </c>
      <c r="L9" s="7">
        <f t="shared" si="7"/>
        <v>0</v>
      </c>
      <c r="M9" s="7">
        <f t="shared" si="8"/>
        <v>120.5</v>
      </c>
      <c r="N9" s="7">
        <f t="shared" si="9"/>
        <v>0</v>
      </c>
      <c r="O9" s="11"/>
      <c r="P9" s="12" t="s">
        <v>39</v>
      </c>
      <c r="Q9" s="14">
        <v>4353.0</v>
      </c>
      <c r="R9" s="14">
        <v>0.19021</v>
      </c>
      <c r="S9" s="14">
        <v>0.09128</v>
      </c>
      <c r="T9" s="14">
        <v>0.58708</v>
      </c>
      <c r="U9" s="14">
        <v>0.2569</v>
      </c>
      <c r="V9" s="15">
        <v>0.64</v>
      </c>
      <c r="W9" s="15">
        <v>0.36</v>
      </c>
      <c r="X9" s="14">
        <v>0.065</v>
      </c>
      <c r="Y9" s="14">
        <v>0.0055</v>
      </c>
      <c r="Z9" s="14">
        <v>40.83</v>
      </c>
      <c r="AA9" s="16">
        <f t="shared" ref="AA9:AA13" si="13">((V9*T9)*Q9)+((W9*Q9)*U9)+(X9*Q9)+(Y9*Q9)+Z9</f>
        <v>2385.857266</v>
      </c>
      <c r="AB9" s="13"/>
      <c r="AC9" s="13"/>
      <c r="AD9" s="17" t="s">
        <v>40</v>
      </c>
      <c r="AE9" s="13" t="s">
        <v>41</v>
      </c>
      <c r="AF9" s="13"/>
    </row>
    <row r="10" ht="15.75" customHeight="1">
      <c r="A10" s="24" t="s">
        <v>37</v>
      </c>
      <c r="B10" s="25">
        <v>0.0</v>
      </c>
      <c r="C10" s="26">
        <v>230.0</v>
      </c>
      <c r="D10" s="27">
        <f t="shared" si="1"/>
        <v>0</v>
      </c>
      <c r="E10" s="25">
        <v>24.0</v>
      </c>
      <c r="F10" s="25">
        <f t="shared" si="2"/>
        <v>0</v>
      </c>
      <c r="G10" s="25">
        <f t="shared" si="3"/>
        <v>24</v>
      </c>
      <c r="H10" s="25">
        <f t="shared" si="4"/>
        <v>0</v>
      </c>
      <c r="I10" s="25">
        <f t="shared" si="5"/>
        <v>0</v>
      </c>
      <c r="J10" s="28">
        <v>9.5</v>
      </c>
      <c r="K10" s="25">
        <f t="shared" si="12"/>
        <v>0</v>
      </c>
      <c r="L10" s="25">
        <f t="shared" si="7"/>
        <v>0</v>
      </c>
      <c r="M10" s="25">
        <f t="shared" si="8"/>
        <v>120.5</v>
      </c>
      <c r="N10" s="25">
        <f t="shared" si="9"/>
        <v>0</v>
      </c>
      <c r="O10" s="11"/>
      <c r="P10" s="12" t="s">
        <v>42</v>
      </c>
      <c r="Q10" s="14">
        <v>8376.0</v>
      </c>
      <c r="R10" s="14">
        <v>0.19021</v>
      </c>
      <c r="S10" s="14">
        <v>0.09128</v>
      </c>
      <c r="T10" s="14">
        <v>0.58708</v>
      </c>
      <c r="U10" s="14">
        <v>0.2569</v>
      </c>
      <c r="V10" s="15">
        <v>0.64</v>
      </c>
      <c r="W10" s="15">
        <v>0.36</v>
      </c>
      <c r="X10" s="14">
        <v>0.065</v>
      </c>
      <c r="Y10" s="14">
        <v>0.0055</v>
      </c>
      <c r="Z10" s="14">
        <v>40.83</v>
      </c>
      <c r="AA10" s="16">
        <f t="shared" si="13"/>
        <v>4553.108515</v>
      </c>
      <c r="AB10" s="13"/>
      <c r="AC10" s="13" t="s">
        <v>43</v>
      </c>
      <c r="AD10" s="17">
        <v>1000.0</v>
      </c>
      <c r="AE10" s="13">
        <v>2000.0</v>
      </c>
      <c r="AF10" s="13">
        <v>3000.0</v>
      </c>
    </row>
    <row r="11" ht="15.75" customHeight="1">
      <c r="A11" s="24" t="s">
        <v>37</v>
      </c>
      <c r="B11" s="25">
        <v>0.0</v>
      </c>
      <c r="C11" s="26">
        <v>230.0</v>
      </c>
      <c r="D11" s="27">
        <f t="shared" si="1"/>
        <v>0</v>
      </c>
      <c r="E11" s="25">
        <v>24.0</v>
      </c>
      <c r="F11" s="25">
        <f t="shared" si="2"/>
        <v>0</v>
      </c>
      <c r="G11" s="25">
        <f t="shared" si="3"/>
        <v>24</v>
      </c>
      <c r="H11" s="25">
        <f t="shared" si="4"/>
        <v>0</v>
      </c>
      <c r="I11" s="25">
        <f t="shared" si="5"/>
        <v>0</v>
      </c>
      <c r="J11" s="28">
        <v>9.5</v>
      </c>
      <c r="K11" s="25">
        <f t="shared" si="12"/>
        <v>0</v>
      </c>
      <c r="L11" s="25">
        <f t="shared" si="7"/>
        <v>0</v>
      </c>
      <c r="M11" s="25">
        <f t="shared" si="8"/>
        <v>120.5</v>
      </c>
      <c r="N11" s="25">
        <f t="shared" si="9"/>
        <v>0</v>
      </c>
      <c r="O11" s="11"/>
      <c r="P11" s="12" t="s">
        <v>44</v>
      </c>
      <c r="Q11" s="14">
        <v>7300.0</v>
      </c>
      <c r="R11" s="14">
        <v>0.19021</v>
      </c>
      <c r="S11" s="14">
        <v>0.09128</v>
      </c>
      <c r="T11" s="14">
        <v>0.58708</v>
      </c>
      <c r="U11" s="14">
        <v>0.2569</v>
      </c>
      <c r="V11" s="15">
        <v>0.64</v>
      </c>
      <c r="W11" s="15">
        <v>0.36</v>
      </c>
      <c r="X11" s="14">
        <v>0.065</v>
      </c>
      <c r="Y11" s="14">
        <v>0.0055</v>
      </c>
      <c r="Z11" s="14">
        <v>40.83</v>
      </c>
      <c r="AA11" s="16">
        <f t="shared" si="13"/>
        <v>3973.45096</v>
      </c>
      <c r="AB11" s="13"/>
      <c r="AC11" s="13" t="s">
        <v>45</v>
      </c>
      <c r="AD11" s="17">
        <v>500.0</v>
      </c>
      <c r="AE11" s="13">
        <v>2000.0</v>
      </c>
      <c r="AF11" s="13">
        <v>2500.0</v>
      </c>
    </row>
    <row r="12" ht="15.75" customHeight="1">
      <c r="A12" s="24" t="s">
        <v>46</v>
      </c>
      <c r="B12" s="25">
        <v>0.0</v>
      </c>
      <c r="C12" s="26">
        <v>230.0</v>
      </c>
      <c r="D12" s="27">
        <f t="shared" si="1"/>
        <v>0</v>
      </c>
      <c r="E12" s="25">
        <v>24.0</v>
      </c>
      <c r="F12" s="25">
        <f t="shared" si="2"/>
        <v>0</v>
      </c>
      <c r="G12" s="25">
        <f t="shared" si="3"/>
        <v>24</v>
      </c>
      <c r="H12" s="25">
        <f t="shared" si="4"/>
        <v>0</v>
      </c>
      <c r="I12" s="25">
        <f t="shared" si="5"/>
        <v>0</v>
      </c>
      <c r="J12" s="30">
        <v>5.0</v>
      </c>
      <c r="K12" s="25">
        <f t="shared" si="12"/>
        <v>0</v>
      </c>
      <c r="L12" s="25">
        <f t="shared" si="7"/>
        <v>0</v>
      </c>
      <c r="M12" s="25">
        <f t="shared" si="8"/>
        <v>143</v>
      </c>
      <c r="N12" s="25">
        <f t="shared" si="9"/>
        <v>0</v>
      </c>
      <c r="O12" s="11"/>
      <c r="P12" s="12" t="s">
        <v>47</v>
      </c>
      <c r="Q12" s="14">
        <v>8229.0</v>
      </c>
      <c r="R12" s="14">
        <v>0.19021</v>
      </c>
      <c r="S12" s="14">
        <v>0.09128</v>
      </c>
      <c r="T12" s="14">
        <v>0.58708</v>
      </c>
      <c r="U12" s="14">
        <v>0.2569</v>
      </c>
      <c r="V12" s="15">
        <v>0.64</v>
      </c>
      <c r="W12" s="15">
        <v>0.36</v>
      </c>
      <c r="X12" s="14">
        <v>0.065</v>
      </c>
      <c r="Y12" s="14">
        <v>0.0055</v>
      </c>
      <c r="Z12" s="14">
        <v>40.83</v>
      </c>
      <c r="AA12" s="16">
        <f t="shared" si="13"/>
        <v>4473.917381</v>
      </c>
      <c r="AB12" s="13"/>
      <c r="AC12" s="13"/>
      <c r="AD12" s="17"/>
      <c r="AE12" s="13"/>
      <c r="AF12" s="13"/>
    </row>
    <row r="13" ht="15.75" customHeight="1">
      <c r="A13" s="24" t="s">
        <v>48</v>
      </c>
      <c r="B13" s="25">
        <v>0.03</v>
      </c>
      <c r="C13" s="26">
        <v>230.0</v>
      </c>
      <c r="D13" s="27">
        <f t="shared" si="1"/>
        <v>0.0069</v>
      </c>
      <c r="E13" s="25">
        <v>24.0</v>
      </c>
      <c r="F13" s="25">
        <f t="shared" si="2"/>
        <v>0.1656</v>
      </c>
      <c r="G13" s="25">
        <f t="shared" si="3"/>
        <v>24</v>
      </c>
      <c r="H13" s="25">
        <f t="shared" si="4"/>
        <v>0.1656</v>
      </c>
      <c r="I13" s="25">
        <f t="shared" si="5"/>
        <v>1.1592</v>
      </c>
      <c r="J13" s="30">
        <v>5.0</v>
      </c>
      <c r="K13" s="25">
        <f t="shared" si="12"/>
        <v>0</v>
      </c>
      <c r="L13" s="25">
        <f t="shared" si="7"/>
        <v>0.1725</v>
      </c>
      <c r="M13" s="25">
        <f t="shared" si="8"/>
        <v>143</v>
      </c>
      <c r="N13" s="25">
        <f t="shared" si="9"/>
        <v>0.9867</v>
      </c>
      <c r="O13" s="11"/>
      <c r="P13" s="12" t="s">
        <v>49</v>
      </c>
      <c r="Q13" s="14">
        <v>6943.0</v>
      </c>
      <c r="R13" s="14">
        <v>0.19021</v>
      </c>
      <c r="S13" s="14">
        <v>0.09128</v>
      </c>
      <c r="T13" s="14">
        <v>0.58708</v>
      </c>
      <c r="U13" s="14">
        <v>0.2569</v>
      </c>
      <c r="V13" s="15">
        <v>0.64</v>
      </c>
      <c r="W13" s="15">
        <v>0.36</v>
      </c>
      <c r="X13" s="14">
        <v>0.065</v>
      </c>
      <c r="Y13" s="14">
        <v>0.0055</v>
      </c>
      <c r="Z13" s="14">
        <v>40.83</v>
      </c>
      <c r="AA13" s="16">
        <f t="shared" si="13"/>
        <v>3781.129634</v>
      </c>
      <c r="AB13" s="13"/>
      <c r="AC13" s="13"/>
      <c r="AD13" s="17"/>
      <c r="AE13" s="13"/>
      <c r="AF13" s="13">
        <v>37.5</v>
      </c>
    </row>
    <row r="14" ht="15.75" customHeight="1">
      <c r="A14" s="31" t="s">
        <v>50</v>
      </c>
      <c r="B14" s="32">
        <v>0.17</v>
      </c>
      <c r="C14" s="33">
        <v>230.0</v>
      </c>
      <c r="D14" s="32">
        <f t="shared" si="1"/>
        <v>0.0391</v>
      </c>
      <c r="E14" s="32">
        <v>24.0</v>
      </c>
      <c r="F14" s="32">
        <f t="shared" si="2"/>
        <v>0.9384</v>
      </c>
      <c r="G14" s="32">
        <f t="shared" si="3"/>
        <v>24</v>
      </c>
      <c r="H14" s="32">
        <f t="shared" si="4"/>
        <v>0.9384</v>
      </c>
      <c r="I14" s="32">
        <f t="shared" si="5"/>
        <v>6.5688</v>
      </c>
      <c r="J14" s="34">
        <v>24.0</v>
      </c>
      <c r="K14" s="32">
        <f t="shared" ref="K14:K16" si="14">J14</f>
        <v>24</v>
      </c>
      <c r="L14" s="35">
        <f t="shared" si="7"/>
        <v>6.5688</v>
      </c>
      <c r="M14" s="35">
        <f t="shared" si="8"/>
        <v>0</v>
      </c>
      <c r="N14" s="32">
        <f t="shared" si="9"/>
        <v>0</v>
      </c>
      <c r="O14" s="36"/>
      <c r="P14" s="37" t="s">
        <v>51</v>
      </c>
      <c r="Q14" s="38">
        <v>4960.0</v>
      </c>
      <c r="R14" s="38">
        <v>0.19021</v>
      </c>
      <c r="S14" s="38">
        <v>0.09128</v>
      </c>
      <c r="T14" s="38">
        <v>0.58708</v>
      </c>
      <c r="U14" s="38">
        <v>0.2569</v>
      </c>
      <c r="V14" s="39">
        <v>0.64</v>
      </c>
      <c r="W14" s="39">
        <v>0.36</v>
      </c>
      <c r="X14" s="38">
        <v>0.065</v>
      </c>
      <c r="Y14" s="38">
        <v>0.0055</v>
      </c>
      <c r="Z14" s="38">
        <v>40.83</v>
      </c>
      <c r="AA14" s="40">
        <f>((V14*R14)*Q14)+((W14*Q14)*S14)+(X14*Q14)+(Y14*Q14)+Z14</f>
        <v>1157.302192</v>
      </c>
      <c r="AB14" s="41"/>
      <c r="AC14" s="41"/>
      <c r="AD14" s="42"/>
      <c r="AE14" s="41"/>
      <c r="AF14" s="41"/>
    </row>
    <row r="15" ht="15.75" customHeight="1">
      <c r="A15" s="31" t="s">
        <v>52</v>
      </c>
      <c r="B15" s="32">
        <v>0.03</v>
      </c>
      <c r="C15" s="33">
        <v>230.0</v>
      </c>
      <c r="D15" s="32">
        <f t="shared" si="1"/>
        <v>0.0069</v>
      </c>
      <c r="E15" s="32">
        <v>24.0</v>
      </c>
      <c r="F15" s="32">
        <f t="shared" si="2"/>
        <v>0.1656</v>
      </c>
      <c r="G15" s="32">
        <f t="shared" si="3"/>
        <v>24</v>
      </c>
      <c r="H15" s="32">
        <f t="shared" si="4"/>
        <v>0.1656</v>
      </c>
      <c r="I15" s="32">
        <f t="shared" si="5"/>
        <v>1.1592</v>
      </c>
      <c r="J15" s="34">
        <v>24.0</v>
      </c>
      <c r="K15" s="32">
        <f t="shared" si="14"/>
        <v>24</v>
      </c>
      <c r="L15" s="35">
        <f t="shared" si="7"/>
        <v>1.1592</v>
      </c>
      <c r="M15" s="35">
        <f t="shared" si="8"/>
        <v>0</v>
      </c>
      <c r="N15" s="32">
        <f t="shared" si="9"/>
        <v>0</v>
      </c>
      <c r="O15" s="36"/>
      <c r="P15" s="37" t="s">
        <v>27</v>
      </c>
      <c r="Q15" s="38">
        <f>SUM(Q3:Q14)</f>
        <v>65930</v>
      </c>
      <c r="R15" s="37"/>
      <c r="S15" s="37"/>
      <c r="T15" s="37"/>
      <c r="U15" s="37"/>
      <c r="V15" s="39"/>
      <c r="W15" s="43"/>
      <c r="X15" s="37"/>
      <c r="Y15" s="37"/>
      <c r="Z15" s="37"/>
      <c r="AA15" s="40">
        <f>SUM(AA3:AA14)</f>
        <v>26370.22416</v>
      </c>
      <c r="AB15" s="41"/>
      <c r="AC15" s="41"/>
      <c r="AD15" s="42"/>
      <c r="AE15" s="41"/>
      <c r="AF15" s="41"/>
    </row>
    <row r="16" ht="15.75" customHeight="1">
      <c r="A16" s="31" t="s">
        <v>53</v>
      </c>
      <c r="B16" s="32">
        <v>0.264</v>
      </c>
      <c r="C16" s="33">
        <v>230.0</v>
      </c>
      <c r="D16" s="32">
        <f t="shared" si="1"/>
        <v>0.06072</v>
      </c>
      <c r="E16" s="32">
        <v>24.0</v>
      </c>
      <c r="F16" s="32">
        <f t="shared" si="2"/>
        <v>1.45728</v>
      </c>
      <c r="G16" s="32">
        <f t="shared" si="3"/>
        <v>24</v>
      </c>
      <c r="H16" s="32">
        <f t="shared" si="4"/>
        <v>1.45728</v>
      </c>
      <c r="I16" s="32">
        <f t="shared" si="5"/>
        <v>10.20096</v>
      </c>
      <c r="J16" s="34">
        <v>24.0</v>
      </c>
      <c r="K16" s="32">
        <f t="shared" si="14"/>
        <v>24</v>
      </c>
      <c r="L16" s="35">
        <f t="shared" si="7"/>
        <v>10.20096</v>
      </c>
      <c r="M16" s="35">
        <f t="shared" si="8"/>
        <v>0</v>
      </c>
      <c r="N16" s="32">
        <f t="shared" si="9"/>
        <v>0</v>
      </c>
      <c r="O16" s="36"/>
      <c r="P16" s="37" t="s">
        <v>54</v>
      </c>
      <c r="Q16" s="37">
        <f>Q15/12</f>
        <v>5494.166667</v>
      </c>
      <c r="R16" s="37"/>
      <c r="S16" s="37">
        <f>AA15/Q15</f>
        <v>0.3999730647</v>
      </c>
      <c r="T16" s="37"/>
      <c r="U16" s="37"/>
      <c r="V16" s="37"/>
      <c r="W16" s="37"/>
      <c r="X16" s="37"/>
      <c r="Y16" s="37"/>
      <c r="Z16" s="37"/>
      <c r="AA16" s="37">
        <f>AA15/12</f>
        <v>2197.51868</v>
      </c>
      <c r="AB16" s="41"/>
      <c r="AC16" s="41"/>
      <c r="AD16" s="41"/>
      <c r="AE16" s="41"/>
      <c r="AF16" s="41"/>
    </row>
    <row r="17" ht="15.75" customHeight="1">
      <c r="A17" s="6" t="s">
        <v>15</v>
      </c>
      <c r="B17" s="7">
        <v>0.06</v>
      </c>
      <c r="C17" s="8">
        <v>230.0</v>
      </c>
      <c r="D17" s="9">
        <f t="shared" si="1"/>
        <v>0.0138</v>
      </c>
      <c r="E17" s="7">
        <v>24.0</v>
      </c>
      <c r="F17" s="9">
        <f t="shared" si="2"/>
        <v>0.3312</v>
      </c>
      <c r="G17" s="7">
        <f t="shared" si="3"/>
        <v>24</v>
      </c>
      <c r="H17" s="9">
        <f t="shared" si="4"/>
        <v>0.3312</v>
      </c>
      <c r="I17" s="7">
        <f t="shared" si="5"/>
        <v>2.3184</v>
      </c>
      <c r="J17" s="29">
        <v>9.5</v>
      </c>
      <c r="K17" s="9">
        <v>0.0</v>
      </c>
      <c r="L17" s="7">
        <f t="shared" si="7"/>
        <v>0.6555</v>
      </c>
      <c r="M17" s="7">
        <f t="shared" si="8"/>
        <v>120.5</v>
      </c>
      <c r="N17" s="9">
        <f t="shared" si="9"/>
        <v>1.6629</v>
      </c>
      <c r="O17" s="36"/>
      <c r="P17" s="37" t="s">
        <v>55</v>
      </c>
      <c r="Q17" s="38">
        <v>444.0</v>
      </c>
      <c r="R17" s="38">
        <v>0.1901</v>
      </c>
      <c r="S17" s="38">
        <v>0.09128</v>
      </c>
      <c r="T17" s="38">
        <v>0.58708</v>
      </c>
      <c r="U17" s="38">
        <v>0.2569</v>
      </c>
      <c r="V17" s="15"/>
      <c r="W17" s="39"/>
      <c r="X17" s="38">
        <v>0.05</v>
      </c>
      <c r="Y17" s="38">
        <v>0.0055</v>
      </c>
      <c r="Z17" s="37"/>
      <c r="AA17" s="44">
        <f>((V17*R17)*Q17)+((W17*Q17)*(S17)+(X17*Q17)+(Y17*Q17))</f>
        <v>24.642</v>
      </c>
      <c r="AB17" s="41"/>
      <c r="AC17" s="41"/>
      <c r="AD17" s="41"/>
      <c r="AE17" s="41"/>
      <c r="AF17" s="41"/>
    </row>
    <row r="18" ht="15.75" customHeight="1">
      <c r="A18" s="6" t="s">
        <v>15</v>
      </c>
      <c r="B18" s="7">
        <v>0.06</v>
      </c>
      <c r="C18" s="8">
        <v>230.0</v>
      </c>
      <c r="D18" s="9">
        <f t="shared" si="1"/>
        <v>0.0138</v>
      </c>
      <c r="E18" s="7">
        <v>24.0</v>
      </c>
      <c r="F18" s="9">
        <f t="shared" si="2"/>
        <v>0.3312</v>
      </c>
      <c r="G18" s="7">
        <f t="shared" si="3"/>
        <v>24</v>
      </c>
      <c r="H18" s="9">
        <f t="shared" si="4"/>
        <v>0.3312</v>
      </c>
      <c r="I18" s="7">
        <f t="shared" si="5"/>
        <v>2.3184</v>
      </c>
      <c r="J18" s="29">
        <v>9.5</v>
      </c>
      <c r="K18" s="9">
        <v>0.0</v>
      </c>
      <c r="L18" s="7">
        <f t="shared" si="7"/>
        <v>0.6555</v>
      </c>
      <c r="M18" s="7">
        <f t="shared" si="8"/>
        <v>120.5</v>
      </c>
      <c r="N18" s="9">
        <f t="shared" si="9"/>
        <v>1.6629</v>
      </c>
      <c r="O18" s="36"/>
      <c r="P18" s="41"/>
      <c r="Q18" s="41"/>
      <c r="R18" s="41">
        <v>2.0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 ht="17.25" customHeight="1">
      <c r="A19" s="6" t="s">
        <v>15</v>
      </c>
      <c r="B19" s="7">
        <v>0.2</v>
      </c>
      <c r="C19" s="8">
        <v>230.0</v>
      </c>
      <c r="D19" s="9">
        <f t="shared" si="1"/>
        <v>0.046</v>
      </c>
      <c r="E19" s="7">
        <v>24.0</v>
      </c>
      <c r="F19" s="9">
        <f t="shared" si="2"/>
        <v>1.104</v>
      </c>
      <c r="G19" s="7">
        <f t="shared" si="3"/>
        <v>24</v>
      </c>
      <c r="H19" s="9">
        <f t="shared" si="4"/>
        <v>1.104</v>
      </c>
      <c r="I19" s="7">
        <f t="shared" si="5"/>
        <v>7.728</v>
      </c>
      <c r="J19" s="29">
        <v>9.5</v>
      </c>
      <c r="K19" s="9">
        <v>0.0</v>
      </c>
      <c r="L19" s="7">
        <f t="shared" si="7"/>
        <v>2.185</v>
      </c>
      <c r="M19" s="7">
        <f t="shared" si="8"/>
        <v>120.5</v>
      </c>
      <c r="N19" s="9">
        <f t="shared" si="9"/>
        <v>5.543</v>
      </c>
      <c r="O19" s="36"/>
      <c r="P19" s="41"/>
      <c r="Q19" s="45" t="s">
        <v>56</v>
      </c>
      <c r="AB19" s="41"/>
      <c r="AC19" s="41"/>
      <c r="AD19" s="41"/>
      <c r="AE19" s="41"/>
      <c r="AF19" s="41"/>
    </row>
    <row r="20" ht="15.75" customHeight="1">
      <c r="A20" s="6" t="s">
        <v>15</v>
      </c>
      <c r="B20" s="7">
        <v>0.0</v>
      </c>
      <c r="C20" s="8">
        <v>230.0</v>
      </c>
      <c r="D20" s="9">
        <f t="shared" si="1"/>
        <v>0</v>
      </c>
      <c r="E20" s="7">
        <v>24.0</v>
      </c>
      <c r="F20" s="9">
        <f t="shared" si="2"/>
        <v>0</v>
      </c>
      <c r="G20" s="7">
        <f t="shared" si="3"/>
        <v>24</v>
      </c>
      <c r="H20" s="9">
        <f t="shared" si="4"/>
        <v>0</v>
      </c>
      <c r="I20" s="7">
        <f t="shared" si="5"/>
        <v>0</v>
      </c>
      <c r="J20" s="29">
        <v>9.5</v>
      </c>
      <c r="K20" s="9">
        <v>0.0</v>
      </c>
      <c r="L20" s="7">
        <f t="shared" si="7"/>
        <v>0</v>
      </c>
      <c r="M20" s="7">
        <f t="shared" si="8"/>
        <v>120.5</v>
      </c>
      <c r="N20" s="9">
        <f t="shared" si="9"/>
        <v>0</v>
      </c>
      <c r="O20" s="36"/>
      <c r="P20" s="41"/>
      <c r="AB20" s="41"/>
      <c r="AC20" s="41"/>
      <c r="AD20" s="41"/>
      <c r="AE20" s="41"/>
      <c r="AF20" s="41"/>
    </row>
    <row r="21" ht="15.75" customHeight="1">
      <c r="A21" s="6" t="s">
        <v>57</v>
      </c>
      <c r="B21" s="7">
        <v>2.36</v>
      </c>
      <c r="C21" s="8">
        <v>230.0</v>
      </c>
      <c r="D21" s="9">
        <f t="shared" si="1"/>
        <v>0.5428</v>
      </c>
      <c r="E21" s="7">
        <v>24.0</v>
      </c>
      <c r="F21" s="7">
        <f t="shared" si="2"/>
        <v>13.0272</v>
      </c>
      <c r="G21" s="7">
        <f t="shared" si="3"/>
        <v>24</v>
      </c>
      <c r="H21" s="7">
        <f t="shared" si="4"/>
        <v>13.0272</v>
      </c>
      <c r="I21" s="7">
        <f t="shared" si="5"/>
        <v>91.1904</v>
      </c>
      <c r="J21" s="46">
        <v>16.0</v>
      </c>
      <c r="K21" s="7">
        <v>24.0</v>
      </c>
      <c r="L21" s="7">
        <f t="shared" si="7"/>
        <v>69.4784</v>
      </c>
      <c r="M21" s="7">
        <f t="shared" si="8"/>
        <v>40</v>
      </c>
      <c r="N21" s="7">
        <f t="shared" si="9"/>
        <v>21.712</v>
      </c>
      <c r="O21" s="11"/>
      <c r="P21" s="12" t="s">
        <v>16</v>
      </c>
      <c r="Q21" s="12" t="s">
        <v>17</v>
      </c>
      <c r="R21" s="12" t="s">
        <v>18</v>
      </c>
      <c r="S21" s="12" t="s">
        <v>19</v>
      </c>
      <c r="T21" s="12" t="s">
        <v>20</v>
      </c>
      <c r="U21" s="12" t="s">
        <v>21</v>
      </c>
      <c r="V21" s="12" t="s">
        <v>22</v>
      </c>
      <c r="W21" s="12" t="s">
        <v>23</v>
      </c>
      <c r="X21" s="12" t="s">
        <v>24</v>
      </c>
      <c r="Y21" s="12" t="s">
        <v>25</v>
      </c>
      <c r="Z21" s="12" t="s">
        <v>26</v>
      </c>
      <c r="AA21" s="12" t="s">
        <v>27</v>
      </c>
      <c r="AB21" s="13"/>
      <c r="AC21" s="13"/>
      <c r="AD21" s="13"/>
      <c r="AE21" s="13"/>
      <c r="AF21" s="13"/>
    </row>
    <row r="22" ht="15.75" customHeight="1">
      <c r="A22" s="18" t="s">
        <v>58</v>
      </c>
      <c r="B22" s="19">
        <v>5.5</v>
      </c>
      <c r="C22" s="20">
        <v>230.0</v>
      </c>
      <c r="D22" s="21">
        <f t="shared" si="1"/>
        <v>1.265</v>
      </c>
      <c r="E22" s="19">
        <v>18.0</v>
      </c>
      <c r="F22" s="21">
        <f t="shared" si="2"/>
        <v>22.77</v>
      </c>
      <c r="G22" s="19">
        <f t="shared" si="3"/>
        <v>18</v>
      </c>
      <c r="H22" s="21">
        <f t="shared" si="4"/>
        <v>22.77</v>
      </c>
      <c r="I22" s="19">
        <f t="shared" si="5"/>
        <v>159.39</v>
      </c>
      <c r="J22" s="47">
        <v>18.0</v>
      </c>
      <c r="K22" s="21">
        <v>18.0</v>
      </c>
      <c r="L22" s="19">
        <f t="shared" si="7"/>
        <v>159.39</v>
      </c>
      <c r="M22" s="19">
        <f t="shared" si="8"/>
        <v>0</v>
      </c>
      <c r="N22" s="21">
        <f t="shared" si="9"/>
        <v>0</v>
      </c>
      <c r="O22" s="36"/>
      <c r="P22" s="12" t="s">
        <v>28</v>
      </c>
      <c r="Q22" s="14">
        <v>4824.0</v>
      </c>
      <c r="R22" s="14">
        <v>0.07</v>
      </c>
      <c r="S22" s="14">
        <v>0.03</v>
      </c>
      <c r="T22" s="14">
        <v>0.14198</v>
      </c>
      <c r="U22" s="14">
        <v>0.10044</v>
      </c>
      <c r="V22" s="15">
        <v>0.64</v>
      </c>
      <c r="W22" s="15">
        <v>0.36</v>
      </c>
      <c r="X22" s="14">
        <v>0.065</v>
      </c>
      <c r="Y22" s="14">
        <v>0.0055</v>
      </c>
      <c r="Z22" s="14">
        <v>40.83</v>
      </c>
      <c r="AA22" s="16">
        <f t="shared" ref="AA22:AA26" si="15">((V22*R22)*Q22)+((W22*Q22)*S22)+(X22*Q22)+(Y22*Q22)+Z22</f>
        <v>649.1364</v>
      </c>
      <c r="AB22" s="13"/>
      <c r="AC22" s="13"/>
      <c r="AD22" s="17"/>
      <c r="AE22" s="41"/>
      <c r="AF22" s="41"/>
    </row>
    <row r="23" ht="15.75" customHeight="1">
      <c r="A23" s="24" t="s">
        <v>59</v>
      </c>
      <c r="B23" s="25">
        <v>3.21</v>
      </c>
      <c r="C23" s="26">
        <v>230.0</v>
      </c>
      <c r="D23" s="27">
        <f t="shared" si="1"/>
        <v>0.7383</v>
      </c>
      <c r="E23" s="25">
        <v>24.0</v>
      </c>
      <c r="F23" s="27">
        <f t="shared" si="2"/>
        <v>17.7192</v>
      </c>
      <c r="G23" s="25">
        <f t="shared" si="3"/>
        <v>24</v>
      </c>
      <c r="H23" s="27">
        <f t="shared" si="4"/>
        <v>17.7192</v>
      </c>
      <c r="I23" s="25">
        <f t="shared" si="5"/>
        <v>124.0344</v>
      </c>
      <c r="J23" s="28">
        <v>4.0</v>
      </c>
      <c r="K23" s="27">
        <f t="shared" ref="K23:K34" si="16">0</f>
        <v>0</v>
      </c>
      <c r="L23" s="25">
        <f t="shared" si="7"/>
        <v>14.766</v>
      </c>
      <c r="M23" s="25">
        <f t="shared" si="8"/>
        <v>148</v>
      </c>
      <c r="N23" s="27">
        <f t="shared" si="9"/>
        <v>109.2684</v>
      </c>
      <c r="O23" s="36"/>
      <c r="P23" s="12" t="s">
        <v>29</v>
      </c>
      <c r="Q23" s="14">
        <v>4267.0</v>
      </c>
      <c r="R23" s="14">
        <v>0.07</v>
      </c>
      <c r="S23" s="14">
        <v>0.03</v>
      </c>
      <c r="T23" s="14">
        <v>0.14198</v>
      </c>
      <c r="U23" s="14">
        <v>0.10044</v>
      </c>
      <c r="V23" s="15">
        <v>0.64</v>
      </c>
      <c r="W23" s="15">
        <v>0.36</v>
      </c>
      <c r="X23" s="14">
        <v>0.05</v>
      </c>
      <c r="Y23" s="14">
        <v>0.0055</v>
      </c>
      <c r="Z23" s="14">
        <v>40.83</v>
      </c>
      <c r="AA23" s="16">
        <f t="shared" si="15"/>
        <v>514.8937</v>
      </c>
      <c r="AB23" s="13"/>
      <c r="AC23" s="13"/>
      <c r="AD23" s="17"/>
      <c r="AE23" s="41"/>
      <c r="AF23" s="41"/>
    </row>
    <row r="24" ht="15.75" customHeight="1">
      <c r="A24" s="6" t="s">
        <v>15</v>
      </c>
      <c r="B24" s="7">
        <v>1.0</v>
      </c>
      <c r="C24" s="8">
        <v>230.0</v>
      </c>
      <c r="D24" s="9">
        <f t="shared" si="1"/>
        <v>0.23</v>
      </c>
      <c r="E24" s="7">
        <v>24.0</v>
      </c>
      <c r="F24" s="7">
        <f t="shared" si="2"/>
        <v>5.52</v>
      </c>
      <c r="G24" s="7">
        <f t="shared" si="3"/>
        <v>24</v>
      </c>
      <c r="H24" s="7">
        <f t="shared" si="4"/>
        <v>5.52</v>
      </c>
      <c r="I24" s="7">
        <f t="shared" si="5"/>
        <v>38.64</v>
      </c>
      <c r="J24" s="10">
        <v>9.5</v>
      </c>
      <c r="K24" s="9">
        <f t="shared" si="16"/>
        <v>0</v>
      </c>
      <c r="L24" s="7">
        <f t="shared" si="7"/>
        <v>10.925</v>
      </c>
      <c r="M24" s="7">
        <f t="shared" si="8"/>
        <v>120.5</v>
      </c>
      <c r="N24" s="7">
        <f t="shared" si="9"/>
        <v>27.715</v>
      </c>
      <c r="O24" s="11"/>
      <c r="P24" s="12" t="s">
        <v>31</v>
      </c>
      <c r="Q24" s="14">
        <v>4816.0</v>
      </c>
      <c r="R24" s="14">
        <v>0.07</v>
      </c>
      <c r="S24" s="14">
        <v>0.03</v>
      </c>
      <c r="T24" s="14">
        <v>0.14198</v>
      </c>
      <c r="U24" s="14">
        <v>0.10044</v>
      </c>
      <c r="V24" s="15">
        <v>0.64</v>
      </c>
      <c r="W24" s="15">
        <v>0.36</v>
      </c>
      <c r="X24" s="14">
        <v>0.05</v>
      </c>
      <c r="Y24" s="14">
        <v>0.0055</v>
      </c>
      <c r="Z24" s="14">
        <v>40.83</v>
      </c>
      <c r="AA24" s="16">
        <f t="shared" si="15"/>
        <v>575.8876</v>
      </c>
      <c r="AB24" s="13"/>
      <c r="AC24" s="13"/>
      <c r="AD24" s="17"/>
      <c r="AE24" s="41"/>
      <c r="AF24" s="13"/>
    </row>
    <row r="25" ht="15.75" customHeight="1">
      <c r="A25" s="6" t="s">
        <v>15</v>
      </c>
      <c r="B25" s="7">
        <v>1.0</v>
      </c>
      <c r="C25" s="8">
        <v>230.0</v>
      </c>
      <c r="D25" s="9">
        <f t="shared" si="1"/>
        <v>0.23</v>
      </c>
      <c r="E25" s="7">
        <v>24.0</v>
      </c>
      <c r="F25" s="7">
        <f t="shared" si="2"/>
        <v>5.52</v>
      </c>
      <c r="G25" s="7">
        <f t="shared" si="3"/>
        <v>24</v>
      </c>
      <c r="H25" s="7">
        <f t="shared" si="4"/>
        <v>5.52</v>
      </c>
      <c r="I25" s="7">
        <f t="shared" si="5"/>
        <v>38.64</v>
      </c>
      <c r="J25" s="10">
        <v>9.5</v>
      </c>
      <c r="K25" s="9">
        <f t="shared" si="16"/>
        <v>0</v>
      </c>
      <c r="L25" s="7">
        <f t="shared" si="7"/>
        <v>10.925</v>
      </c>
      <c r="M25" s="7">
        <f t="shared" si="8"/>
        <v>120.5</v>
      </c>
      <c r="N25" s="7">
        <f t="shared" si="9"/>
        <v>27.715</v>
      </c>
      <c r="O25" s="11"/>
      <c r="P25" s="12" t="s">
        <v>34</v>
      </c>
      <c r="Q25" s="14">
        <v>4671.0</v>
      </c>
      <c r="R25" s="14">
        <v>0.07</v>
      </c>
      <c r="S25" s="14">
        <v>0.03</v>
      </c>
      <c r="T25" s="14">
        <v>0.14198</v>
      </c>
      <c r="U25" s="14">
        <v>0.10044</v>
      </c>
      <c r="V25" s="15">
        <v>0.64</v>
      </c>
      <c r="W25" s="15">
        <v>0.36</v>
      </c>
      <c r="X25" s="14">
        <v>0.05</v>
      </c>
      <c r="Y25" s="14">
        <v>0.0055</v>
      </c>
      <c r="Z25" s="14">
        <v>40.83</v>
      </c>
      <c r="AA25" s="16">
        <f t="shared" si="15"/>
        <v>559.7781</v>
      </c>
      <c r="AB25" s="13"/>
      <c r="AC25" s="13"/>
      <c r="AD25" s="17"/>
      <c r="AE25" s="41"/>
      <c r="AF25" s="13"/>
    </row>
    <row r="26" ht="16.5" customHeight="1">
      <c r="A26" s="6" t="s">
        <v>15</v>
      </c>
      <c r="B26" s="7">
        <v>1.0</v>
      </c>
      <c r="C26" s="8">
        <v>230.0</v>
      </c>
      <c r="D26" s="9">
        <f t="shared" si="1"/>
        <v>0.23</v>
      </c>
      <c r="E26" s="7">
        <v>24.0</v>
      </c>
      <c r="F26" s="9">
        <f t="shared" si="2"/>
        <v>5.52</v>
      </c>
      <c r="G26" s="7">
        <f t="shared" si="3"/>
        <v>24</v>
      </c>
      <c r="H26" s="9">
        <f t="shared" si="4"/>
        <v>5.52</v>
      </c>
      <c r="I26" s="7">
        <f t="shared" si="5"/>
        <v>38.64</v>
      </c>
      <c r="J26" s="10">
        <v>9.5</v>
      </c>
      <c r="K26" s="9">
        <f t="shared" si="16"/>
        <v>0</v>
      </c>
      <c r="L26" s="7">
        <f t="shared" si="7"/>
        <v>10.925</v>
      </c>
      <c r="M26" s="7">
        <f t="shared" si="8"/>
        <v>120.5</v>
      </c>
      <c r="N26" s="9">
        <f t="shared" si="9"/>
        <v>27.715</v>
      </c>
      <c r="O26" s="36"/>
      <c r="P26" s="12" t="s">
        <v>36</v>
      </c>
      <c r="Q26" s="14">
        <v>3988.0</v>
      </c>
      <c r="R26" s="14">
        <v>0.07</v>
      </c>
      <c r="S26" s="14">
        <v>0.03</v>
      </c>
      <c r="T26" s="14">
        <v>0.14198</v>
      </c>
      <c r="U26" s="14">
        <v>0.10044</v>
      </c>
      <c r="V26" s="15">
        <v>0.64</v>
      </c>
      <c r="W26" s="15">
        <v>0.36</v>
      </c>
      <c r="X26" s="14">
        <v>0.05</v>
      </c>
      <c r="Y26" s="14">
        <v>0.0055</v>
      </c>
      <c r="Z26" s="14">
        <v>40.83</v>
      </c>
      <c r="AA26" s="16">
        <f t="shared" si="15"/>
        <v>483.8968</v>
      </c>
      <c r="AB26" s="13"/>
      <c r="AC26" s="13"/>
      <c r="AD26" s="17"/>
      <c r="AE26" s="41"/>
      <c r="AF26" s="41"/>
    </row>
    <row r="27" ht="15.75" customHeight="1">
      <c r="A27" s="6" t="s">
        <v>60</v>
      </c>
      <c r="B27" s="7">
        <v>1.0</v>
      </c>
      <c r="C27" s="8">
        <v>230.0</v>
      </c>
      <c r="D27" s="9">
        <f t="shared" si="1"/>
        <v>0.23</v>
      </c>
      <c r="E27" s="7">
        <v>24.0</v>
      </c>
      <c r="F27" s="7">
        <f t="shared" si="2"/>
        <v>5.52</v>
      </c>
      <c r="G27" s="7">
        <f t="shared" si="3"/>
        <v>24</v>
      </c>
      <c r="H27" s="7">
        <f t="shared" si="4"/>
        <v>5.52</v>
      </c>
      <c r="I27" s="7">
        <f t="shared" si="5"/>
        <v>38.64</v>
      </c>
      <c r="J27" s="10">
        <v>9.5</v>
      </c>
      <c r="K27" s="9">
        <f t="shared" si="16"/>
        <v>0</v>
      </c>
      <c r="L27" s="7">
        <f t="shared" si="7"/>
        <v>10.925</v>
      </c>
      <c r="M27" s="7">
        <f t="shared" si="8"/>
        <v>120.5</v>
      </c>
      <c r="N27" s="7">
        <f t="shared" si="9"/>
        <v>27.715</v>
      </c>
      <c r="O27" s="11"/>
      <c r="P27" s="12" t="s">
        <v>38</v>
      </c>
      <c r="Q27" s="14">
        <v>3203.0</v>
      </c>
      <c r="R27" s="14">
        <v>0.07</v>
      </c>
      <c r="S27" s="14">
        <v>0.03</v>
      </c>
      <c r="T27" s="14">
        <v>0.14198</v>
      </c>
      <c r="U27" s="14">
        <v>0.10044</v>
      </c>
      <c r="V27" s="15">
        <v>0.64</v>
      </c>
      <c r="W27" s="15">
        <v>0.36</v>
      </c>
      <c r="X27" s="14">
        <v>0.05</v>
      </c>
      <c r="Y27" s="14">
        <v>0.0055</v>
      </c>
      <c r="Z27" s="14">
        <v>40.83</v>
      </c>
      <c r="AA27" s="16">
        <f t="shared" ref="AA27:AA32" si="17">((V27*T27)*Q27)+((W27*Q27)*U27)+(X27*Q27)+(Y27*Q27)+Z27</f>
        <v>625.4594968</v>
      </c>
      <c r="AB27" s="13"/>
      <c r="AC27" s="13"/>
      <c r="AD27" s="17"/>
      <c r="AE27" s="41"/>
      <c r="AF27" s="13"/>
    </row>
    <row r="28" ht="15.75" customHeight="1">
      <c r="A28" s="6" t="s">
        <v>61</v>
      </c>
      <c r="B28" s="7">
        <v>0.1</v>
      </c>
      <c r="C28" s="8">
        <v>230.0</v>
      </c>
      <c r="D28" s="9">
        <f t="shared" si="1"/>
        <v>0.023</v>
      </c>
      <c r="E28" s="7">
        <v>24.0</v>
      </c>
      <c r="F28" s="7">
        <f t="shared" si="2"/>
        <v>0.552</v>
      </c>
      <c r="G28" s="7">
        <f t="shared" si="3"/>
        <v>24</v>
      </c>
      <c r="H28" s="7">
        <f t="shared" si="4"/>
        <v>0.552</v>
      </c>
      <c r="I28" s="7">
        <f t="shared" si="5"/>
        <v>3.864</v>
      </c>
      <c r="J28" s="10">
        <v>9.5</v>
      </c>
      <c r="K28" s="9">
        <f t="shared" si="16"/>
        <v>0</v>
      </c>
      <c r="L28" s="7">
        <f t="shared" si="7"/>
        <v>1.0925</v>
      </c>
      <c r="M28" s="7">
        <f t="shared" si="8"/>
        <v>120.5</v>
      </c>
      <c r="N28" s="7">
        <f t="shared" si="9"/>
        <v>2.7715</v>
      </c>
      <c r="O28" s="11"/>
      <c r="P28" s="12" t="s">
        <v>39</v>
      </c>
      <c r="Q28" s="14">
        <v>4353.0</v>
      </c>
      <c r="R28" s="14">
        <v>0.07</v>
      </c>
      <c r="S28" s="14">
        <v>0.03</v>
      </c>
      <c r="T28" s="14">
        <v>0.14198</v>
      </c>
      <c r="U28" s="14">
        <v>0.10044</v>
      </c>
      <c r="V28" s="15">
        <v>0.64</v>
      </c>
      <c r="W28" s="15">
        <v>0.36</v>
      </c>
      <c r="X28" s="14">
        <v>0.05</v>
      </c>
      <c r="Y28" s="14">
        <v>0.0055</v>
      </c>
      <c r="Z28" s="14">
        <v>40.83</v>
      </c>
      <c r="AA28" s="16">
        <f t="shared" si="17"/>
        <v>835.3639368</v>
      </c>
      <c r="AB28" s="13"/>
      <c r="AC28" s="13"/>
      <c r="AD28" s="17"/>
      <c r="AE28" s="41"/>
      <c r="AF28" s="13"/>
    </row>
    <row r="29" ht="15.75" customHeight="1">
      <c r="A29" s="6" t="s">
        <v>61</v>
      </c>
      <c r="B29" s="7">
        <v>0.1</v>
      </c>
      <c r="C29" s="8">
        <v>230.0</v>
      </c>
      <c r="D29" s="9">
        <f t="shared" si="1"/>
        <v>0.023</v>
      </c>
      <c r="E29" s="7">
        <v>24.0</v>
      </c>
      <c r="F29" s="7">
        <f t="shared" si="2"/>
        <v>0.552</v>
      </c>
      <c r="G29" s="7">
        <f t="shared" si="3"/>
        <v>24</v>
      </c>
      <c r="H29" s="7">
        <f t="shared" si="4"/>
        <v>0.552</v>
      </c>
      <c r="I29" s="7">
        <f t="shared" si="5"/>
        <v>3.864</v>
      </c>
      <c r="J29" s="10">
        <v>9.5</v>
      </c>
      <c r="K29" s="9">
        <f t="shared" si="16"/>
        <v>0</v>
      </c>
      <c r="L29" s="7">
        <f t="shared" si="7"/>
        <v>1.0925</v>
      </c>
      <c r="M29" s="7">
        <f t="shared" si="8"/>
        <v>120.5</v>
      </c>
      <c r="N29" s="7">
        <f t="shared" si="9"/>
        <v>2.7715</v>
      </c>
      <c r="O29" s="11"/>
      <c r="P29" s="12" t="s">
        <v>42</v>
      </c>
      <c r="Q29" s="14">
        <v>8376.0</v>
      </c>
      <c r="R29" s="14">
        <v>0.07</v>
      </c>
      <c r="S29" s="14">
        <v>0.03</v>
      </c>
      <c r="T29" s="14">
        <v>0.14198</v>
      </c>
      <c r="U29" s="14">
        <v>0.10044</v>
      </c>
      <c r="V29" s="15">
        <v>0.64</v>
      </c>
      <c r="W29" s="15">
        <v>0.36</v>
      </c>
      <c r="X29" s="14">
        <v>0.05</v>
      </c>
      <c r="Y29" s="14">
        <v>0.0055</v>
      </c>
      <c r="Z29" s="14">
        <v>40.83</v>
      </c>
      <c r="AA29" s="16">
        <f t="shared" si="17"/>
        <v>1569.664426</v>
      </c>
      <c r="AB29" s="13"/>
      <c r="AC29" s="13"/>
      <c r="AD29" s="17"/>
      <c r="AE29" s="41"/>
      <c r="AF29" s="13"/>
    </row>
    <row r="30" ht="15.75" customHeight="1">
      <c r="A30" s="6" t="s">
        <v>61</v>
      </c>
      <c r="B30" s="7">
        <v>0.1</v>
      </c>
      <c r="C30" s="8">
        <v>230.0</v>
      </c>
      <c r="D30" s="9">
        <f t="shared" si="1"/>
        <v>0.023</v>
      </c>
      <c r="E30" s="7">
        <v>24.0</v>
      </c>
      <c r="F30" s="9">
        <f t="shared" si="2"/>
        <v>0.552</v>
      </c>
      <c r="G30" s="7">
        <f t="shared" si="3"/>
        <v>24</v>
      </c>
      <c r="H30" s="9">
        <f t="shared" si="4"/>
        <v>0.552</v>
      </c>
      <c r="I30" s="7">
        <f t="shared" si="5"/>
        <v>3.864</v>
      </c>
      <c r="J30" s="10">
        <v>9.5</v>
      </c>
      <c r="K30" s="9">
        <f t="shared" si="16"/>
        <v>0</v>
      </c>
      <c r="L30" s="7">
        <f t="shared" si="7"/>
        <v>1.0925</v>
      </c>
      <c r="M30" s="7">
        <f t="shared" si="8"/>
        <v>120.5</v>
      </c>
      <c r="N30" s="9">
        <f t="shared" si="9"/>
        <v>2.7715</v>
      </c>
      <c r="O30" s="36"/>
      <c r="P30" s="12" t="s">
        <v>44</v>
      </c>
      <c r="Q30" s="14">
        <v>7300.0</v>
      </c>
      <c r="R30" s="14">
        <v>0.07</v>
      </c>
      <c r="S30" s="14">
        <v>0.03</v>
      </c>
      <c r="T30" s="14">
        <v>0.14198</v>
      </c>
      <c r="U30" s="14">
        <v>0.10044</v>
      </c>
      <c r="V30" s="15">
        <v>0.64</v>
      </c>
      <c r="W30" s="15">
        <v>0.36</v>
      </c>
      <c r="X30" s="14">
        <v>0.05</v>
      </c>
      <c r="Y30" s="14">
        <v>0.0055</v>
      </c>
      <c r="Z30" s="14">
        <v>40.83</v>
      </c>
      <c r="AA30" s="16">
        <f t="shared" si="17"/>
        <v>1373.26688</v>
      </c>
      <c r="AB30" s="13"/>
      <c r="AC30" s="13"/>
      <c r="AD30" s="17"/>
      <c r="AE30" s="41"/>
      <c r="AF30" s="41"/>
    </row>
    <row r="31" ht="15.75" customHeight="1">
      <c r="A31" s="6" t="s">
        <v>61</v>
      </c>
      <c r="B31" s="7">
        <v>0.1</v>
      </c>
      <c r="C31" s="8">
        <v>230.0</v>
      </c>
      <c r="D31" s="9">
        <f t="shared" si="1"/>
        <v>0.023</v>
      </c>
      <c r="E31" s="7">
        <v>24.0</v>
      </c>
      <c r="F31" s="9">
        <f t="shared" si="2"/>
        <v>0.552</v>
      </c>
      <c r="G31" s="7">
        <f t="shared" si="3"/>
        <v>24</v>
      </c>
      <c r="H31" s="9">
        <f t="shared" si="4"/>
        <v>0.552</v>
      </c>
      <c r="I31" s="7">
        <f t="shared" si="5"/>
        <v>3.864</v>
      </c>
      <c r="J31" s="10">
        <v>9.5</v>
      </c>
      <c r="K31" s="9">
        <f t="shared" si="16"/>
        <v>0</v>
      </c>
      <c r="L31" s="7">
        <f t="shared" si="7"/>
        <v>1.0925</v>
      </c>
      <c r="M31" s="7">
        <f t="shared" si="8"/>
        <v>120.5</v>
      </c>
      <c r="N31" s="9">
        <f t="shared" si="9"/>
        <v>2.7715</v>
      </c>
      <c r="O31" s="36"/>
      <c r="P31" s="12" t="s">
        <v>47</v>
      </c>
      <c r="Q31" s="14">
        <v>8229.0</v>
      </c>
      <c r="R31" s="14">
        <v>0.07</v>
      </c>
      <c r="S31" s="14">
        <v>0.03</v>
      </c>
      <c r="T31" s="14">
        <v>0.14198</v>
      </c>
      <c r="U31" s="14">
        <v>0.10044</v>
      </c>
      <c r="V31" s="15">
        <v>0.64</v>
      </c>
      <c r="W31" s="15">
        <v>0.36</v>
      </c>
      <c r="X31" s="14">
        <v>0.05</v>
      </c>
      <c r="Y31" s="14">
        <v>0.0055</v>
      </c>
      <c r="Z31" s="14">
        <v>40.83</v>
      </c>
      <c r="AA31" s="16">
        <f t="shared" si="17"/>
        <v>1542.833162</v>
      </c>
      <c r="AB31" s="13"/>
      <c r="AC31" s="13"/>
      <c r="AD31" s="17"/>
      <c r="AE31" s="41"/>
      <c r="AF31" s="41"/>
    </row>
    <row r="32" ht="15.75" customHeight="1">
      <c r="A32" s="24" t="s">
        <v>62</v>
      </c>
      <c r="B32" s="25">
        <v>0.1</v>
      </c>
      <c r="C32" s="26">
        <v>230.0</v>
      </c>
      <c r="D32" s="27">
        <f t="shared" si="1"/>
        <v>0.023</v>
      </c>
      <c r="E32" s="25">
        <v>24.0</v>
      </c>
      <c r="F32" s="27">
        <f t="shared" si="2"/>
        <v>0.552</v>
      </c>
      <c r="G32" s="25">
        <f t="shared" si="3"/>
        <v>24</v>
      </c>
      <c r="H32" s="27">
        <f t="shared" si="4"/>
        <v>0.552</v>
      </c>
      <c r="I32" s="25">
        <f t="shared" si="5"/>
        <v>3.864</v>
      </c>
      <c r="J32" s="30">
        <v>9.5</v>
      </c>
      <c r="K32" s="27">
        <f t="shared" si="16"/>
        <v>0</v>
      </c>
      <c r="L32" s="25">
        <f t="shared" si="7"/>
        <v>1.0925</v>
      </c>
      <c r="M32" s="25">
        <f t="shared" si="8"/>
        <v>120.5</v>
      </c>
      <c r="N32" s="27">
        <f t="shared" si="9"/>
        <v>2.7715</v>
      </c>
      <c r="O32" s="36"/>
      <c r="P32" s="12" t="s">
        <v>49</v>
      </c>
      <c r="Q32" s="14">
        <v>6943.0</v>
      </c>
      <c r="R32" s="14">
        <v>0.07</v>
      </c>
      <c r="S32" s="14">
        <v>0.03</v>
      </c>
      <c r="T32" s="14">
        <v>0.14198</v>
      </c>
      <c r="U32" s="14">
        <v>0.10044</v>
      </c>
      <c r="V32" s="15">
        <v>0.64</v>
      </c>
      <c r="W32" s="15">
        <v>0.36</v>
      </c>
      <c r="X32" s="14">
        <v>0.05</v>
      </c>
      <c r="Y32" s="14">
        <v>0.0055</v>
      </c>
      <c r="Z32" s="14">
        <v>40.83</v>
      </c>
      <c r="AA32" s="16">
        <f t="shared" si="17"/>
        <v>1308.105241</v>
      </c>
      <c r="AB32" s="13"/>
      <c r="AC32" s="13"/>
      <c r="AD32" s="17"/>
      <c r="AE32" s="41"/>
      <c r="AF32" s="41"/>
    </row>
    <row r="33" ht="15.75" customHeight="1">
      <c r="A33" s="24" t="s">
        <v>62</v>
      </c>
      <c r="B33" s="25">
        <v>0.1</v>
      </c>
      <c r="C33" s="26">
        <v>230.0</v>
      </c>
      <c r="D33" s="27">
        <f t="shared" si="1"/>
        <v>0.023</v>
      </c>
      <c r="E33" s="25">
        <v>24.0</v>
      </c>
      <c r="F33" s="27">
        <f t="shared" si="2"/>
        <v>0.552</v>
      </c>
      <c r="G33" s="25">
        <f t="shared" si="3"/>
        <v>24</v>
      </c>
      <c r="H33" s="27">
        <f t="shared" si="4"/>
        <v>0.552</v>
      </c>
      <c r="I33" s="25">
        <f t="shared" si="5"/>
        <v>3.864</v>
      </c>
      <c r="J33" s="30">
        <v>9.5</v>
      </c>
      <c r="K33" s="27">
        <f t="shared" si="16"/>
        <v>0</v>
      </c>
      <c r="L33" s="25">
        <f t="shared" si="7"/>
        <v>1.0925</v>
      </c>
      <c r="M33" s="25">
        <f t="shared" si="8"/>
        <v>120.5</v>
      </c>
      <c r="N33" s="27">
        <f t="shared" si="9"/>
        <v>2.7715</v>
      </c>
      <c r="O33" s="36"/>
      <c r="P33" s="12" t="s">
        <v>51</v>
      </c>
      <c r="Q33" s="14">
        <v>4960.0</v>
      </c>
      <c r="R33" s="14">
        <v>0.07</v>
      </c>
      <c r="S33" s="14">
        <v>0.03</v>
      </c>
      <c r="T33" s="14">
        <v>0.14198</v>
      </c>
      <c r="U33" s="14">
        <v>0.10044</v>
      </c>
      <c r="V33" s="15">
        <v>0.64</v>
      </c>
      <c r="W33" s="15">
        <v>0.36</v>
      </c>
      <c r="X33" s="14">
        <v>0.05</v>
      </c>
      <c r="Y33" s="14">
        <v>0.0055</v>
      </c>
      <c r="Z33" s="14">
        <v>40.83</v>
      </c>
      <c r="AA33" s="16">
        <f>((V33*R33)*Q33)+((W33*Q33)*S33)+(X33*Q33)+(Y33*Q33)+Z33</f>
        <v>591.886</v>
      </c>
      <c r="AB33" s="13"/>
      <c r="AC33" s="13"/>
      <c r="AD33" s="17"/>
      <c r="AE33" s="41"/>
      <c r="AF33" s="41"/>
    </row>
    <row r="34" ht="15.75" customHeight="1">
      <c r="A34" s="24" t="s">
        <v>62</v>
      </c>
      <c r="B34" s="25">
        <v>0.1</v>
      </c>
      <c r="C34" s="26">
        <v>230.0</v>
      </c>
      <c r="D34" s="27">
        <f t="shared" si="1"/>
        <v>0.023</v>
      </c>
      <c r="E34" s="25">
        <v>24.0</v>
      </c>
      <c r="F34" s="27">
        <f t="shared" si="2"/>
        <v>0.552</v>
      </c>
      <c r="G34" s="25">
        <f t="shared" si="3"/>
        <v>24</v>
      </c>
      <c r="H34" s="27">
        <f t="shared" si="4"/>
        <v>0.552</v>
      </c>
      <c r="I34" s="25">
        <f t="shared" si="5"/>
        <v>3.864</v>
      </c>
      <c r="J34" s="30">
        <v>9.5</v>
      </c>
      <c r="K34" s="27">
        <f t="shared" si="16"/>
        <v>0</v>
      </c>
      <c r="L34" s="25">
        <f t="shared" si="7"/>
        <v>1.0925</v>
      </c>
      <c r="M34" s="25">
        <f t="shared" si="8"/>
        <v>120.5</v>
      </c>
      <c r="N34" s="27">
        <f t="shared" si="9"/>
        <v>2.7715</v>
      </c>
      <c r="O34" s="36"/>
      <c r="P34" s="12" t="s">
        <v>27</v>
      </c>
      <c r="Q34" s="14">
        <f>SUM(Q22:Q33)</f>
        <v>65930</v>
      </c>
      <c r="R34" s="12"/>
      <c r="S34" s="12">
        <f>AA34/Q34</f>
        <v>0.1612342142</v>
      </c>
      <c r="T34" s="12"/>
      <c r="U34" s="12"/>
      <c r="V34" s="48"/>
      <c r="W34" s="48"/>
      <c r="X34" s="12"/>
      <c r="Y34" s="12"/>
      <c r="Z34" s="12"/>
      <c r="AA34" s="16">
        <f>SUM(AA22:AA33)</f>
        <v>10630.17174</v>
      </c>
      <c r="AB34" s="13"/>
      <c r="AC34" s="13"/>
      <c r="AD34" s="17"/>
      <c r="AE34" s="41"/>
      <c r="AF34" s="41"/>
    </row>
    <row r="35" ht="15.75" customHeight="1">
      <c r="A35" s="18" t="s">
        <v>63</v>
      </c>
      <c r="B35" s="19">
        <v>0.8</v>
      </c>
      <c r="C35" s="20">
        <v>230.0</v>
      </c>
      <c r="D35" s="21">
        <f t="shared" si="1"/>
        <v>0.184</v>
      </c>
      <c r="E35" s="19">
        <v>24.0</v>
      </c>
      <c r="F35" s="21">
        <f t="shared" si="2"/>
        <v>4.416</v>
      </c>
      <c r="G35" s="19">
        <f t="shared" si="3"/>
        <v>24</v>
      </c>
      <c r="H35" s="21">
        <f t="shared" si="4"/>
        <v>4.416</v>
      </c>
      <c r="I35" s="19">
        <f t="shared" si="5"/>
        <v>30.912</v>
      </c>
      <c r="J35" s="49">
        <v>10.5</v>
      </c>
      <c r="K35" s="21">
        <v>2.0</v>
      </c>
      <c r="L35" s="19">
        <f t="shared" si="7"/>
        <v>10.396</v>
      </c>
      <c r="M35" s="19">
        <f t="shared" si="8"/>
        <v>111.5</v>
      </c>
      <c r="N35" s="21">
        <f t="shared" si="9"/>
        <v>20.516</v>
      </c>
      <c r="O35" s="36"/>
      <c r="P35" s="12" t="s">
        <v>54</v>
      </c>
      <c r="Q35" s="12">
        <f>Q34/12</f>
        <v>5494.166667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3"/>
      <c r="AC35" s="13"/>
      <c r="AD35" s="13"/>
      <c r="AE35" s="41"/>
      <c r="AF35" s="41"/>
    </row>
    <row r="36" ht="15.75" customHeight="1">
      <c r="A36" s="18" t="s">
        <v>64</v>
      </c>
      <c r="B36" s="19">
        <v>0.8</v>
      </c>
      <c r="C36" s="20">
        <v>400.0</v>
      </c>
      <c r="D36" s="21">
        <f t="shared" si="1"/>
        <v>0.32</v>
      </c>
      <c r="E36" s="19">
        <v>24.0</v>
      </c>
      <c r="F36" s="21">
        <f t="shared" si="2"/>
        <v>7.68</v>
      </c>
      <c r="G36" s="19">
        <f t="shared" si="3"/>
        <v>24</v>
      </c>
      <c r="H36" s="21">
        <f t="shared" si="4"/>
        <v>7.68</v>
      </c>
      <c r="I36" s="19">
        <f t="shared" si="5"/>
        <v>53.76</v>
      </c>
      <c r="J36" s="49">
        <v>10.5</v>
      </c>
      <c r="K36" s="21">
        <v>2.0</v>
      </c>
      <c r="L36" s="19">
        <f t="shared" si="7"/>
        <v>18.08</v>
      </c>
      <c r="M36" s="19">
        <f t="shared" si="8"/>
        <v>111.5</v>
      </c>
      <c r="N36" s="21">
        <f t="shared" si="9"/>
        <v>35.68</v>
      </c>
      <c r="O36" s="36"/>
      <c r="P36" s="37" t="s">
        <v>55</v>
      </c>
      <c r="Q36" s="38">
        <v>24710.0</v>
      </c>
      <c r="R36" s="38">
        <v>0.22864</v>
      </c>
      <c r="S36" s="38">
        <v>0.04564</v>
      </c>
      <c r="T36" s="38">
        <v>0.61093</v>
      </c>
      <c r="U36" s="38">
        <v>0.39678</v>
      </c>
      <c r="V36" s="39">
        <v>0.7</v>
      </c>
      <c r="W36" s="39">
        <v>0.3</v>
      </c>
      <c r="X36" s="38">
        <v>0.05</v>
      </c>
      <c r="Y36" s="38">
        <v>0.0055</v>
      </c>
      <c r="Z36" s="37"/>
      <c r="AA36" s="44">
        <f>((V36*T36)*Q36)+((W36*Q36)*(U36)+(X36*Q36)+(Y36*Q36))</f>
        <v>14879.99135</v>
      </c>
      <c r="AB36" s="41"/>
      <c r="AC36" s="41"/>
      <c r="AD36" s="41"/>
      <c r="AE36" s="41"/>
      <c r="AF36" s="41"/>
    </row>
    <row r="37" ht="15.75" customHeight="1">
      <c r="A37" s="18" t="s">
        <v>65</v>
      </c>
      <c r="B37" s="19">
        <v>0.8</v>
      </c>
      <c r="C37" s="20">
        <v>400.0</v>
      </c>
      <c r="D37" s="21">
        <f t="shared" si="1"/>
        <v>0.32</v>
      </c>
      <c r="E37" s="19">
        <v>24.0</v>
      </c>
      <c r="F37" s="21">
        <f t="shared" si="2"/>
        <v>7.68</v>
      </c>
      <c r="G37" s="19">
        <f t="shared" si="3"/>
        <v>24</v>
      </c>
      <c r="H37" s="21">
        <f t="shared" si="4"/>
        <v>7.68</v>
      </c>
      <c r="I37" s="19">
        <f t="shared" si="5"/>
        <v>53.76</v>
      </c>
      <c r="J37" s="49">
        <v>10.5</v>
      </c>
      <c r="K37" s="21">
        <v>2.0</v>
      </c>
      <c r="L37" s="19">
        <f t="shared" si="7"/>
        <v>18.08</v>
      </c>
      <c r="M37" s="19">
        <f t="shared" si="8"/>
        <v>111.5</v>
      </c>
      <c r="N37" s="21">
        <f t="shared" si="9"/>
        <v>35.68</v>
      </c>
      <c r="O37" s="36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ht="15.75" customHeight="1">
      <c r="A38" s="18" t="s">
        <v>33</v>
      </c>
      <c r="B38" s="19">
        <v>2.0</v>
      </c>
      <c r="C38" s="20">
        <v>230.0</v>
      </c>
      <c r="D38" s="21">
        <f t="shared" si="1"/>
        <v>0.46</v>
      </c>
      <c r="E38" s="19">
        <v>24.0</v>
      </c>
      <c r="F38" s="21">
        <f t="shared" si="2"/>
        <v>11.04</v>
      </c>
      <c r="G38" s="19">
        <f t="shared" si="3"/>
        <v>24</v>
      </c>
      <c r="H38" s="21">
        <f t="shared" si="4"/>
        <v>11.04</v>
      </c>
      <c r="I38" s="19">
        <f t="shared" si="5"/>
        <v>77.28</v>
      </c>
      <c r="J38" s="49">
        <v>10.5</v>
      </c>
      <c r="K38" s="21">
        <v>24.0</v>
      </c>
      <c r="L38" s="19">
        <f t="shared" si="7"/>
        <v>46.23</v>
      </c>
      <c r="M38" s="19">
        <f t="shared" si="8"/>
        <v>67.5</v>
      </c>
      <c r="N38" s="21">
        <f t="shared" si="9"/>
        <v>31.05</v>
      </c>
      <c r="O38" s="36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ht="15.75" customHeight="1">
      <c r="A39" s="18" t="s">
        <v>63</v>
      </c>
      <c r="B39" s="19">
        <v>0.4</v>
      </c>
      <c r="C39" s="20">
        <v>230.0</v>
      </c>
      <c r="D39" s="21">
        <f t="shared" si="1"/>
        <v>0.092</v>
      </c>
      <c r="E39" s="19">
        <v>24.0</v>
      </c>
      <c r="F39" s="21">
        <f t="shared" si="2"/>
        <v>2.208</v>
      </c>
      <c r="G39" s="19">
        <f t="shared" si="3"/>
        <v>24</v>
      </c>
      <c r="H39" s="21">
        <f t="shared" si="4"/>
        <v>2.208</v>
      </c>
      <c r="I39" s="19">
        <f t="shared" si="5"/>
        <v>15.456</v>
      </c>
      <c r="J39" s="49">
        <v>10.5</v>
      </c>
      <c r="K39" s="21">
        <v>2.0</v>
      </c>
      <c r="L39" s="19">
        <f t="shared" si="7"/>
        <v>5.198</v>
      </c>
      <c r="M39" s="19">
        <f t="shared" si="8"/>
        <v>111.5</v>
      </c>
      <c r="N39" s="21">
        <f t="shared" si="9"/>
        <v>10.258</v>
      </c>
      <c r="O39" s="36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ht="15.75" customHeight="1">
      <c r="A40" s="18" t="s">
        <v>66</v>
      </c>
      <c r="B40" s="19">
        <v>0.4</v>
      </c>
      <c r="C40" s="20">
        <v>230.0</v>
      </c>
      <c r="D40" s="21">
        <f t="shared" si="1"/>
        <v>0.092</v>
      </c>
      <c r="E40" s="19">
        <v>24.0</v>
      </c>
      <c r="F40" s="19">
        <f t="shared" si="2"/>
        <v>2.208</v>
      </c>
      <c r="G40" s="19">
        <f t="shared" si="3"/>
        <v>24</v>
      </c>
      <c r="H40" s="19">
        <f t="shared" si="4"/>
        <v>2.208</v>
      </c>
      <c r="I40" s="19">
        <f t="shared" si="5"/>
        <v>15.456</v>
      </c>
      <c r="J40" s="49">
        <v>10.5</v>
      </c>
      <c r="K40" s="21">
        <v>2.0</v>
      </c>
      <c r="L40" s="19">
        <f t="shared" si="7"/>
        <v>5.198</v>
      </c>
      <c r="M40" s="19">
        <f t="shared" si="8"/>
        <v>111.5</v>
      </c>
      <c r="N40" s="19">
        <f t="shared" si="9"/>
        <v>10.258</v>
      </c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ht="15.75" customHeight="1">
      <c r="A41" s="6" t="s">
        <v>15</v>
      </c>
      <c r="B41" s="7">
        <v>0.1</v>
      </c>
      <c r="C41" s="8">
        <v>230.0</v>
      </c>
      <c r="D41" s="9">
        <f t="shared" si="1"/>
        <v>0.023</v>
      </c>
      <c r="E41" s="7">
        <v>24.0</v>
      </c>
      <c r="F41" s="7">
        <f t="shared" si="2"/>
        <v>0.552</v>
      </c>
      <c r="G41" s="7">
        <f t="shared" si="3"/>
        <v>24</v>
      </c>
      <c r="H41" s="7">
        <f t="shared" si="4"/>
        <v>0.552</v>
      </c>
      <c r="I41" s="7">
        <f t="shared" si="5"/>
        <v>3.864</v>
      </c>
      <c r="J41" s="10">
        <v>9.5</v>
      </c>
      <c r="K41" s="7">
        <f t="shared" ref="K41:K50" si="18">0</f>
        <v>0</v>
      </c>
      <c r="L41" s="7">
        <f t="shared" si="7"/>
        <v>1.0925</v>
      </c>
      <c r="M41" s="7">
        <f t="shared" si="8"/>
        <v>120.5</v>
      </c>
      <c r="N41" s="7">
        <f t="shared" si="9"/>
        <v>2.7715</v>
      </c>
      <c r="O41" s="11"/>
      <c r="P41" s="13"/>
      <c r="Q41" s="41" t="s">
        <v>67</v>
      </c>
      <c r="R41" s="41" t="s">
        <v>68</v>
      </c>
      <c r="S41" s="41" t="s">
        <v>69</v>
      </c>
      <c r="T41" s="41" t="s">
        <v>70</v>
      </c>
      <c r="U41" s="41" t="s">
        <v>71</v>
      </c>
      <c r="V41" s="41" t="s">
        <v>72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15.75" customHeight="1">
      <c r="A42" s="6" t="s">
        <v>15</v>
      </c>
      <c r="B42" s="7">
        <v>0.1</v>
      </c>
      <c r="C42" s="8">
        <v>230.0</v>
      </c>
      <c r="D42" s="9">
        <f t="shared" si="1"/>
        <v>0.023</v>
      </c>
      <c r="E42" s="7">
        <v>24.0</v>
      </c>
      <c r="F42" s="9">
        <f t="shared" si="2"/>
        <v>0.552</v>
      </c>
      <c r="G42" s="7">
        <f t="shared" si="3"/>
        <v>24</v>
      </c>
      <c r="H42" s="9">
        <f t="shared" si="4"/>
        <v>0.552</v>
      </c>
      <c r="I42" s="7">
        <f t="shared" si="5"/>
        <v>3.864</v>
      </c>
      <c r="J42" s="10">
        <v>9.5</v>
      </c>
      <c r="K42" s="7">
        <f t="shared" si="18"/>
        <v>0</v>
      </c>
      <c r="L42" s="7">
        <f t="shared" si="7"/>
        <v>1.0925</v>
      </c>
      <c r="M42" s="7">
        <f t="shared" si="8"/>
        <v>120.5</v>
      </c>
      <c r="N42" s="9">
        <f t="shared" si="9"/>
        <v>2.7715</v>
      </c>
      <c r="O42" s="36"/>
      <c r="P42" s="41"/>
      <c r="Q42" s="13">
        <v>561.0</v>
      </c>
      <c r="R42" s="50">
        <v>0.7</v>
      </c>
      <c r="S42" s="50">
        <v>0.3</v>
      </c>
      <c r="T42" s="13">
        <v>0.14425</v>
      </c>
      <c r="U42" s="13">
        <v>0.10415</v>
      </c>
      <c r="V42" s="13">
        <f>((Q42*R42)/T42)+((Q42*S42)/U42)</f>
        <v>4338.295569</v>
      </c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ht="15.75" customHeight="1">
      <c r="A43" s="6" t="s">
        <v>15</v>
      </c>
      <c r="B43" s="7">
        <v>0.1</v>
      </c>
      <c r="C43" s="8">
        <v>230.0</v>
      </c>
      <c r="D43" s="9">
        <f t="shared" si="1"/>
        <v>0.023</v>
      </c>
      <c r="E43" s="7">
        <v>24.0</v>
      </c>
      <c r="F43" s="9">
        <f t="shared" si="2"/>
        <v>0.552</v>
      </c>
      <c r="G43" s="7">
        <f t="shared" si="3"/>
        <v>24</v>
      </c>
      <c r="H43" s="9">
        <f t="shared" si="4"/>
        <v>0.552</v>
      </c>
      <c r="I43" s="7">
        <f t="shared" si="5"/>
        <v>3.864</v>
      </c>
      <c r="J43" s="10">
        <v>9.5</v>
      </c>
      <c r="K43" s="7">
        <f t="shared" si="18"/>
        <v>0</v>
      </c>
      <c r="L43" s="7">
        <f t="shared" si="7"/>
        <v>1.0925</v>
      </c>
      <c r="M43" s="7">
        <f t="shared" si="8"/>
        <v>120.5</v>
      </c>
      <c r="N43" s="9">
        <f t="shared" si="9"/>
        <v>2.7715</v>
      </c>
      <c r="O43" s="3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ht="15.75" customHeight="1">
      <c r="A44" s="6" t="s">
        <v>15</v>
      </c>
      <c r="B44" s="7">
        <v>0.1</v>
      </c>
      <c r="C44" s="8">
        <v>230.0</v>
      </c>
      <c r="D44" s="9">
        <f t="shared" si="1"/>
        <v>0.023</v>
      </c>
      <c r="E44" s="7">
        <v>24.0</v>
      </c>
      <c r="F44" s="9">
        <f t="shared" si="2"/>
        <v>0.552</v>
      </c>
      <c r="G44" s="7">
        <f t="shared" si="3"/>
        <v>24</v>
      </c>
      <c r="H44" s="9">
        <f t="shared" si="4"/>
        <v>0.552</v>
      </c>
      <c r="I44" s="7">
        <f t="shared" si="5"/>
        <v>3.864</v>
      </c>
      <c r="J44" s="10">
        <v>9.5</v>
      </c>
      <c r="K44" s="7">
        <f t="shared" si="18"/>
        <v>0</v>
      </c>
      <c r="L44" s="7">
        <f t="shared" si="7"/>
        <v>1.0925</v>
      </c>
      <c r="M44" s="7">
        <f t="shared" si="8"/>
        <v>120.5</v>
      </c>
      <c r="N44" s="9">
        <f t="shared" si="9"/>
        <v>2.7715</v>
      </c>
      <c r="O44" s="36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ht="15.75" customHeight="1">
      <c r="A45" s="6" t="s">
        <v>15</v>
      </c>
      <c r="B45" s="7">
        <v>0.1</v>
      </c>
      <c r="C45" s="8">
        <v>230.0</v>
      </c>
      <c r="D45" s="9">
        <f t="shared" si="1"/>
        <v>0.023</v>
      </c>
      <c r="E45" s="7">
        <v>24.0</v>
      </c>
      <c r="F45" s="9">
        <f t="shared" si="2"/>
        <v>0.552</v>
      </c>
      <c r="G45" s="7">
        <f t="shared" si="3"/>
        <v>24</v>
      </c>
      <c r="H45" s="9">
        <f t="shared" si="4"/>
        <v>0.552</v>
      </c>
      <c r="I45" s="7">
        <f t="shared" si="5"/>
        <v>3.864</v>
      </c>
      <c r="J45" s="10">
        <v>9.5</v>
      </c>
      <c r="K45" s="7">
        <f t="shared" si="18"/>
        <v>0</v>
      </c>
      <c r="L45" s="7">
        <f t="shared" si="7"/>
        <v>1.0925</v>
      </c>
      <c r="M45" s="7">
        <f t="shared" si="8"/>
        <v>120.5</v>
      </c>
      <c r="N45" s="9">
        <f t="shared" si="9"/>
        <v>2.7715</v>
      </c>
      <c r="O45" s="36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ht="15.75" customHeight="1">
      <c r="A46" s="6" t="s">
        <v>15</v>
      </c>
      <c r="B46" s="7">
        <v>0.1</v>
      </c>
      <c r="C46" s="8">
        <v>230.0</v>
      </c>
      <c r="D46" s="9">
        <f t="shared" si="1"/>
        <v>0.023</v>
      </c>
      <c r="E46" s="7">
        <v>24.0</v>
      </c>
      <c r="F46" s="9">
        <f t="shared" si="2"/>
        <v>0.552</v>
      </c>
      <c r="G46" s="7">
        <f t="shared" si="3"/>
        <v>24</v>
      </c>
      <c r="H46" s="9">
        <f t="shared" si="4"/>
        <v>0.552</v>
      </c>
      <c r="I46" s="7">
        <f t="shared" si="5"/>
        <v>3.864</v>
      </c>
      <c r="J46" s="10">
        <v>9.5</v>
      </c>
      <c r="K46" s="7">
        <f t="shared" si="18"/>
        <v>0</v>
      </c>
      <c r="L46" s="7">
        <f t="shared" si="7"/>
        <v>1.0925</v>
      </c>
      <c r="M46" s="7">
        <f t="shared" si="8"/>
        <v>120.5</v>
      </c>
      <c r="N46" s="9">
        <f t="shared" si="9"/>
        <v>2.7715</v>
      </c>
      <c r="O46" s="36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ht="15.75" customHeight="1">
      <c r="A47" s="6" t="s">
        <v>15</v>
      </c>
      <c r="B47" s="7">
        <v>0.1</v>
      </c>
      <c r="C47" s="8">
        <v>230.0</v>
      </c>
      <c r="D47" s="9">
        <f t="shared" si="1"/>
        <v>0.023</v>
      </c>
      <c r="E47" s="7">
        <v>24.0</v>
      </c>
      <c r="F47" s="9">
        <f t="shared" si="2"/>
        <v>0.552</v>
      </c>
      <c r="G47" s="7">
        <f t="shared" si="3"/>
        <v>24</v>
      </c>
      <c r="H47" s="9">
        <f t="shared" si="4"/>
        <v>0.552</v>
      </c>
      <c r="I47" s="7">
        <f t="shared" si="5"/>
        <v>3.864</v>
      </c>
      <c r="J47" s="10">
        <v>9.5</v>
      </c>
      <c r="K47" s="7">
        <f t="shared" si="18"/>
        <v>0</v>
      </c>
      <c r="L47" s="7">
        <f t="shared" si="7"/>
        <v>1.0925</v>
      </c>
      <c r="M47" s="7">
        <f t="shared" si="8"/>
        <v>120.5</v>
      </c>
      <c r="N47" s="9">
        <f t="shared" si="9"/>
        <v>2.7715</v>
      </c>
      <c r="O47" s="36"/>
      <c r="P47" s="41"/>
      <c r="Q47" s="41"/>
      <c r="R47" s="51">
        <v>1563.74</v>
      </c>
      <c r="S47" s="51">
        <v>34148.83</v>
      </c>
      <c r="T47" s="51">
        <v>54.0</v>
      </c>
      <c r="U47" s="51">
        <f>(R47*T47)+S47</f>
        <v>118590.79</v>
      </c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ht="15.75" customHeight="1">
      <c r="A48" s="6" t="s">
        <v>15</v>
      </c>
      <c r="B48" s="7">
        <v>0.1</v>
      </c>
      <c r="C48" s="8">
        <v>230.0</v>
      </c>
      <c r="D48" s="9">
        <f t="shared" si="1"/>
        <v>0.023</v>
      </c>
      <c r="E48" s="7">
        <v>24.0</v>
      </c>
      <c r="F48" s="9">
        <f t="shared" si="2"/>
        <v>0.552</v>
      </c>
      <c r="G48" s="7">
        <f t="shared" si="3"/>
        <v>24</v>
      </c>
      <c r="H48" s="9">
        <f t="shared" si="4"/>
        <v>0.552</v>
      </c>
      <c r="I48" s="7">
        <f t="shared" si="5"/>
        <v>3.864</v>
      </c>
      <c r="J48" s="10">
        <v>9.5</v>
      </c>
      <c r="K48" s="7">
        <f t="shared" si="18"/>
        <v>0</v>
      </c>
      <c r="L48" s="7">
        <f t="shared" si="7"/>
        <v>1.0925</v>
      </c>
      <c r="M48" s="7">
        <f t="shared" si="8"/>
        <v>120.5</v>
      </c>
      <c r="N48" s="9">
        <f t="shared" si="9"/>
        <v>2.7715</v>
      </c>
      <c r="O48" s="36"/>
      <c r="P48" s="41"/>
      <c r="Q48" s="41"/>
      <c r="R48" s="41">
        <v>2197.51</v>
      </c>
      <c r="S48" s="41"/>
      <c r="T48" s="41">
        <v>54.0</v>
      </c>
      <c r="U48" s="41">
        <f>R48*T48</f>
        <v>118665.54</v>
      </c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ht="15.75" customHeight="1">
      <c r="A49" s="24" t="s">
        <v>37</v>
      </c>
      <c r="B49" s="25">
        <v>0.1</v>
      </c>
      <c r="C49" s="26">
        <v>230.0</v>
      </c>
      <c r="D49" s="27">
        <f t="shared" si="1"/>
        <v>0.023</v>
      </c>
      <c r="E49" s="25">
        <v>24.0</v>
      </c>
      <c r="F49" s="27">
        <f t="shared" si="2"/>
        <v>0.552</v>
      </c>
      <c r="G49" s="25">
        <f t="shared" si="3"/>
        <v>24</v>
      </c>
      <c r="H49" s="27">
        <f t="shared" si="4"/>
        <v>0.552</v>
      </c>
      <c r="I49" s="25">
        <f t="shared" si="5"/>
        <v>3.864</v>
      </c>
      <c r="J49" s="30">
        <v>9.5</v>
      </c>
      <c r="K49" s="25">
        <f t="shared" si="18"/>
        <v>0</v>
      </c>
      <c r="L49" s="25">
        <f t="shared" si="7"/>
        <v>1.0925</v>
      </c>
      <c r="M49" s="25">
        <f t="shared" si="8"/>
        <v>120.5</v>
      </c>
      <c r="N49" s="27">
        <f t="shared" si="9"/>
        <v>2.7715</v>
      </c>
      <c r="O49" s="36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ht="15.75" customHeight="1">
      <c r="A50" s="24" t="s">
        <v>37</v>
      </c>
      <c r="B50" s="25">
        <v>0.1</v>
      </c>
      <c r="C50" s="26">
        <v>230.0</v>
      </c>
      <c r="D50" s="27">
        <f t="shared" si="1"/>
        <v>0.023</v>
      </c>
      <c r="E50" s="25">
        <v>24.0</v>
      </c>
      <c r="F50" s="27">
        <f t="shared" si="2"/>
        <v>0.552</v>
      </c>
      <c r="G50" s="25">
        <f t="shared" si="3"/>
        <v>24</v>
      </c>
      <c r="H50" s="27">
        <f t="shared" si="4"/>
        <v>0.552</v>
      </c>
      <c r="I50" s="25">
        <f t="shared" si="5"/>
        <v>3.864</v>
      </c>
      <c r="J50" s="30">
        <v>9.5</v>
      </c>
      <c r="K50" s="25">
        <f t="shared" si="18"/>
        <v>0</v>
      </c>
      <c r="L50" s="25">
        <f t="shared" si="7"/>
        <v>1.0925</v>
      </c>
      <c r="M50" s="25">
        <f t="shared" si="8"/>
        <v>120.5</v>
      </c>
      <c r="N50" s="27">
        <f t="shared" si="9"/>
        <v>2.7715</v>
      </c>
      <c r="O50" s="36"/>
      <c r="P50" s="41"/>
      <c r="Q50" s="41"/>
      <c r="R50" s="41">
        <v>100.0</v>
      </c>
      <c r="S50" s="41">
        <v>34148.0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ht="15.75" customHeight="1">
      <c r="A51" s="52"/>
      <c r="B51" s="53"/>
      <c r="C51" s="54"/>
      <c r="D51" s="53"/>
      <c r="E51" s="53"/>
      <c r="F51" s="53"/>
      <c r="G51" s="53"/>
      <c r="H51" s="53"/>
      <c r="I51" s="53"/>
      <c r="J51" s="55"/>
      <c r="K51" s="53"/>
      <c r="L51" s="53"/>
      <c r="M51" s="53"/>
      <c r="N51" s="53"/>
      <c r="O51" s="11"/>
      <c r="P51" s="13"/>
      <c r="Q51" s="13"/>
      <c r="R51" s="13">
        <f>S51*R50/S50</f>
        <v>127.2636758</v>
      </c>
      <c r="S51" s="13">
        <v>43458.0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15.75" customHeight="1">
      <c r="A52" s="56"/>
      <c r="B52" s="57"/>
      <c r="C52" s="58"/>
      <c r="D52" s="57"/>
      <c r="E52" s="57"/>
      <c r="F52" s="57"/>
      <c r="G52" s="57"/>
      <c r="H52" s="57"/>
      <c r="I52" s="57"/>
      <c r="J52" s="59"/>
      <c r="K52" s="57"/>
      <c r="L52" s="57"/>
      <c r="M52" s="57"/>
      <c r="N52" s="57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15.75" customHeight="1">
      <c r="A53" s="1" t="s">
        <v>27</v>
      </c>
      <c r="B53" s="2">
        <f t="shared" ref="B53:N53" si="19">SUM(B2:B52)</f>
        <v>25.234</v>
      </c>
      <c r="C53" s="2">
        <f t="shared" si="19"/>
        <v>11610</v>
      </c>
      <c r="D53" s="2">
        <f t="shared" si="19"/>
        <v>6.07582</v>
      </c>
      <c r="E53" s="2">
        <f t="shared" si="19"/>
        <v>1170</v>
      </c>
      <c r="F53" s="2">
        <f t="shared" si="19"/>
        <v>138.22968</v>
      </c>
      <c r="G53" s="2">
        <f t="shared" si="19"/>
        <v>1170</v>
      </c>
      <c r="H53" s="2">
        <f t="shared" si="19"/>
        <v>138.22968</v>
      </c>
      <c r="I53" s="2">
        <f t="shared" si="19"/>
        <v>967.60776</v>
      </c>
      <c r="J53" s="60">
        <f t="shared" si="19"/>
        <v>519</v>
      </c>
      <c r="K53" s="2">
        <f t="shared" si="19"/>
        <v>169.5</v>
      </c>
      <c r="L53" s="2">
        <f t="shared" si="19"/>
        <v>464.09961</v>
      </c>
      <c r="M53" s="2">
        <f t="shared" si="19"/>
        <v>5256</v>
      </c>
      <c r="N53" s="2">
        <f t="shared" si="19"/>
        <v>503.50815</v>
      </c>
      <c r="O53" s="61">
        <f t="shared" ref="O53:O57" si="21">N53*100/I53</f>
        <v>52.03639024</v>
      </c>
    </row>
    <row r="54" ht="15.75" customHeight="1">
      <c r="A54" s="62" t="s">
        <v>15</v>
      </c>
      <c r="B54" s="9">
        <f>B2+B3+B4+B5+B9+B17+B18+B19+B20+B21+B24+B25+B26+B27+B28+B29+B30+B31+B41+B42+B43+B44+B45+B46+B47+B48</f>
        <v>8.83</v>
      </c>
      <c r="C54" s="9">
        <f t="shared" ref="C54:N54" si="20">C2+C3+C4+C5+C9+C15+C16+C17+C18+C19+C20+C21+C24+C25+C26+C27+C28+C29+C30+C31+C41+C42+C43+C44+C45+C46+C47+C48</f>
        <v>6440</v>
      </c>
      <c r="D54" s="9">
        <f t="shared" si="20"/>
        <v>2.09852</v>
      </c>
      <c r="E54" s="9">
        <f t="shared" si="20"/>
        <v>672</v>
      </c>
      <c r="F54" s="9">
        <f t="shared" si="20"/>
        <v>50.36448</v>
      </c>
      <c r="G54" s="9">
        <f t="shared" si="20"/>
        <v>672</v>
      </c>
      <c r="H54" s="9">
        <f t="shared" si="20"/>
        <v>50.36448</v>
      </c>
      <c r="I54" s="9">
        <f t="shared" si="20"/>
        <v>352.55136</v>
      </c>
      <c r="J54" s="9">
        <f t="shared" si="20"/>
        <v>301.5</v>
      </c>
      <c r="K54" s="9">
        <f t="shared" si="20"/>
        <v>81.5</v>
      </c>
      <c r="L54" s="9">
        <f t="shared" si="20"/>
        <v>155.01931</v>
      </c>
      <c r="M54" s="9">
        <f t="shared" si="20"/>
        <v>3033.5</v>
      </c>
      <c r="N54" s="9">
        <f t="shared" si="20"/>
        <v>197.53205</v>
      </c>
      <c r="O54" s="63">
        <f t="shared" si="21"/>
        <v>56.02929741</v>
      </c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ht="15.75" customHeight="1">
      <c r="A55" s="24" t="s">
        <v>73</v>
      </c>
      <c r="B55" s="25">
        <f>B8+B10+B11+B12+B13+B23+B32+B33+B34+B49+B50</f>
        <v>4.24</v>
      </c>
      <c r="C55" s="25">
        <f t="shared" ref="C55:N55" si="22">C8+C10+C11+C12+C13+C14+C23+C32+C33+C34+C49+C50</f>
        <v>2760</v>
      </c>
      <c r="D55" s="25">
        <f t="shared" si="22"/>
        <v>1.0143</v>
      </c>
      <c r="E55" s="25">
        <f t="shared" si="22"/>
        <v>288</v>
      </c>
      <c r="F55" s="25">
        <f t="shared" si="22"/>
        <v>24.3432</v>
      </c>
      <c r="G55" s="25">
        <f t="shared" si="22"/>
        <v>288</v>
      </c>
      <c r="H55" s="25">
        <f t="shared" si="22"/>
        <v>24.3432</v>
      </c>
      <c r="I55" s="25">
        <f t="shared" si="22"/>
        <v>170.4024</v>
      </c>
      <c r="J55" s="25">
        <f t="shared" si="22"/>
        <v>114</v>
      </c>
      <c r="K55" s="25">
        <f t="shared" si="22"/>
        <v>24</v>
      </c>
      <c r="L55" s="25">
        <f t="shared" si="22"/>
        <v>32.4323</v>
      </c>
      <c r="M55" s="25">
        <f t="shared" si="22"/>
        <v>1398</v>
      </c>
      <c r="N55" s="25">
        <f t="shared" si="22"/>
        <v>137.9701</v>
      </c>
      <c r="O55" s="61">
        <f t="shared" si="21"/>
        <v>80.96722816</v>
      </c>
    </row>
    <row r="56" ht="15.75" customHeight="1">
      <c r="A56" s="18" t="s">
        <v>74</v>
      </c>
      <c r="B56" s="19">
        <f t="shared" ref="B56:N56" si="23">B6+B7+B22+B35+B36+B37+B38+B39+B40</f>
        <v>11.7</v>
      </c>
      <c r="C56" s="19">
        <f t="shared" si="23"/>
        <v>2410</v>
      </c>
      <c r="D56" s="19">
        <f t="shared" si="23"/>
        <v>2.963</v>
      </c>
      <c r="E56" s="19">
        <f t="shared" si="23"/>
        <v>210</v>
      </c>
      <c r="F56" s="19">
        <f t="shared" si="23"/>
        <v>63.522</v>
      </c>
      <c r="G56" s="19">
        <f t="shared" si="23"/>
        <v>210</v>
      </c>
      <c r="H56" s="19">
        <f t="shared" si="23"/>
        <v>63.522</v>
      </c>
      <c r="I56" s="19">
        <f t="shared" si="23"/>
        <v>444.654</v>
      </c>
      <c r="J56" s="19">
        <f t="shared" si="23"/>
        <v>103.5</v>
      </c>
      <c r="K56" s="19">
        <f t="shared" si="23"/>
        <v>64</v>
      </c>
      <c r="L56" s="19">
        <f t="shared" si="23"/>
        <v>276.648</v>
      </c>
      <c r="M56" s="19">
        <f t="shared" si="23"/>
        <v>824.5</v>
      </c>
      <c r="N56" s="19">
        <f t="shared" si="23"/>
        <v>168.006</v>
      </c>
      <c r="O56" s="61">
        <f t="shared" si="21"/>
        <v>37.78353506</v>
      </c>
    </row>
    <row r="57" ht="15.75" customHeight="1">
      <c r="A57" s="64" t="s">
        <v>75</v>
      </c>
      <c r="B57" s="35">
        <f t="shared" ref="B57:N57" si="24">B14+B15+B16</f>
        <v>0.464</v>
      </c>
      <c r="C57" s="35">
        <f t="shared" si="24"/>
        <v>690</v>
      </c>
      <c r="D57" s="35">
        <f t="shared" si="24"/>
        <v>0.10672</v>
      </c>
      <c r="E57" s="35">
        <f t="shared" si="24"/>
        <v>72</v>
      </c>
      <c r="F57" s="35">
        <f t="shared" si="24"/>
        <v>2.56128</v>
      </c>
      <c r="G57" s="35">
        <f t="shared" si="24"/>
        <v>72</v>
      </c>
      <c r="H57" s="35">
        <f t="shared" si="24"/>
        <v>2.56128</v>
      </c>
      <c r="I57" s="35">
        <f t="shared" si="24"/>
        <v>17.92896</v>
      </c>
      <c r="J57" s="35">
        <f t="shared" si="24"/>
        <v>72</v>
      </c>
      <c r="K57" s="35">
        <f t="shared" si="24"/>
        <v>72</v>
      </c>
      <c r="L57" s="35">
        <f t="shared" si="24"/>
        <v>17.92896</v>
      </c>
      <c r="M57" s="35">
        <f t="shared" si="24"/>
        <v>0</v>
      </c>
      <c r="N57" s="35">
        <f t="shared" si="24"/>
        <v>0</v>
      </c>
      <c r="O57" s="61">
        <f t="shared" si="21"/>
        <v>0</v>
      </c>
    </row>
    <row r="58" ht="15.75" customHeight="1">
      <c r="A58" s="1" t="s">
        <v>76</v>
      </c>
      <c r="B58" s="2">
        <f>B54+B55+B56</f>
        <v>24.77</v>
      </c>
      <c r="C58" s="1"/>
      <c r="D58" s="2"/>
      <c r="E58" s="1"/>
      <c r="F58" s="1"/>
      <c r="G58" s="1"/>
      <c r="H58" s="1"/>
      <c r="I58" s="1"/>
      <c r="J58" s="3"/>
      <c r="K58" s="1"/>
      <c r="L58" s="1"/>
      <c r="M58" s="1"/>
      <c r="N58" s="1"/>
      <c r="O58" s="4"/>
    </row>
    <row r="59" ht="15.75" customHeight="1">
      <c r="A59" s="1"/>
      <c r="B59" s="2"/>
      <c r="C59" s="1"/>
      <c r="D59" s="2"/>
      <c r="E59" s="1"/>
      <c r="F59" s="1"/>
      <c r="G59" s="1"/>
      <c r="H59" s="1"/>
      <c r="I59" s="1"/>
      <c r="J59" s="3"/>
      <c r="K59" s="1"/>
      <c r="L59" s="1"/>
      <c r="M59" s="1"/>
      <c r="N59" s="1"/>
      <c r="O59" s="4"/>
    </row>
    <row r="60" ht="15.75" customHeight="1">
      <c r="A60" s="1"/>
      <c r="B60" s="2"/>
      <c r="C60" s="1"/>
      <c r="D60" s="2"/>
      <c r="E60" s="1"/>
      <c r="F60" s="1"/>
      <c r="G60" s="1"/>
      <c r="H60" s="1"/>
      <c r="I60" s="1"/>
      <c r="J60" s="3"/>
      <c r="K60" s="1"/>
      <c r="L60" s="1"/>
      <c r="M60" s="1"/>
      <c r="N60" s="1"/>
      <c r="O60" s="4"/>
    </row>
    <row r="61" ht="15.75" customHeight="1">
      <c r="A61" s="1"/>
      <c r="B61" s="2"/>
      <c r="C61" s="1"/>
      <c r="D61" s="2"/>
      <c r="E61" s="1"/>
      <c r="F61" s="1"/>
      <c r="G61" s="1"/>
      <c r="H61" s="1"/>
      <c r="I61" s="1"/>
      <c r="J61" s="3"/>
      <c r="K61" s="1"/>
      <c r="L61" s="1"/>
      <c r="M61" s="1"/>
      <c r="N61" s="1"/>
      <c r="O61" s="4"/>
    </row>
    <row r="62" ht="15.75" customHeight="1">
      <c r="A62" s="1"/>
      <c r="B62" s="2"/>
      <c r="C62" s="1"/>
      <c r="D62" s="2"/>
      <c r="E62" s="1"/>
      <c r="F62" s="1"/>
      <c r="G62" s="1"/>
      <c r="H62" s="1"/>
      <c r="I62" s="1"/>
      <c r="J62" s="3"/>
      <c r="K62" s="1"/>
      <c r="L62" s="1"/>
      <c r="M62" s="1"/>
      <c r="N62" s="1"/>
      <c r="O62" s="4"/>
    </row>
    <row r="63" ht="15.75" customHeight="1">
      <c r="A63" s="1"/>
      <c r="B63" s="2"/>
      <c r="C63" s="1"/>
      <c r="D63" s="2"/>
      <c r="E63" s="1"/>
      <c r="F63" s="1"/>
      <c r="G63" s="1"/>
      <c r="H63" s="1"/>
      <c r="I63" s="1"/>
      <c r="J63" s="3"/>
      <c r="K63" s="1"/>
      <c r="L63" s="1"/>
      <c r="M63" s="1"/>
      <c r="N63" s="1"/>
      <c r="O63" s="4"/>
    </row>
    <row r="64" ht="15.75" customHeight="1">
      <c r="A64" s="1"/>
      <c r="B64" s="2"/>
      <c r="C64" s="1"/>
      <c r="D64" s="2"/>
      <c r="E64" s="1"/>
      <c r="F64" s="1"/>
      <c r="G64" s="1"/>
      <c r="H64" s="1"/>
      <c r="I64" s="1"/>
      <c r="J64" s="3"/>
      <c r="K64" s="1"/>
      <c r="L64" s="1"/>
      <c r="M64" s="1"/>
      <c r="N64" s="1"/>
      <c r="O64" s="4"/>
    </row>
    <row r="65" ht="15.75" customHeight="1">
      <c r="A65" s="1"/>
      <c r="B65" s="2"/>
      <c r="C65" s="1"/>
      <c r="D65" s="2"/>
      <c r="E65" s="1"/>
      <c r="F65" s="1"/>
      <c r="G65" s="1"/>
      <c r="H65" s="1"/>
      <c r="I65" s="1"/>
      <c r="J65" s="3"/>
      <c r="K65" s="1"/>
      <c r="L65" s="1"/>
      <c r="M65" s="1"/>
      <c r="N65" s="1"/>
      <c r="O65" s="4"/>
    </row>
    <row r="66" ht="15.75" customHeight="1">
      <c r="A66" s="1"/>
      <c r="B66" s="2"/>
      <c r="C66" s="1"/>
      <c r="D66" s="2"/>
      <c r="E66" s="1"/>
      <c r="F66" s="1"/>
      <c r="G66" s="1"/>
      <c r="H66" s="1"/>
      <c r="I66" s="1"/>
      <c r="J66" s="3"/>
      <c r="K66" s="1"/>
      <c r="L66" s="1"/>
      <c r="M66" s="1"/>
      <c r="N66" s="1"/>
      <c r="O66" s="4"/>
    </row>
    <row r="67" ht="15.75" customHeight="1">
      <c r="A67" s="1"/>
      <c r="B67" s="2"/>
      <c r="C67" s="1"/>
      <c r="D67" s="2"/>
      <c r="E67" s="1"/>
      <c r="F67" s="1"/>
      <c r="G67" s="1"/>
      <c r="H67" s="1"/>
      <c r="I67" s="1"/>
      <c r="J67" s="3"/>
      <c r="K67" s="1"/>
      <c r="L67" s="1"/>
      <c r="M67" s="1"/>
      <c r="N67" s="1"/>
      <c r="O67" s="4"/>
    </row>
    <row r="68" ht="15.75" customHeight="1">
      <c r="A68" s="1"/>
      <c r="B68" s="2"/>
      <c r="C68" s="1"/>
      <c r="D68" s="2"/>
      <c r="E68" s="1"/>
      <c r="F68" s="1"/>
      <c r="G68" s="1"/>
      <c r="H68" s="1"/>
      <c r="I68" s="1"/>
      <c r="J68" s="3"/>
      <c r="K68" s="1"/>
      <c r="L68" s="1"/>
      <c r="M68" s="1"/>
      <c r="N68" s="1"/>
      <c r="O68" s="4"/>
    </row>
    <row r="69" ht="15.75" customHeight="1">
      <c r="A69" s="1"/>
      <c r="B69" s="2"/>
      <c r="C69" s="1"/>
      <c r="D69" s="2"/>
      <c r="E69" s="1"/>
      <c r="F69" s="1"/>
      <c r="G69" s="1"/>
      <c r="H69" s="1"/>
      <c r="I69" s="1"/>
      <c r="J69" s="3"/>
      <c r="K69" s="1"/>
      <c r="L69" s="1"/>
      <c r="M69" s="1"/>
      <c r="N69" s="1"/>
      <c r="O69" s="4"/>
    </row>
    <row r="70" ht="15.75" customHeight="1">
      <c r="A70" s="1"/>
      <c r="B70" s="2"/>
      <c r="C70" s="1"/>
      <c r="D70" s="2"/>
      <c r="E70" s="1"/>
      <c r="F70" s="1"/>
      <c r="G70" s="1"/>
      <c r="H70" s="1"/>
      <c r="I70" s="1"/>
      <c r="J70" s="3"/>
      <c r="K70" s="1"/>
      <c r="L70" s="1"/>
      <c r="M70" s="1"/>
      <c r="N70" s="1"/>
      <c r="O70" s="4"/>
    </row>
    <row r="71" ht="15.75" customHeight="1">
      <c r="A71" s="1"/>
      <c r="B71" s="2"/>
      <c r="C71" s="1"/>
      <c r="D71" s="2"/>
      <c r="E71" s="1"/>
      <c r="F71" s="1"/>
      <c r="G71" s="1"/>
      <c r="H71" s="1"/>
      <c r="I71" s="1"/>
      <c r="J71" s="3"/>
      <c r="K71" s="1"/>
      <c r="L71" s="1"/>
      <c r="M71" s="1"/>
      <c r="N71" s="1"/>
      <c r="O71" s="4"/>
    </row>
    <row r="72" ht="15.75" customHeight="1">
      <c r="A72" s="1"/>
      <c r="B72" s="2"/>
      <c r="C72" s="1"/>
      <c r="D72" s="2"/>
      <c r="E72" s="1"/>
      <c r="F72" s="1"/>
      <c r="G72" s="1"/>
      <c r="H72" s="1"/>
      <c r="I72" s="1"/>
      <c r="J72" s="3"/>
      <c r="K72" s="1"/>
      <c r="L72" s="1"/>
      <c r="M72" s="1"/>
      <c r="N72" s="1"/>
      <c r="O72" s="4"/>
    </row>
    <row r="73" ht="15.75" customHeight="1">
      <c r="A73" s="1"/>
      <c r="B73" s="2"/>
      <c r="C73" s="1"/>
      <c r="D73" s="2"/>
      <c r="E73" s="1"/>
      <c r="F73" s="1"/>
      <c r="G73" s="1"/>
      <c r="H73" s="1"/>
      <c r="I73" s="1"/>
      <c r="J73" s="3"/>
      <c r="K73" s="1"/>
      <c r="L73" s="1"/>
      <c r="M73" s="1"/>
      <c r="N73" s="1"/>
      <c r="O73" s="4"/>
    </row>
    <row r="74" ht="15.75" customHeight="1">
      <c r="A74" s="1"/>
      <c r="B74" s="2"/>
      <c r="C74" s="1"/>
      <c r="D74" s="2"/>
      <c r="E74" s="1"/>
      <c r="F74" s="1"/>
      <c r="G74" s="1"/>
      <c r="H74" s="1"/>
      <c r="I74" s="1"/>
      <c r="J74" s="3"/>
      <c r="K74" s="1"/>
      <c r="L74" s="1"/>
      <c r="M74" s="1"/>
      <c r="N74" s="1"/>
      <c r="O74" s="4"/>
    </row>
    <row r="75" ht="15.75" customHeight="1">
      <c r="A75" s="1"/>
      <c r="B75" s="2"/>
      <c r="C75" s="1"/>
      <c r="D75" s="2"/>
      <c r="E75" s="1"/>
      <c r="F75" s="1"/>
      <c r="G75" s="1"/>
      <c r="H75" s="1"/>
      <c r="I75" s="1"/>
      <c r="J75" s="3"/>
      <c r="K75" s="1"/>
      <c r="L75" s="1"/>
      <c r="M75" s="1"/>
      <c r="N75" s="1"/>
      <c r="O75" s="4"/>
    </row>
    <row r="76" ht="15.75" customHeight="1">
      <c r="A76" s="1"/>
      <c r="B76" s="2"/>
      <c r="C76" s="1"/>
      <c r="D76" s="2"/>
      <c r="E76" s="1"/>
      <c r="F76" s="1"/>
      <c r="G76" s="1"/>
      <c r="H76" s="1"/>
      <c r="I76" s="1"/>
      <c r="J76" s="3"/>
      <c r="K76" s="1"/>
      <c r="L76" s="1"/>
      <c r="M76" s="1"/>
      <c r="N76" s="1"/>
      <c r="O76" s="4"/>
    </row>
    <row r="77" ht="15.75" customHeight="1">
      <c r="A77" s="1"/>
      <c r="B77" s="2"/>
      <c r="C77" s="1"/>
      <c r="D77" s="2"/>
      <c r="E77" s="1"/>
      <c r="F77" s="1"/>
      <c r="G77" s="1"/>
      <c r="H77" s="1"/>
      <c r="I77" s="1"/>
      <c r="J77" s="3"/>
      <c r="K77" s="1"/>
      <c r="L77" s="1"/>
      <c r="M77" s="1"/>
      <c r="N77" s="1"/>
      <c r="O77" s="4"/>
    </row>
    <row r="78" ht="15.75" customHeight="1">
      <c r="A78" s="1"/>
      <c r="B78" s="2"/>
      <c r="C78" s="1"/>
      <c r="D78" s="2"/>
      <c r="E78" s="1"/>
      <c r="F78" s="1"/>
      <c r="G78" s="1"/>
      <c r="H78" s="1"/>
      <c r="I78" s="1"/>
      <c r="J78" s="3"/>
      <c r="K78" s="1"/>
      <c r="L78" s="1"/>
      <c r="M78" s="1"/>
      <c r="N78" s="1"/>
      <c r="O78" s="4"/>
    </row>
    <row r="79" ht="15.75" customHeight="1">
      <c r="A79" s="65"/>
      <c r="B79" s="66"/>
      <c r="C79" s="65"/>
      <c r="D79" s="66"/>
      <c r="E79" s="65"/>
      <c r="F79" s="65"/>
      <c r="G79" s="65"/>
      <c r="H79" s="65"/>
      <c r="I79" s="65"/>
      <c r="J79" s="67"/>
      <c r="K79" s="65"/>
      <c r="L79" s="65"/>
      <c r="M79" s="65"/>
      <c r="N79" s="65"/>
      <c r="O79" s="68"/>
    </row>
    <row r="80" ht="15.75" customHeight="1">
      <c r="A80" s="68"/>
      <c r="B80" s="69"/>
      <c r="C80" s="68"/>
      <c r="D80" s="69"/>
      <c r="E80" s="68"/>
      <c r="F80" s="68"/>
      <c r="G80" s="68"/>
      <c r="H80" s="68"/>
      <c r="I80" s="68"/>
      <c r="J80" s="70"/>
      <c r="K80" s="68"/>
      <c r="L80" s="71"/>
      <c r="M80" s="71"/>
      <c r="N80" s="71"/>
      <c r="O80" s="71"/>
    </row>
    <row r="81" ht="15.75" customHeight="1">
      <c r="B81" s="72"/>
      <c r="D81" s="72"/>
      <c r="J81" s="73"/>
    </row>
    <row r="82" ht="15.75" customHeight="1">
      <c r="B82" s="72"/>
      <c r="D82" s="72"/>
      <c r="J82" s="73"/>
    </row>
    <row r="83" ht="15.75" customHeight="1">
      <c r="B83" s="72"/>
      <c r="D83" s="72"/>
      <c r="J83" s="73"/>
    </row>
    <row r="84" ht="15.75" customHeight="1">
      <c r="B84" s="72"/>
      <c r="D84" s="72"/>
      <c r="J84" s="73"/>
    </row>
    <row r="85" ht="15.75" customHeight="1">
      <c r="B85" s="72"/>
      <c r="D85" s="72"/>
      <c r="J85" s="73"/>
    </row>
    <row r="86" ht="15.75" customHeight="1">
      <c r="B86" s="72"/>
      <c r="D86" s="72"/>
      <c r="J86" s="73"/>
    </row>
    <row r="87" ht="15.75" customHeight="1">
      <c r="B87" s="72"/>
      <c r="D87" s="72"/>
      <c r="J87" s="73"/>
    </row>
    <row r="88" ht="15.75" customHeight="1">
      <c r="B88" s="72"/>
      <c r="D88" s="72"/>
      <c r="J88" s="73"/>
    </row>
    <row r="89" ht="15.75" customHeight="1">
      <c r="B89" s="72"/>
      <c r="D89" s="72"/>
      <c r="J89" s="73"/>
    </row>
    <row r="90" ht="15.75" customHeight="1">
      <c r="B90" s="72"/>
      <c r="D90" s="72"/>
      <c r="J90" s="73"/>
    </row>
    <row r="91" ht="15.75" customHeight="1">
      <c r="B91" s="72"/>
      <c r="D91" s="72"/>
      <c r="J91" s="73"/>
    </row>
    <row r="92" ht="15.75" customHeight="1">
      <c r="B92" s="72"/>
      <c r="D92" s="72"/>
      <c r="J92" s="73"/>
    </row>
    <row r="93" ht="15.75" customHeight="1">
      <c r="B93" s="72"/>
      <c r="D93" s="72"/>
      <c r="J93" s="73"/>
    </row>
    <row r="94" ht="15.75" customHeight="1">
      <c r="B94" s="72"/>
      <c r="D94" s="72"/>
      <c r="J94" s="73"/>
    </row>
    <row r="95" ht="15.75" customHeight="1">
      <c r="B95" s="72"/>
      <c r="D95" s="72"/>
      <c r="J95" s="73"/>
    </row>
    <row r="96" ht="15.75" customHeight="1">
      <c r="B96" s="72"/>
      <c r="D96" s="72"/>
      <c r="J96" s="73"/>
    </row>
    <row r="97" ht="15.75" customHeight="1">
      <c r="B97" s="72"/>
      <c r="D97" s="72"/>
      <c r="J97" s="73"/>
    </row>
    <row r="98" ht="15.75" customHeight="1">
      <c r="B98" s="72"/>
      <c r="D98" s="72"/>
      <c r="J98" s="73"/>
    </row>
    <row r="99" ht="15.75" customHeight="1">
      <c r="B99" s="72"/>
      <c r="D99" s="72"/>
      <c r="J99" s="73"/>
    </row>
    <row r="100" ht="15.75" customHeight="1">
      <c r="B100" s="72"/>
      <c r="D100" s="72"/>
      <c r="J100" s="73"/>
    </row>
    <row r="101" ht="15.75" customHeight="1">
      <c r="B101" s="72"/>
      <c r="D101" s="72"/>
      <c r="J101" s="73"/>
    </row>
    <row r="102" ht="15.75" customHeight="1">
      <c r="B102" s="72"/>
      <c r="D102" s="72"/>
      <c r="J102" s="73"/>
    </row>
    <row r="103" ht="15.75" customHeight="1">
      <c r="B103" s="72"/>
      <c r="D103" s="72"/>
      <c r="J103" s="73"/>
    </row>
    <row r="104" ht="15.75" customHeight="1">
      <c r="B104" s="72"/>
      <c r="D104" s="72"/>
      <c r="J104" s="73"/>
    </row>
    <row r="105" ht="15.75" customHeight="1">
      <c r="B105" s="72"/>
      <c r="D105" s="72"/>
      <c r="J105" s="73"/>
    </row>
    <row r="106" ht="15.75" customHeight="1">
      <c r="B106" s="72"/>
      <c r="D106" s="72"/>
      <c r="J106" s="73"/>
    </row>
    <row r="107" ht="15.75" customHeight="1">
      <c r="B107" s="72"/>
      <c r="D107" s="72"/>
      <c r="J107" s="73"/>
    </row>
    <row r="108" ht="15.75" customHeight="1">
      <c r="B108" s="72"/>
      <c r="D108" s="72"/>
      <c r="J108" s="73"/>
    </row>
    <row r="109" ht="15.75" customHeight="1">
      <c r="B109" s="72"/>
      <c r="D109" s="72"/>
      <c r="J109" s="73"/>
    </row>
    <row r="110" ht="15.75" customHeight="1">
      <c r="B110" s="72"/>
      <c r="D110" s="72"/>
      <c r="J110" s="73"/>
    </row>
    <row r="111" ht="15.75" customHeight="1">
      <c r="B111" s="72"/>
      <c r="D111" s="72"/>
      <c r="J111" s="73"/>
    </row>
    <row r="112" ht="15.75" customHeight="1">
      <c r="B112" s="72"/>
      <c r="D112" s="72"/>
      <c r="J112" s="73"/>
    </row>
    <row r="113" ht="15.75" customHeight="1">
      <c r="B113" s="72"/>
      <c r="D113" s="72"/>
      <c r="J113" s="73"/>
    </row>
    <row r="114" ht="15.75" customHeight="1">
      <c r="B114" s="72"/>
      <c r="D114" s="72"/>
      <c r="J114" s="73"/>
    </row>
    <row r="115" ht="15.75" customHeight="1">
      <c r="B115" s="72"/>
      <c r="D115" s="72"/>
      <c r="J115" s="73"/>
    </row>
    <row r="116" ht="15.75" customHeight="1">
      <c r="B116" s="72"/>
      <c r="D116" s="72"/>
      <c r="J116" s="73"/>
    </row>
    <row r="117" ht="15.75" customHeight="1">
      <c r="B117" s="72"/>
      <c r="D117" s="72"/>
      <c r="J117" s="73"/>
    </row>
    <row r="118" ht="15.75" customHeight="1">
      <c r="B118" s="72"/>
      <c r="D118" s="72"/>
      <c r="J118" s="73"/>
    </row>
    <row r="119" ht="15.75" customHeight="1">
      <c r="B119" s="72"/>
      <c r="D119" s="72"/>
      <c r="J119" s="73"/>
    </row>
    <row r="120" ht="15.75" customHeight="1">
      <c r="B120" s="72"/>
      <c r="D120" s="72"/>
      <c r="J120" s="73"/>
    </row>
    <row r="121" ht="15.75" customHeight="1">
      <c r="B121" s="72"/>
      <c r="D121" s="72"/>
      <c r="J121" s="73"/>
    </row>
    <row r="122" ht="15.75" customHeight="1">
      <c r="B122" s="72"/>
      <c r="D122" s="72"/>
      <c r="J122" s="73"/>
    </row>
    <row r="123" ht="15.75" customHeight="1">
      <c r="B123" s="72"/>
      <c r="D123" s="72"/>
      <c r="J123" s="73"/>
    </row>
    <row r="124" ht="15.75" customHeight="1">
      <c r="B124" s="72"/>
      <c r="D124" s="72"/>
      <c r="J124" s="73"/>
    </row>
    <row r="125" ht="15.75" customHeight="1">
      <c r="B125" s="72"/>
      <c r="D125" s="72"/>
      <c r="J125" s="73"/>
    </row>
    <row r="126" ht="15.75" customHeight="1">
      <c r="B126" s="72"/>
      <c r="D126" s="72"/>
      <c r="J126" s="73"/>
    </row>
    <row r="127" ht="15.75" customHeight="1">
      <c r="B127" s="72"/>
      <c r="D127" s="72"/>
      <c r="J127" s="73"/>
    </row>
    <row r="128" ht="15.75" customHeight="1">
      <c r="B128" s="72"/>
      <c r="D128" s="72"/>
      <c r="J128" s="73"/>
    </row>
    <row r="129" ht="15.75" customHeight="1">
      <c r="B129" s="72"/>
      <c r="D129" s="72"/>
      <c r="J129" s="73"/>
    </row>
    <row r="130" ht="15.75" customHeight="1">
      <c r="B130" s="72"/>
      <c r="D130" s="72"/>
      <c r="J130" s="73"/>
    </row>
    <row r="131" ht="15.75" customHeight="1">
      <c r="B131" s="72"/>
      <c r="D131" s="72"/>
      <c r="J131" s="73"/>
    </row>
    <row r="132" ht="15.75" customHeight="1">
      <c r="B132" s="72"/>
      <c r="D132" s="72"/>
      <c r="J132" s="73"/>
    </row>
    <row r="133" ht="15.75" customHeight="1">
      <c r="B133" s="72"/>
      <c r="D133" s="72"/>
      <c r="J133" s="73"/>
    </row>
    <row r="134" ht="15.75" customHeight="1">
      <c r="B134" s="72"/>
      <c r="D134" s="72"/>
      <c r="J134" s="73"/>
    </row>
    <row r="135" ht="15.75" customHeight="1">
      <c r="B135" s="72"/>
      <c r="D135" s="72"/>
      <c r="J135" s="73"/>
    </row>
    <row r="136" ht="15.75" customHeight="1">
      <c r="B136" s="72"/>
      <c r="D136" s="72"/>
      <c r="J136" s="73"/>
    </row>
    <row r="137" ht="15.75" customHeight="1">
      <c r="B137" s="72"/>
      <c r="D137" s="72"/>
      <c r="J137" s="73"/>
    </row>
    <row r="138" ht="15.75" customHeight="1">
      <c r="B138" s="72"/>
      <c r="D138" s="72"/>
      <c r="J138" s="73"/>
    </row>
    <row r="139" ht="15.75" customHeight="1">
      <c r="B139" s="72"/>
      <c r="D139" s="72"/>
      <c r="J139" s="73"/>
    </row>
    <row r="140" ht="15.75" customHeight="1">
      <c r="B140" s="72"/>
      <c r="D140" s="72"/>
      <c r="J140" s="73"/>
    </row>
    <row r="141" ht="15.75" customHeight="1">
      <c r="B141" s="72"/>
      <c r="D141" s="72"/>
      <c r="J141" s="73"/>
    </row>
    <row r="142" ht="15.75" customHeight="1">
      <c r="B142" s="72"/>
      <c r="D142" s="72"/>
      <c r="J142" s="73"/>
    </row>
    <row r="143" ht="15.75" customHeight="1">
      <c r="B143" s="72"/>
      <c r="D143" s="72"/>
      <c r="J143" s="73"/>
    </row>
    <row r="144" ht="15.75" customHeight="1">
      <c r="B144" s="72"/>
      <c r="D144" s="72"/>
      <c r="J144" s="73"/>
    </row>
    <row r="145" ht="15.75" customHeight="1">
      <c r="B145" s="72"/>
      <c r="D145" s="72"/>
      <c r="J145" s="73"/>
    </row>
    <row r="146" ht="15.75" customHeight="1">
      <c r="B146" s="72"/>
      <c r="D146" s="72"/>
      <c r="J146" s="73"/>
    </row>
    <row r="147" ht="15.75" customHeight="1">
      <c r="B147" s="72"/>
      <c r="D147" s="72"/>
      <c r="J147" s="73"/>
    </row>
    <row r="148" ht="15.75" customHeight="1">
      <c r="B148" s="72"/>
      <c r="D148" s="72"/>
      <c r="J148" s="73"/>
    </row>
    <row r="149" ht="15.75" customHeight="1">
      <c r="B149" s="72"/>
      <c r="D149" s="72"/>
      <c r="J149" s="73"/>
    </row>
    <row r="150" ht="15.75" customHeight="1">
      <c r="B150" s="72"/>
      <c r="D150" s="72"/>
      <c r="J150" s="73"/>
    </row>
    <row r="151" ht="15.75" customHeight="1">
      <c r="B151" s="72"/>
      <c r="D151" s="72"/>
      <c r="J151" s="73"/>
    </row>
    <row r="152" ht="15.75" customHeight="1">
      <c r="B152" s="72"/>
      <c r="D152" s="72"/>
      <c r="J152" s="73"/>
    </row>
    <row r="153" ht="15.75" customHeight="1">
      <c r="B153" s="72"/>
      <c r="D153" s="72"/>
      <c r="J153" s="73"/>
    </row>
    <row r="154" ht="15.75" customHeight="1">
      <c r="B154" s="72"/>
      <c r="D154" s="72"/>
      <c r="J154" s="73"/>
    </row>
    <row r="155" ht="15.75" customHeight="1">
      <c r="B155" s="72"/>
      <c r="D155" s="72"/>
      <c r="J155" s="73"/>
    </row>
    <row r="156" ht="15.75" customHeight="1">
      <c r="B156" s="72"/>
      <c r="D156" s="72"/>
      <c r="J156" s="73"/>
    </row>
    <row r="157" ht="15.75" customHeight="1">
      <c r="B157" s="72"/>
      <c r="D157" s="72"/>
      <c r="J157" s="73"/>
    </row>
    <row r="158" ht="15.75" customHeight="1">
      <c r="B158" s="72"/>
      <c r="D158" s="72"/>
      <c r="J158" s="73"/>
    </row>
    <row r="159" ht="15.75" customHeight="1">
      <c r="B159" s="72"/>
      <c r="D159" s="72"/>
      <c r="J159" s="73"/>
    </row>
    <row r="160" ht="15.75" customHeight="1">
      <c r="B160" s="72"/>
      <c r="D160" s="72"/>
      <c r="J160" s="73"/>
    </row>
    <row r="161" ht="15.75" customHeight="1">
      <c r="B161" s="72"/>
      <c r="D161" s="72"/>
      <c r="J161" s="73"/>
    </row>
    <row r="162" ht="15.75" customHeight="1">
      <c r="B162" s="72"/>
      <c r="D162" s="72"/>
      <c r="J162" s="73"/>
    </row>
    <row r="163" ht="15.75" customHeight="1">
      <c r="B163" s="72"/>
      <c r="D163" s="72"/>
      <c r="J163" s="73"/>
    </row>
    <row r="164" ht="15.75" customHeight="1">
      <c r="B164" s="72"/>
      <c r="D164" s="72"/>
      <c r="J164" s="73"/>
    </row>
    <row r="165" ht="15.75" customHeight="1">
      <c r="B165" s="72"/>
      <c r="D165" s="72"/>
      <c r="J165" s="73"/>
    </row>
    <row r="166" ht="15.75" customHeight="1">
      <c r="B166" s="72"/>
      <c r="D166" s="72"/>
      <c r="J166" s="73"/>
    </row>
    <row r="167" ht="15.75" customHeight="1">
      <c r="B167" s="72"/>
      <c r="D167" s="72"/>
      <c r="J167" s="73"/>
    </row>
    <row r="168" ht="15.75" customHeight="1">
      <c r="B168" s="72"/>
      <c r="D168" s="72"/>
      <c r="J168" s="73"/>
    </row>
    <row r="169" ht="15.75" customHeight="1">
      <c r="B169" s="72"/>
      <c r="D169" s="72"/>
      <c r="J169" s="73"/>
    </row>
    <row r="170" ht="15.75" customHeight="1">
      <c r="B170" s="72"/>
      <c r="D170" s="72"/>
      <c r="J170" s="73"/>
    </row>
    <row r="171" ht="15.75" customHeight="1">
      <c r="B171" s="72"/>
      <c r="D171" s="72"/>
      <c r="J171" s="73"/>
    </row>
    <row r="172" ht="15.75" customHeight="1">
      <c r="B172" s="72"/>
      <c r="D172" s="72"/>
      <c r="J172" s="73"/>
    </row>
    <row r="173" ht="15.75" customHeight="1">
      <c r="B173" s="72"/>
      <c r="D173" s="72"/>
      <c r="J173" s="73"/>
    </row>
    <row r="174" ht="15.75" customHeight="1">
      <c r="B174" s="72"/>
      <c r="D174" s="72"/>
      <c r="J174" s="73"/>
    </row>
    <row r="175" ht="15.75" customHeight="1">
      <c r="B175" s="72"/>
      <c r="D175" s="72"/>
      <c r="J175" s="73"/>
    </row>
    <row r="176" ht="15.75" customHeight="1">
      <c r="B176" s="72"/>
      <c r="D176" s="72"/>
      <c r="J176" s="73"/>
    </row>
    <row r="177" ht="15.75" customHeight="1">
      <c r="B177" s="72"/>
      <c r="D177" s="72"/>
      <c r="J177" s="73"/>
    </row>
    <row r="178" ht="15.75" customHeight="1">
      <c r="B178" s="72"/>
      <c r="D178" s="72"/>
      <c r="J178" s="73"/>
    </row>
    <row r="179" ht="15.75" customHeight="1">
      <c r="B179" s="72"/>
      <c r="D179" s="72"/>
      <c r="J179" s="73"/>
    </row>
    <row r="180" ht="15.75" customHeight="1">
      <c r="B180" s="72"/>
      <c r="D180" s="72"/>
      <c r="J180" s="73"/>
    </row>
    <row r="181" ht="15.75" customHeight="1">
      <c r="B181" s="72"/>
      <c r="D181" s="72"/>
      <c r="J181" s="73"/>
    </row>
    <row r="182" ht="15.75" customHeight="1">
      <c r="B182" s="72"/>
      <c r="D182" s="72"/>
      <c r="J182" s="73"/>
    </row>
    <row r="183" ht="15.75" customHeight="1">
      <c r="B183" s="72"/>
      <c r="D183" s="72"/>
      <c r="J183" s="73"/>
    </row>
    <row r="184" ht="15.75" customHeight="1">
      <c r="B184" s="72"/>
      <c r="D184" s="72"/>
      <c r="J184" s="73"/>
    </row>
    <row r="185" ht="15.75" customHeight="1">
      <c r="B185" s="72"/>
      <c r="D185" s="72"/>
      <c r="J185" s="73"/>
    </row>
    <row r="186" ht="15.75" customHeight="1">
      <c r="B186" s="72"/>
      <c r="D186" s="72"/>
      <c r="J186" s="73"/>
    </row>
    <row r="187" ht="15.75" customHeight="1">
      <c r="B187" s="72"/>
      <c r="D187" s="72"/>
      <c r="J187" s="73"/>
    </row>
    <row r="188" ht="15.75" customHeight="1">
      <c r="B188" s="72"/>
      <c r="D188" s="72"/>
      <c r="J188" s="73"/>
    </row>
    <row r="189" ht="15.75" customHeight="1">
      <c r="B189" s="72"/>
      <c r="D189" s="72"/>
      <c r="J189" s="73"/>
    </row>
    <row r="190" ht="15.75" customHeight="1">
      <c r="B190" s="72"/>
      <c r="D190" s="72"/>
      <c r="J190" s="73"/>
    </row>
    <row r="191" ht="15.75" customHeight="1">
      <c r="B191" s="72"/>
      <c r="D191" s="72"/>
      <c r="J191" s="73"/>
    </row>
    <row r="192" ht="15.75" customHeight="1">
      <c r="B192" s="72"/>
      <c r="D192" s="72"/>
      <c r="J192" s="73"/>
    </row>
    <row r="193" ht="15.75" customHeight="1">
      <c r="B193" s="72"/>
      <c r="D193" s="72"/>
      <c r="J193" s="73"/>
    </row>
    <row r="194" ht="15.75" customHeight="1">
      <c r="B194" s="72"/>
      <c r="D194" s="72"/>
      <c r="J194" s="73"/>
    </row>
    <row r="195" ht="15.75" customHeight="1">
      <c r="B195" s="72"/>
      <c r="D195" s="72"/>
      <c r="J195" s="73"/>
    </row>
    <row r="196" ht="15.75" customHeight="1">
      <c r="B196" s="72"/>
      <c r="D196" s="72"/>
      <c r="J196" s="73"/>
    </row>
    <row r="197" ht="15.75" customHeight="1">
      <c r="B197" s="72"/>
      <c r="D197" s="72"/>
      <c r="J197" s="73"/>
    </row>
    <row r="198" ht="15.75" customHeight="1">
      <c r="B198" s="72"/>
      <c r="D198" s="72"/>
      <c r="J198" s="73"/>
    </row>
    <row r="199" ht="15.75" customHeight="1">
      <c r="B199" s="72"/>
      <c r="D199" s="72"/>
      <c r="J199" s="73"/>
    </row>
    <row r="200" ht="15.75" customHeight="1">
      <c r="B200" s="72"/>
      <c r="D200" s="72"/>
      <c r="J200" s="73"/>
    </row>
    <row r="201" ht="15.75" customHeight="1">
      <c r="B201" s="72"/>
      <c r="D201" s="72"/>
      <c r="J201" s="73"/>
    </row>
    <row r="202" ht="15.75" customHeight="1">
      <c r="B202" s="72"/>
      <c r="D202" s="72"/>
      <c r="J202" s="73"/>
    </row>
    <row r="203" ht="15.75" customHeight="1">
      <c r="B203" s="72"/>
      <c r="D203" s="72"/>
      <c r="J203" s="73"/>
    </row>
    <row r="204" ht="15.75" customHeight="1">
      <c r="B204" s="72"/>
      <c r="D204" s="72"/>
      <c r="J204" s="73"/>
    </row>
    <row r="205" ht="15.75" customHeight="1">
      <c r="B205" s="72"/>
      <c r="D205" s="72"/>
      <c r="J205" s="73"/>
    </row>
    <row r="206" ht="15.75" customHeight="1">
      <c r="B206" s="72"/>
      <c r="D206" s="72"/>
      <c r="J206" s="73"/>
    </row>
    <row r="207" ht="15.75" customHeight="1">
      <c r="B207" s="72"/>
      <c r="D207" s="72"/>
      <c r="J207" s="73"/>
    </row>
    <row r="208" ht="15.75" customHeight="1">
      <c r="B208" s="72"/>
      <c r="D208" s="72"/>
      <c r="J208" s="73"/>
    </row>
    <row r="209" ht="15.75" customHeight="1">
      <c r="B209" s="72"/>
      <c r="D209" s="72"/>
      <c r="J209" s="73"/>
    </row>
    <row r="210" ht="15.75" customHeight="1">
      <c r="B210" s="72"/>
      <c r="D210" s="72"/>
      <c r="J210" s="73"/>
    </row>
    <row r="211" ht="15.75" customHeight="1">
      <c r="B211" s="72"/>
      <c r="D211" s="72"/>
      <c r="J211" s="73"/>
    </row>
    <row r="212" ht="15.75" customHeight="1">
      <c r="B212" s="72"/>
      <c r="D212" s="72"/>
      <c r="J212" s="73"/>
    </row>
    <row r="213" ht="15.75" customHeight="1">
      <c r="B213" s="72"/>
      <c r="D213" s="72"/>
      <c r="J213" s="73"/>
    </row>
    <row r="214" ht="15.75" customHeight="1">
      <c r="B214" s="72"/>
      <c r="D214" s="72"/>
      <c r="J214" s="73"/>
    </row>
    <row r="215" ht="15.75" customHeight="1">
      <c r="B215" s="72"/>
      <c r="D215" s="72"/>
      <c r="J215" s="73"/>
    </row>
    <row r="216" ht="15.75" customHeight="1">
      <c r="B216" s="72"/>
      <c r="D216" s="72"/>
      <c r="J216" s="73"/>
    </row>
    <row r="217" ht="15.75" customHeight="1">
      <c r="B217" s="72"/>
      <c r="D217" s="72"/>
      <c r="J217" s="73"/>
    </row>
    <row r="218" ht="15.75" customHeight="1">
      <c r="B218" s="72"/>
      <c r="D218" s="72"/>
      <c r="J218" s="73"/>
    </row>
    <row r="219" ht="15.75" customHeight="1">
      <c r="B219" s="72"/>
      <c r="D219" s="72"/>
      <c r="J219" s="73"/>
    </row>
    <row r="220" ht="15.75" customHeight="1">
      <c r="B220" s="72"/>
      <c r="D220" s="72"/>
      <c r="J220" s="73"/>
    </row>
    <row r="221" ht="15.75" customHeight="1">
      <c r="B221" s="72"/>
      <c r="D221" s="72"/>
      <c r="J221" s="73"/>
    </row>
    <row r="222" ht="15.75" customHeight="1">
      <c r="B222" s="72"/>
      <c r="D222" s="72"/>
      <c r="J222" s="73"/>
    </row>
    <row r="223" ht="15.75" customHeight="1">
      <c r="B223" s="72"/>
      <c r="D223" s="72"/>
      <c r="J223" s="73"/>
    </row>
    <row r="224" ht="15.75" customHeight="1">
      <c r="B224" s="72"/>
      <c r="D224" s="72"/>
      <c r="J224" s="73"/>
    </row>
    <row r="225" ht="15.75" customHeight="1">
      <c r="B225" s="72"/>
      <c r="D225" s="72"/>
      <c r="J225" s="73"/>
    </row>
    <row r="226" ht="15.75" customHeight="1">
      <c r="B226" s="72"/>
      <c r="D226" s="72"/>
      <c r="J226" s="73"/>
    </row>
    <row r="227" ht="15.75" customHeight="1">
      <c r="B227" s="72"/>
      <c r="D227" s="72"/>
      <c r="J227" s="73"/>
    </row>
    <row r="228" ht="15.75" customHeight="1">
      <c r="B228" s="72"/>
      <c r="D228" s="72"/>
      <c r="J228" s="73"/>
    </row>
    <row r="229" ht="15.75" customHeight="1">
      <c r="B229" s="72"/>
      <c r="D229" s="72"/>
      <c r="J229" s="73"/>
    </row>
    <row r="230" ht="15.75" customHeight="1">
      <c r="B230" s="72"/>
      <c r="D230" s="72"/>
      <c r="J230" s="73"/>
    </row>
    <row r="231" ht="15.75" customHeight="1">
      <c r="B231" s="72"/>
      <c r="D231" s="72"/>
      <c r="J231" s="73"/>
    </row>
    <row r="232" ht="15.75" customHeight="1">
      <c r="B232" s="72"/>
      <c r="D232" s="72"/>
      <c r="J232" s="73"/>
    </row>
    <row r="233" ht="15.75" customHeight="1">
      <c r="B233" s="72"/>
      <c r="D233" s="72"/>
      <c r="J233" s="73"/>
    </row>
    <row r="234" ht="15.75" customHeight="1">
      <c r="B234" s="72"/>
      <c r="D234" s="72"/>
      <c r="J234" s="73"/>
    </row>
    <row r="235" ht="15.75" customHeight="1">
      <c r="B235" s="72"/>
      <c r="D235" s="72"/>
      <c r="J235" s="73"/>
    </row>
    <row r="236" ht="15.75" customHeight="1">
      <c r="B236" s="72"/>
      <c r="D236" s="72"/>
      <c r="J236" s="73"/>
    </row>
    <row r="237" ht="15.75" customHeight="1">
      <c r="B237" s="72"/>
      <c r="D237" s="72"/>
      <c r="J237" s="73"/>
    </row>
    <row r="238" ht="15.75" customHeight="1">
      <c r="B238" s="72"/>
      <c r="D238" s="72"/>
      <c r="J238" s="73"/>
    </row>
    <row r="239" ht="15.75" customHeight="1">
      <c r="B239" s="72"/>
      <c r="D239" s="72"/>
      <c r="J239" s="73"/>
    </row>
    <row r="240" ht="15.75" customHeight="1">
      <c r="B240" s="72"/>
      <c r="D240" s="72"/>
      <c r="J240" s="73"/>
    </row>
    <row r="241" ht="15.75" customHeight="1">
      <c r="B241" s="72"/>
      <c r="D241" s="72"/>
      <c r="J241" s="73"/>
    </row>
    <row r="242" ht="15.75" customHeight="1">
      <c r="B242" s="72"/>
      <c r="D242" s="72"/>
      <c r="J242" s="73"/>
    </row>
    <row r="243" ht="15.75" customHeight="1">
      <c r="B243" s="72"/>
      <c r="D243" s="72"/>
      <c r="J243" s="73"/>
    </row>
    <row r="244" ht="15.75" customHeight="1">
      <c r="B244" s="72"/>
      <c r="D244" s="72"/>
      <c r="J244" s="73"/>
    </row>
    <row r="245" ht="15.75" customHeight="1">
      <c r="B245" s="72"/>
      <c r="D245" s="72"/>
      <c r="J245" s="73"/>
    </row>
    <row r="246" ht="15.75" customHeight="1">
      <c r="B246" s="72"/>
      <c r="D246" s="72"/>
      <c r="J246" s="73"/>
    </row>
    <row r="247" ht="15.75" customHeight="1">
      <c r="B247" s="72"/>
      <c r="D247" s="72"/>
      <c r="J247" s="73"/>
    </row>
    <row r="248" ht="15.75" customHeight="1">
      <c r="B248" s="72"/>
      <c r="D248" s="72"/>
      <c r="J248" s="73"/>
    </row>
    <row r="249" ht="15.75" customHeight="1">
      <c r="B249" s="72"/>
      <c r="D249" s="72"/>
      <c r="J249" s="73"/>
    </row>
    <row r="250" ht="15.75" customHeight="1">
      <c r="B250" s="72"/>
      <c r="D250" s="72"/>
      <c r="J250" s="73"/>
    </row>
    <row r="251" ht="15.75" customHeight="1">
      <c r="B251" s="72"/>
      <c r="D251" s="72"/>
      <c r="J251" s="73"/>
    </row>
    <row r="252" ht="15.75" customHeight="1">
      <c r="B252" s="72"/>
      <c r="D252" s="72"/>
      <c r="J252" s="73"/>
    </row>
    <row r="253" ht="15.75" customHeight="1">
      <c r="B253" s="72"/>
      <c r="D253" s="72"/>
      <c r="J253" s="73"/>
    </row>
    <row r="254" ht="15.75" customHeight="1">
      <c r="B254" s="72"/>
      <c r="D254" s="72"/>
      <c r="J254" s="73"/>
    </row>
    <row r="255" ht="15.75" customHeight="1">
      <c r="B255" s="72"/>
      <c r="D255" s="72"/>
      <c r="J255" s="73"/>
    </row>
    <row r="256" ht="15.75" customHeight="1">
      <c r="B256" s="72"/>
      <c r="D256" s="72"/>
      <c r="J256" s="73"/>
    </row>
    <row r="257" ht="15.75" customHeight="1">
      <c r="B257" s="72"/>
      <c r="D257" s="72"/>
      <c r="J257" s="73"/>
    </row>
    <row r="258" ht="15.75" customHeight="1">
      <c r="B258" s="72"/>
      <c r="D258" s="72"/>
      <c r="J258" s="73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</sheetData>
  <mergeCells count="3">
    <mergeCell ref="Q1:AA1"/>
    <mergeCell ref="AB1:AE1"/>
    <mergeCell ref="Q19:AA20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