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<sst xmlns="http://schemas.openxmlformats.org/spreadsheetml/2006/main" count="103" uniqueCount="98">
  <si>
    <t>Désignation</t>
  </si>
  <si>
    <t>Ampère</t>
  </si>
  <si>
    <t>Volt</t>
  </si>
  <si>
    <t>Puissance en KW</t>
  </si>
  <si>
    <t>Heures conso actuelle</t>
  </si>
  <si>
    <t>Conso jour KWH</t>
  </si>
  <si>
    <t>Heures conso actuelle Dimanche</t>
  </si>
  <si>
    <t>Consodimanche KWH</t>
  </si>
  <si>
    <t>Conso actuelle KWH/semaine</t>
  </si>
  <si>
    <t>Heures d’utilisation potentielle jour d’ouverture</t>
  </si>
  <si>
    <t>Heures d’utilisation potentielle DIMANCHE</t>
  </si>
  <si>
    <t>Conso estimée semaine KWH</t>
  </si>
  <si>
    <t>Heures économisables semaine</t>
  </si>
  <si>
    <t xml:space="preserve">Kwh semaine économisable
</t>
  </si>
  <si>
    <t>%</t>
  </si>
  <si>
    <t>Mois</t>
  </si>
  <si>
    <t>Qté KWH</t>
  </si>
  <si>
    <t>Prix HPE KWH</t>
  </si>
  <si>
    <t>Prix HCE KWH</t>
  </si>
  <si>
    <t xml:space="preserve">Prix HPH KWH </t>
  </si>
  <si>
    <t xml:space="preserve">Prix HCH KWH </t>
  </si>
  <si>
    <t>% HP</t>
  </si>
  <si>
    <t>% HC</t>
  </si>
  <si>
    <t>Prix acheminement</t>
  </si>
  <si>
    <t>Taxes</t>
  </si>
  <si>
    <t>abonnement</t>
  </si>
  <si>
    <t>TOTAL</t>
  </si>
  <si>
    <t>Alarme incendi</t>
  </si>
  <si>
    <t>Janvier</t>
  </si>
  <si>
    <t>BAES</t>
  </si>
  <si>
    <t>fevrier</t>
  </si>
  <si>
    <t>Sono</t>
  </si>
  <si>
    <t>mars</t>
  </si>
  <si>
    <t>VDI</t>
  </si>
  <si>
    <t>avril</t>
  </si>
  <si>
    <t>Machine à glaçon</t>
  </si>
  <si>
    <t>mai</t>
  </si>
  <si>
    <t>Centrale eclairage</t>
  </si>
  <si>
    <t>juin</t>
  </si>
  <si>
    <t>Eclairage 1</t>
  </si>
  <si>
    <t>juillet</t>
  </si>
  <si>
    <t>Eclairage 2</t>
  </si>
  <si>
    <t>aout</t>
  </si>
  <si>
    <t>Eclairage 3</t>
  </si>
  <si>
    <t>septembre</t>
  </si>
  <si>
    <t>PC Général EXT</t>
  </si>
  <si>
    <t>octobre</t>
  </si>
  <si>
    <t>SONO TV</t>
  </si>
  <si>
    <t>novembre</t>
  </si>
  <si>
    <t>PC EXT TV</t>
  </si>
  <si>
    <t>decembre</t>
  </si>
  <si>
    <t>PC BAR ss piste</t>
  </si>
  <si>
    <t>pc MEUBLE BOISSON</t>
  </si>
  <si>
    <t>Pc caisse bar</t>
  </si>
  <si>
    <t>Rideau air chaud</t>
  </si>
  <si>
    <t>Chauffe eau veille</t>
  </si>
  <si>
    <t>PC lave vaisselle</t>
  </si>
  <si>
    <t>PC pompe bière</t>
  </si>
  <si>
    <t>PC banquette</t>
  </si>
  <si>
    <t>Monte plat</t>
  </si>
  <si>
    <t xml:space="preserve">Machine à café </t>
  </si>
  <si>
    <t>PC office</t>
  </si>
  <si>
    <t>Rideau air chaud 3</t>
  </si>
  <si>
    <t>Stores</t>
  </si>
  <si>
    <t>M Palette</t>
  </si>
  <si>
    <t>CF Négative</t>
  </si>
  <si>
    <t>Froid bar</t>
  </si>
  <si>
    <t>lave vaisselle bar</t>
  </si>
  <si>
    <t>Froid bar 2</t>
  </si>
  <si>
    <t>Groupe clim1</t>
  </si>
  <si>
    <t>Groupe clim2</t>
  </si>
  <si>
    <t>rideau air chaud 1</t>
  </si>
  <si>
    <t>rideau air chaud 2</t>
  </si>
  <si>
    <t>Chauffage ext</t>
  </si>
  <si>
    <t>PC 1</t>
  </si>
  <si>
    <t>PC 2</t>
  </si>
  <si>
    <t>PC Bateur</t>
  </si>
  <si>
    <t>PC Meuble froid</t>
  </si>
  <si>
    <t>Lave vaiselle</t>
  </si>
  <si>
    <t>Hotte</t>
  </si>
  <si>
    <t>MAL 1</t>
  </si>
  <si>
    <t>MAL 2</t>
  </si>
  <si>
    <t>Pompe</t>
  </si>
  <si>
    <t>Cumulus</t>
  </si>
  <si>
    <t>Meuble froid</t>
  </si>
  <si>
    <t>vmc</t>
  </si>
  <si>
    <t>VCC</t>
  </si>
  <si>
    <t>Chambre froide+</t>
  </si>
  <si>
    <t>Chambre froide -</t>
  </si>
  <si>
    <t>Cave vin</t>
  </si>
  <si>
    <t>Régulation</t>
  </si>
  <si>
    <t>EXPLOITATION</t>
  </si>
  <si>
    <t>ECLAIRAGE</t>
  </si>
  <si>
    <t>ECS</t>
  </si>
  <si>
    <t>CHAUFFAGE</t>
  </si>
  <si>
    <t>CUISINE</t>
  </si>
  <si>
    <t>CHAMBRE FROIDE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</si>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</sst>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7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1.0"/>
      <color rgb="FF000000"/>
      <name val="Arial"/>
    </font>
    <font>
      <sz val="11.0"/>
      <color rgb="FF795548"/>
      <name val="Inconsolata"/>
    </font>
    <font>
      <b/>
      <color theme="1"/>
      <name val="Arial"/>
    </font>
    <font>
      <sz val="11.0"/>
      <color rgb="FF1155CC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4" xfId="0" applyBorder="1" applyFont="1" applyNumberFormat="1"/>
    <xf borderId="0" fillId="0" fontId="1" numFmtId="0" xfId="0" applyFont="1"/>
    <xf borderId="0" fillId="0" fontId="1" numFmtId="0" xfId="0" applyFont="1"/>
    <xf borderId="0" fillId="2" fontId="2" numFmtId="0" xfId="0" applyAlignment="1" applyFill="1" applyFont="1">
      <alignment horizontal="left"/>
    </xf>
    <xf borderId="1" fillId="3" fontId="1" numFmtId="0" xfId="0" applyBorder="1" applyFill="1" applyFont="1"/>
    <xf borderId="1" fillId="3" fontId="1" numFmtId="4" xfId="0" applyBorder="1" applyFont="1" applyNumberFormat="1"/>
    <xf borderId="0" fillId="3" fontId="1" numFmtId="4" xfId="0" applyFont="1" applyNumberFormat="1"/>
    <xf borderId="0" fillId="0" fontId="1" numFmtId="9" xfId="0" applyFont="1" applyNumberFormat="1"/>
    <xf borderId="0" fillId="0" fontId="1" numFmtId="164" xfId="0" applyFont="1" applyNumberFormat="1"/>
    <xf borderId="1" fillId="3" fontId="3" numFmtId="0" xfId="0" applyAlignment="1" applyBorder="1" applyFont="1">
      <alignment horizontal="left" shrinkToFit="0" wrapText="1"/>
    </xf>
    <xf borderId="1" fillId="3" fontId="3" numFmtId="4" xfId="0" applyAlignment="1" applyBorder="1" applyFont="1" applyNumberFormat="1">
      <alignment horizontal="right" shrinkToFit="0" wrapText="1"/>
    </xf>
    <xf borderId="1" fillId="3" fontId="3" numFmtId="0" xfId="0" applyBorder="1" applyFont="1"/>
    <xf borderId="1" fillId="3" fontId="3" numFmtId="4" xfId="0" applyBorder="1" applyFont="1" applyNumberFormat="1"/>
    <xf borderId="1" fillId="4" fontId="3" numFmtId="0" xfId="0" applyBorder="1" applyFill="1" applyFont="1"/>
    <xf borderId="1" fillId="4" fontId="3" numFmtId="4" xfId="0" applyBorder="1" applyFont="1" applyNumberFormat="1"/>
    <xf borderId="1" fillId="4" fontId="1" numFmtId="4" xfId="0" applyBorder="1" applyFont="1" applyNumberFormat="1"/>
    <xf borderId="0" fillId="4" fontId="1" numFmtId="4" xfId="0" applyFont="1" applyNumberFormat="1"/>
    <xf borderId="0" fillId="2" fontId="4" numFmtId="164" xfId="0" applyFont="1" applyNumberFormat="1"/>
    <xf borderId="1" fillId="5" fontId="1" numFmtId="0" xfId="0" applyBorder="1" applyFill="1" applyFont="1"/>
    <xf borderId="1" fillId="5" fontId="1" numFmtId="4" xfId="0" applyBorder="1" applyFont="1" applyNumberFormat="1"/>
    <xf borderId="0" fillId="5" fontId="1" numFmtId="4" xfId="0" applyFont="1" applyNumberFormat="1"/>
    <xf borderId="1" fillId="6" fontId="1" numFmtId="0" xfId="0" applyBorder="1" applyFill="1" applyFont="1"/>
    <xf borderId="1" fillId="6" fontId="1" numFmtId="4" xfId="0" applyBorder="1" applyFont="1" applyNumberFormat="1"/>
    <xf borderId="0" fillId="6" fontId="1" numFmtId="4" xfId="0" applyFont="1" applyNumberFormat="1"/>
    <xf borderId="1" fillId="7" fontId="1" numFmtId="0" xfId="0" applyBorder="1" applyFill="1" applyFont="1"/>
    <xf borderId="1" fillId="7" fontId="1" numFmtId="4" xfId="0" applyBorder="1" applyFont="1" applyNumberFormat="1"/>
    <xf borderId="0" fillId="7" fontId="1" numFmtId="4" xfId="0" applyFont="1" applyNumberFormat="1"/>
    <xf borderId="1" fillId="8" fontId="1" numFmtId="0" xfId="0" applyBorder="1" applyFill="1" applyFont="1"/>
    <xf borderId="1" fillId="8" fontId="1" numFmtId="4" xfId="0" applyBorder="1" applyFont="1" applyNumberFormat="1"/>
    <xf borderId="0" fillId="8" fontId="1" numFmtId="4" xfId="0" applyFont="1" applyNumberFormat="1"/>
    <xf borderId="1" fillId="9" fontId="1" numFmtId="0" xfId="0" applyBorder="1" applyFill="1" applyFont="1"/>
    <xf borderId="1" fillId="9" fontId="1" numFmtId="4" xfId="0" applyBorder="1" applyFont="1" applyNumberFormat="1"/>
    <xf borderId="0" fillId="9" fontId="1" numFmtId="4" xfId="0" applyFont="1" applyNumberFormat="1"/>
    <xf borderId="1" fillId="4" fontId="1" numFmtId="0" xfId="0" applyBorder="1" applyFont="1"/>
    <xf borderId="0" fillId="0" fontId="1" numFmtId="4" xfId="0" applyFont="1" applyNumberFormat="1"/>
    <xf borderId="1" fillId="0" fontId="5" numFmtId="0" xfId="0" applyBorder="1" applyFont="1"/>
    <xf borderId="1" fillId="0" fontId="5" numFmtId="4" xfId="0" applyBorder="1" applyFont="1" applyNumberFormat="1"/>
    <xf borderId="0" fillId="0" fontId="5" numFmtId="0" xfId="0" applyFont="1"/>
    <xf borderId="0" fillId="0" fontId="5" numFmtId="4" xfId="0" applyFont="1" applyNumberFormat="1"/>
    <xf borderId="0" fillId="2" fontId="6" numFmtId="0" xfId="0" applyFont="1"/>
    <xf borderId="0" fillId="0" fontId="1" numFmtId="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Feuil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87" displayName="Table_1" id="1">
  <tableColumns count="15">
    <tableColumn name="Désignation" id="1"/>
    <tableColumn name="Ampère" id="2"/>
    <tableColumn name="Volt" id="3"/>
    <tableColumn name="Puissance en KW" id="4"/>
    <tableColumn name="Heures conso actuelle" id="5"/>
    <tableColumn name="Conso jour KWH" id="6"/>
    <tableColumn name="Heures conso actuelle Dimanche" id="7"/>
    <tableColumn name="Consodimanche KWH" id="8"/>
    <tableColumn name="Conso actuelle KWH/semaine" id="9"/>
    <tableColumn name="Heures d’utilisation potentielle jour d’ouverture" id="10"/>
    <tableColumn name="Heures d’utilisation potentielle DIMANCHE" id="11"/>
    <tableColumn name="Conso estimée semaine KWH" id="12"/>
    <tableColumn name="Heures économisables semaine" id="13"/>
    <tableColumn name="Kwh semaine économisable_x000a_" id="14"/>
    <tableColumn name="%" id="15"/>
  </tableColumns>
  <tableStyleInfo name="Feuil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14.13"/>
    <col customWidth="1" min="5" max="5" width="9.38"/>
    <col customWidth="1" min="6" max="6" width="28.88"/>
    <col customWidth="1" min="7" max="7" width="25.5"/>
    <col customWidth="1" min="8" max="9" width="28.88"/>
    <col customWidth="1" min="10" max="10" width="26.25"/>
    <col customWidth="1" min="11" max="12" width="25.0"/>
    <col customWidth="1" min="13" max="13" width="18.0"/>
    <col customWidth="1" min="14" max="14" width="22.13"/>
    <col customWidth="1" min="24" max="24" width="16.88"/>
  </cols>
  <sheetData>
    <row r="1" ht="24.0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3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ht="15.75" customHeight="1">
      <c r="A2" s="6" t="s">
        <v>27</v>
      </c>
      <c r="B2" s="7">
        <v>0.05</v>
      </c>
      <c r="C2" s="7">
        <v>230.0</v>
      </c>
      <c r="D2" s="7">
        <f t="shared" ref="D2:D10" si="1">(B2*C2)/1000</f>
        <v>0.0115</v>
      </c>
      <c r="E2" s="7">
        <v>24.0</v>
      </c>
      <c r="F2" s="7">
        <f t="shared" ref="F2:F55" si="2">D2*E2</f>
        <v>0.276</v>
      </c>
      <c r="G2" s="7">
        <v>24.0</v>
      </c>
      <c r="H2" s="7">
        <f t="shared" ref="H2:H55" si="3">D2*G2</f>
        <v>0.276</v>
      </c>
      <c r="I2" s="7">
        <f t="shared" ref="I2:I55" si="4">((E2*6)+G2)*D2</f>
        <v>1.932</v>
      </c>
      <c r="J2" s="7">
        <v>24.0</v>
      </c>
      <c r="K2" s="7">
        <v>24.0</v>
      </c>
      <c r="L2" s="7">
        <f t="shared" ref="L2:L55" si="5">((J2*6)+K2)*D2</f>
        <v>1.932</v>
      </c>
      <c r="M2" s="7">
        <f t="shared" ref="M2:M55" si="6">((E2*6)+G2)-((J2*6+K2))</f>
        <v>0</v>
      </c>
      <c r="N2" s="7">
        <f t="shared" ref="N2:N55" si="7">I2-L2</f>
        <v>0</v>
      </c>
      <c r="O2" s="8"/>
      <c r="P2" s="4" t="s">
        <v>28</v>
      </c>
      <c r="Q2" s="4">
        <v>26416.0</v>
      </c>
      <c r="R2" s="4">
        <v>0.06575</v>
      </c>
      <c r="S2" s="4">
        <v>0.0309</v>
      </c>
      <c r="T2" s="4">
        <v>0.1427</v>
      </c>
      <c r="U2" s="4">
        <v>0.10116</v>
      </c>
      <c r="V2" s="9">
        <v>0.74</v>
      </c>
      <c r="W2" s="9">
        <v>0.26</v>
      </c>
      <c r="X2" s="4">
        <v>0.05</v>
      </c>
      <c r="Y2" s="4">
        <v>0.0055</v>
      </c>
      <c r="Z2" s="4">
        <v>40.83</v>
      </c>
      <c r="AA2" s="10">
        <f t="shared" ref="AA2:AA4" si="8">((V2*T2)*Q2)+((W2*Q2)*U2)+(X2*Q2)+(Y2*Q2)+Z2</f>
        <v>4991.177834</v>
      </c>
    </row>
    <row r="3" ht="15.75" customHeight="1">
      <c r="A3" s="11" t="s">
        <v>29</v>
      </c>
      <c r="B3" s="12">
        <v>0.05</v>
      </c>
      <c r="C3" s="12">
        <v>230.0</v>
      </c>
      <c r="D3" s="7">
        <f t="shared" si="1"/>
        <v>0.0115</v>
      </c>
      <c r="E3" s="7">
        <v>24.0</v>
      </c>
      <c r="F3" s="7">
        <f t="shared" si="2"/>
        <v>0.276</v>
      </c>
      <c r="G3" s="7">
        <v>24.0</v>
      </c>
      <c r="H3" s="7">
        <f t="shared" si="3"/>
        <v>0.276</v>
      </c>
      <c r="I3" s="7">
        <f t="shared" si="4"/>
        <v>1.932</v>
      </c>
      <c r="J3" s="7">
        <v>24.0</v>
      </c>
      <c r="K3" s="7">
        <v>24.0</v>
      </c>
      <c r="L3" s="7">
        <f t="shared" si="5"/>
        <v>1.932</v>
      </c>
      <c r="M3" s="7">
        <f t="shared" si="6"/>
        <v>0</v>
      </c>
      <c r="N3" s="7">
        <f t="shared" si="7"/>
        <v>0</v>
      </c>
      <c r="O3" s="8"/>
      <c r="P3" s="4" t="s">
        <v>30</v>
      </c>
      <c r="Q3" s="4">
        <v>31047.0</v>
      </c>
      <c r="R3" s="4">
        <v>0.06575</v>
      </c>
      <c r="S3" s="4">
        <v>0.0309</v>
      </c>
      <c r="T3" s="4">
        <v>0.1427</v>
      </c>
      <c r="U3" s="4">
        <v>0.10116</v>
      </c>
      <c r="V3" s="9">
        <v>0.74</v>
      </c>
      <c r="W3" s="9">
        <v>0.26</v>
      </c>
      <c r="X3" s="4">
        <v>0.05</v>
      </c>
      <c r="Y3" s="4">
        <v>0.0055</v>
      </c>
      <c r="Z3" s="4">
        <v>40.83</v>
      </c>
      <c r="AA3" s="10">
        <f t="shared" si="8"/>
        <v>5859.025381</v>
      </c>
    </row>
    <row r="4" ht="15.75" customHeight="1">
      <c r="A4" s="6" t="s">
        <v>31</v>
      </c>
      <c r="B4" s="7">
        <v>0.05</v>
      </c>
      <c r="C4" s="7">
        <v>230.0</v>
      </c>
      <c r="D4" s="7">
        <f t="shared" si="1"/>
        <v>0.0115</v>
      </c>
      <c r="E4" s="7">
        <v>24.0</v>
      </c>
      <c r="F4" s="7">
        <f t="shared" si="2"/>
        <v>0.276</v>
      </c>
      <c r="G4" s="7">
        <v>24.0</v>
      </c>
      <c r="H4" s="7">
        <f t="shared" si="3"/>
        <v>0.276</v>
      </c>
      <c r="I4" s="7">
        <f t="shared" si="4"/>
        <v>1.932</v>
      </c>
      <c r="J4" s="7">
        <v>22.0</v>
      </c>
      <c r="K4" s="7">
        <f t="shared" ref="K4:K5" si="9">J4-2</f>
        <v>20</v>
      </c>
      <c r="L4" s="7">
        <f t="shared" si="5"/>
        <v>1.748</v>
      </c>
      <c r="M4" s="7">
        <f t="shared" si="6"/>
        <v>16</v>
      </c>
      <c r="N4" s="7">
        <f t="shared" si="7"/>
        <v>0.184</v>
      </c>
      <c r="O4" s="8"/>
      <c r="P4" s="4" t="s">
        <v>32</v>
      </c>
      <c r="Q4" s="4">
        <v>22400.0</v>
      </c>
      <c r="R4" s="4">
        <v>0.06575</v>
      </c>
      <c r="S4" s="4">
        <v>0.0309</v>
      </c>
      <c r="T4" s="4">
        <v>0.1427</v>
      </c>
      <c r="U4" s="4">
        <v>0.10116</v>
      </c>
      <c r="V4" s="9">
        <v>0.74</v>
      </c>
      <c r="W4" s="9">
        <v>0.26</v>
      </c>
      <c r="X4" s="4">
        <v>0.05</v>
      </c>
      <c r="Y4" s="4">
        <v>0.0055</v>
      </c>
      <c r="Z4" s="4">
        <v>40.83</v>
      </c>
      <c r="AA4" s="10">
        <f t="shared" si="8"/>
        <v>4238.58104</v>
      </c>
    </row>
    <row r="5" ht="15.75" customHeight="1">
      <c r="A5" s="13" t="s">
        <v>33</v>
      </c>
      <c r="B5" s="14">
        <v>1.34</v>
      </c>
      <c r="C5" s="14">
        <v>230.0</v>
      </c>
      <c r="D5" s="7">
        <f t="shared" si="1"/>
        <v>0.3082</v>
      </c>
      <c r="E5" s="7">
        <v>24.0</v>
      </c>
      <c r="F5" s="7">
        <f t="shared" si="2"/>
        <v>7.3968</v>
      </c>
      <c r="G5" s="7">
        <v>24.0</v>
      </c>
      <c r="H5" s="7">
        <f t="shared" si="3"/>
        <v>7.3968</v>
      </c>
      <c r="I5" s="7">
        <f t="shared" si="4"/>
        <v>51.7776</v>
      </c>
      <c r="J5" s="7">
        <v>22.0</v>
      </c>
      <c r="K5" s="7">
        <f t="shared" si="9"/>
        <v>20</v>
      </c>
      <c r="L5" s="7">
        <f t="shared" si="5"/>
        <v>46.8464</v>
      </c>
      <c r="M5" s="7">
        <f t="shared" si="6"/>
        <v>16</v>
      </c>
      <c r="N5" s="7">
        <f t="shared" si="7"/>
        <v>4.9312</v>
      </c>
      <c r="O5" s="8"/>
      <c r="P5" s="4" t="s">
        <v>34</v>
      </c>
      <c r="Q5" s="4">
        <v>23929.0</v>
      </c>
      <c r="R5" s="4">
        <v>0.06575</v>
      </c>
      <c r="S5" s="4">
        <v>0.0309</v>
      </c>
      <c r="T5" s="4">
        <v>0.1427</v>
      </c>
      <c r="U5" s="4">
        <v>0.10116</v>
      </c>
      <c r="V5" s="9">
        <v>0.74</v>
      </c>
      <c r="W5" s="9">
        <v>0.26</v>
      </c>
      <c r="X5" s="4">
        <v>0.05</v>
      </c>
      <c r="Y5" s="4">
        <v>0.0055</v>
      </c>
      <c r="Z5" s="4">
        <v>40.83</v>
      </c>
      <c r="AA5" s="10">
        <f t="shared" ref="AA5:AA10" si="10">((V5*R5)*Q5)+((W5*Q5)*S5)+(X5*Q5)+(Y5*Q5)+Z5</f>
        <v>2725.400581</v>
      </c>
    </row>
    <row r="6" ht="15.75" customHeight="1">
      <c r="A6" s="6" t="s">
        <v>35</v>
      </c>
      <c r="B6" s="7">
        <v>2.7</v>
      </c>
      <c r="C6" s="7">
        <v>230.0</v>
      </c>
      <c r="D6" s="7">
        <f t="shared" si="1"/>
        <v>0.621</v>
      </c>
      <c r="E6" s="7">
        <v>18.0</v>
      </c>
      <c r="F6" s="7">
        <f t="shared" si="2"/>
        <v>11.178</v>
      </c>
      <c r="G6" s="7">
        <f t="shared" ref="G6:G12" si="11">E6-2</f>
        <v>16</v>
      </c>
      <c r="H6" s="7">
        <f t="shared" si="3"/>
        <v>9.936</v>
      </c>
      <c r="I6" s="7">
        <f t="shared" si="4"/>
        <v>77.004</v>
      </c>
      <c r="J6" s="7">
        <v>16.0</v>
      </c>
      <c r="K6" s="7">
        <v>16.0</v>
      </c>
      <c r="L6" s="7">
        <f t="shared" si="5"/>
        <v>69.552</v>
      </c>
      <c r="M6" s="7">
        <f t="shared" si="6"/>
        <v>12</v>
      </c>
      <c r="N6" s="7">
        <f t="shared" si="7"/>
        <v>7.452</v>
      </c>
      <c r="O6" s="8"/>
      <c r="P6" s="4" t="s">
        <v>36</v>
      </c>
      <c r="Q6" s="4">
        <v>18052.0</v>
      </c>
      <c r="R6" s="4">
        <v>0.06575</v>
      </c>
      <c r="S6" s="4">
        <v>0.0309</v>
      </c>
      <c r="T6" s="4">
        <v>0.1427</v>
      </c>
      <c r="U6" s="4">
        <v>0.10116</v>
      </c>
      <c r="V6" s="9">
        <v>0.74</v>
      </c>
      <c r="W6" s="9">
        <v>0.26</v>
      </c>
      <c r="X6" s="4">
        <v>0.05</v>
      </c>
      <c r="Y6" s="4">
        <v>0.0055</v>
      </c>
      <c r="Z6" s="4">
        <v>40.83</v>
      </c>
      <c r="AA6" s="10">
        <f t="shared" si="10"/>
        <v>2066.065828</v>
      </c>
    </row>
    <row r="7" ht="15.75" customHeight="1">
      <c r="A7" s="15" t="s">
        <v>37</v>
      </c>
      <c r="B7" s="16">
        <v>0.163</v>
      </c>
      <c r="C7" s="16">
        <v>230.0</v>
      </c>
      <c r="D7" s="17">
        <f t="shared" si="1"/>
        <v>0.03749</v>
      </c>
      <c r="E7" s="17">
        <v>22.0</v>
      </c>
      <c r="F7" s="17">
        <f t="shared" si="2"/>
        <v>0.82478</v>
      </c>
      <c r="G7" s="17">
        <f t="shared" si="11"/>
        <v>20</v>
      </c>
      <c r="H7" s="17">
        <f t="shared" si="3"/>
        <v>0.7498</v>
      </c>
      <c r="I7" s="17">
        <f t="shared" si="4"/>
        <v>5.69848</v>
      </c>
      <c r="J7" s="17">
        <v>22.0</v>
      </c>
      <c r="K7" s="17">
        <f t="shared" ref="K7:K16" si="12">J7-2</f>
        <v>20</v>
      </c>
      <c r="L7" s="17">
        <f t="shared" si="5"/>
        <v>5.69848</v>
      </c>
      <c r="M7" s="17">
        <f t="shared" si="6"/>
        <v>0</v>
      </c>
      <c r="N7" s="17">
        <f t="shared" si="7"/>
        <v>0</v>
      </c>
      <c r="O7" s="18"/>
      <c r="P7" s="4" t="s">
        <v>38</v>
      </c>
      <c r="Q7" s="4">
        <v>15108.0</v>
      </c>
      <c r="R7" s="4">
        <v>0.06575</v>
      </c>
      <c r="S7" s="4">
        <v>0.0309</v>
      </c>
      <c r="T7" s="4">
        <v>0.1427</v>
      </c>
      <c r="U7" s="4">
        <v>0.10116</v>
      </c>
      <c r="V7" s="9">
        <v>0.74</v>
      </c>
      <c r="W7" s="9">
        <v>0.26</v>
      </c>
      <c r="X7" s="4">
        <v>0.05</v>
      </c>
      <c r="Y7" s="4">
        <v>0.0055</v>
      </c>
      <c r="Z7" s="4">
        <v>40.83</v>
      </c>
      <c r="AA7" s="10">
        <f t="shared" si="10"/>
        <v>1735.781412</v>
      </c>
    </row>
    <row r="8" ht="15.75" customHeight="1">
      <c r="A8" s="15" t="s">
        <v>39</v>
      </c>
      <c r="B8" s="16">
        <v>1.0</v>
      </c>
      <c r="C8" s="16">
        <v>230.0</v>
      </c>
      <c r="D8" s="17">
        <f t="shared" si="1"/>
        <v>0.23</v>
      </c>
      <c r="E8" s="17">
        <v>22.0</v>
      </c>
      <c r="F8" s="17">
        <f t="shared" si="2"/>
        <v>5.06</v>
      </c>
      <c r="G8" s="17">
        <f t="shared" si="11"/>
        <v>20</v>
      </c>
      <c r="H8" s="17">
        <f t="shared" si="3"/>
        <v>4.6</v>
      </c>
      <c r="I8" s="17">
        <f t="shared" si="4"/>
        <v>34.96</v>
      </c>
      <c r="J8" s="17">
        <v>22.0</v>
      </c>
      <c r="K8" s="17">
        <f t="shared" si="12"/>
        <v>20</v>
      </c>
      <c r="L8" s="17">
        <f t="shared" si="5"/>
        <v>34.96</v>
      </c>
      <c r="M8" s="17">
        <f t="shared" si="6"/>
        <v>0</v>
      </c>
      <c r="N8" s="17">
        <f t="shared" si="7"/>
        <v>0</v>
      </c>
      <c r="O8" s="18"/>
      <c r="P8" s="4" t="s">
        <v>40</v>
      </c>
      <c r="Q8" s="4">
        <v>16413.0</v>
      </c>
      <c r="R8" s="4">
        <v>0.06575</v>
      </c>
      <c r="S8" s="4">
        <v>0.0309</v>
      </c>
      <c r="T8" s="4">
        <v>0.1427</v>
      </c>
      <c r="U8" s="4">
        <v>0.10116</v>
      </c>
      <c r="V8" s="9">
        <v>0.74</v>
      </c>
      <c r="W8" s="9">
        <v>0.26</v>
      </c>
      <c r="X8" s="4">
        <v>0.05</v>
      </c>
      <c r="Y8" s="4">
        <v>0.0055</v>
      </c>
      <c r="Z8" s="4">
        <v>40.83</v>
      </c>
      <c r="AA8" s="10">
        <f t="shared" si="10"/>
        <v>1882.188057</v>
      </c>
    </row>
    <row r="9" ht="15.75" customHeight="1">
      <c r="A9" s="15" t="s">
        <v>41</v>
      </c>
      <c r="B9" s="16">
        <v>3.0</v>
      </c>
      <c r="C9" s="16">
        <v>230.0</v>
      </c>
      <c r="D9" s="17">
        <f t="shared" si="1"/>
        <v>0.69</v>
      </c>
      <c r="E9" s="17">
        <v>22.0</v>
      </c>
      <c r="F9" s="17">
        <f t="shared" si="2"/>
        <v>15.18</v>
      </c>
      <c r="G9" s="17">
        <f t="shared" si="11"/>
        <v>20</v>
      </c>
      <c r="H9" s="17">
        <f t="shared" si="3"/>
        <v>13.8</v>
      </c>
      <c r="I9" s="17">
        <f t="shared" si="4"/>
        <v>104.88</v>
      </c>
      <c r="J9" s="17">
        <v>19.0</v>
      </c>
      <c r="K9" s="17">
        <f t="shared" si="12"/>
        <v>17</v>
      </c>
      <c r="L9" s="17">
        <f t="shared" si="5"/>
        <v>90.39</v>
      </c>
      <c r="M9" s="17">
        <f t="shared" si="6"/>
        <v>21</v>
      </c>
      <c r="N9" s="17">
        <f t="shared" si="7"/>
        <v>14.49</v>
      </c>
      <c r="O9" s="18"/>
      <c r="P9" s="4" t="s">
        <v>42</v>
      </c>
      <c r="Q9" s="4">
        <v>16337.0</v>
      </c>
      <c r="R9" s="4">
        <v>0.06575</v>
      </c>
      <c r="S9" s="4">
        <v>0.0309</v>
      </c>
      <c r="T9" s="4">
        <v>0.1427</v>
      </c>
      <c r="U9" s="4">
        <v>0.10116</v>
      </c>
      <c r="V9" s="9">
        <v>0.74</v>
      </c>
      <c r="W9" s="9">
        <v>0.26</v>
      </c>
      <c r="X9" s="4">
        <v>0.05</v>
      </c>
      <c r="Y9" s="4">
        <v>0.0055</v>
      </c>
      <c r="Z9" s="4">
        <v>40.83</v>
      </c>
      <c r="AA9" s="10">
        <f t="shared" si="10"/>
        <v>1873.661693</v>
      </c>
    </row>
    <row r="10" ht="15.75" customHeight="1">
      <c r="A10" s="15" t="s">
        <v>43</v>
      </c>
      <c r="B10" s="16">
        <v>0.3</v>
      </c>
      <c r="C10" s="16">
        <v>230.0</v>
      </c>
      <c r="D10" s="17">
        <f t="shared" si="1"/>
        <v>0.069</v>
      </c>
      <c r="E10" s="17">
        <v>22.0</v>
      </c>
      <c r="F10" s="17">
        <f t="shared" si="2"/>
        <v>1.518</v>
      </c>
      <c r="G10" s="17">
        <f t="shared" si="11"/>
        <v>20</v>
      </c>
      <c r="H10" s="17">
        <f t="shared" si="3"/>
        <v>1.38</v>
      </c>
      <c r="I10" s="17">
        <f t="shared" si="4"/>
        <v>10.488</v>
      </c>
      <c r="J10" s="17">
        <v>19.0</v>
      </c>
      <c r="K10" s="17">
        <f t="shared" si="12"/>
        <v>17</v>
      </c>
      <c r="L10" s="17">
        <f t="shared" si="5"/>
        <v>9.039</v>
      </c>
      <c r="M10" s="17">
        <f t="shared" si="6"/>
        <v>21</v>
      </c>
      <c r="N10" s="17">
        <f t="shared" si="7"/>
        <v>1.449</v>
      </c>
      <c r="O10" s="18"/>
      <c r="P10" s="4" t="s">
        <v>44</v>
      </c>
      <c r="Q10" s="4">
        <v>17235.0</v>
      </c>
      <c r="R10" s="4">
        <v>0.06575</v>
      </c>
      <c r="S10" s="4">
        <v>0.0309</v>
      </c>
      <c r="T10" s="4">
        <v>0.1427</v>
      </c>
      <c r="U10" s="4">
        <v>0.10116</v>
      </c>
      <c r="V10" s="9">
        <v>0.74</v>
      </c>
      <c r="W10" s="9">
        <v>0.26</v>
      </c>
      <c r="X10" s="4">
        <v>0.05</v>
      </c>
      <c r="Y10" s="4">
        <v>0.0055</v>
      </c>
      <c r="Z10" s="4">
        <v>40.83</v>
      </c>
      <c r="AA10" s="10">
        <f t="shared" si="10"/>
        <v>1974.407415</v>
      </c>
    </row>
    <row r="11" ht="15.75" customHeight="1">
      <c r="A11" s="6" t="s">
        <v>45</v>
      </c>
      <c r="B11" s="7">
        <v>0.4</v>
      </c>
      <c r="C11" s="7">
        <v>400.0</v>
      </c>
      <c r="D11" s="7">
        <f>C11*B11*1.732/1000</f>
        <v>0.27712</v>
      </c>
      <c r="E11" s="7">
        <v>22.0</v>
      </c>
      <c r="F11" s="7">
        <f t="shared" si="2"/>
        <v>6.09664</v>
      </c>
      <c r="G11" s="7">
        <f t="shared" si="11"/>
        <v>20</v>
      </c>
      <c r="H11" s="7">
        <f t="shared" si="3"/>
        <v>5.5424</v>
      </c>
      <c r="I11" s="7">
        <f t="shared" si="4"/>
        <v>42.12224</v>
      </c>
      <c r="J11" s="7">
        <v>19.0</v>
      </c>
      <c r="K11" s="7">
        <f t="shared" si="12"/>
        <v>17</v>
      </c>
      <c r="L11" s="7">
        <f t="shared" si="5"/>
        <v>36.30272</v>
      </c>
      <c r="M11" s="7">
        <f t="shared" si="6"/>
        <v>21</v>
      </c>
      <c r="N11" s="7">
        <f t="shared" si="7"/>
        <v>5.81952</v>
      </c>
      <c r="O11" s="8"/>
      <c r="P11" s="4" t="s">
        <v>46</v>
      </c>
      <c r="Q11" s="4">
        <v>16835.0</v>
      </c>
      <c r="R11" s="4">
        <v>0.06575</v>
      </c>
      <c r="S11" s="4">
        <v>0.0309</v>
      </c>
      <c r="T11" s="4">
        <v>0.1427</v>
      </c>
      <c r="U11" s="4">
        <v>0.10116</v>
      </c>
      <c r="V11" s="9">
        <v>0.74</v>
      </c>
      <c r="W11" s="9">
        <v>0.26</v>
      </c>
      <c r="X11" s="4">
        <v>0.05</v>
      </c>
      <c r="Y11" s="4">
        <v>0.0055</v>
      </c>
      <c r="Z11" s="4">
        <v>40.83</v>
      </c>
      <c r="AA11" s="10">
        <f t="shared" ref="AA11:AA13" si="13">((V11*T11)*Q11)+((W11*Q11)*U11)+(X11*Q11)+(Y11*Q11)+Z11</f>
        <v>3195.702266</v>
      </c>
    </row>
    <row r="12" ht="15.75" customHeight="1">
      <c r="A12" s="13" t="s">
        <v>47</v>
      </c>
      <c r="B12" s="14">
        <v>3.0</v>
      </c>
      <c r="C12" s="14">
        <v>230.0</v>
      </c>
      <c r="D12" s="7">
        <f t="shared" ref="D12:D20" si="14">(B12*C12)/1000</f>
        <v>0.69</v>
      </c>
      <c r="E12" s="7">
        <v>22.0</v>
      </c>
      <c r="F12" s="7">
        <f t="shared" si="2"/>
        <v>15.18</v>
      </c>
      <c r="G12" s="7">
        <f t="shared" si="11"/>
        <v>20</v>
      </c>
      <c r="H12" s="7">
        <f t="shared" si="3"/>
        <v>13.8</v>
      </c>
      <c r="I12" s="7">
        <f t="shared" si="4"/>
        <v>104.88</v>
      </c>
      <c r="J12" s="7">
        <v>19.0</v>
      </c>
      <c r="K12" s="7">
        <f t="shared" si="12"/>
        <v>17</v>
      </c>
      <c r="L12" s="7">
        <f t="shared" si="5"/>
        <v>90.39</v>
      </c>
      <c r="M12" s="7">
        <f t="shared" si="6"/>
        <v>21</v>
      </c>
      <c r="N12" s="7">
        <f t="shared" si="7"/>
        <v>14.49</v>
      </c>
      <c r="O12" s="8"/>
      <c r="P12" s="4" t="s">
        <v>48</v>
      </c>
      <c r="Q12" s="4">
        <v>14429.0</v>
      </c>
      <c r="R12" s="4">
        <v>0.06575</v>
      </c>
      <c r="S12" s="4">
        <v>0.0309</v>
      </c>
      <c r="T12" s="4">
        <v>0.1427</v>
      </c>
      <c r="U12" s="4">
        <v>0.10116</v>
      </c>
      <c r="V12" s="9">
        <v>0.74</v>
      </c>
      <c r="W12" s="9">
        <v>0.26</v>
      </c>
      <c r="X12" s="4">
        <v>0.05</v>
      </c>
      <c r="Y12" s="4">
        <v>0.0055</v>
      </c>
      <c r="Z12" s="4">
        <v>40.83</v>
      </c>
      <c r="AA12" s="10">
        <f t="shared" si="13"/>
        <v>2744.818828</v>
      </c>
    </row>
    <row r="13" ht="15.75" customHeight="1">
      <c r="A13" s="6" t="s">
        <v>49</v>
      </c>
      <c r="B13" s="7">
        <v>0.03</v>
      </c>
      <c r="C13" s="7">
        <v>230.0</v>
      </c>
      <c r="D13" s="7">
        <f t="shared" si="14"/>
        <v>0.0069</v>
      </c>
      <c r="E13" s="7">
        <v>24.0</v>
      </c>
      <c r="F13" s="7">
        <f t="shared" si="2"/>
        <v>0.1656</v>
      </c>
      <c r="G13" s="7">
        <v>24.0</v>
      </c>
      <c r="H13" s="7">
        <f t="shared" si="3"/>
        <v>0.1656</v>
      </c>
      <c r="I13" s="7">
        <f t="shared" si="4"/>
        <v>1.1592</v>
      </c>
      <c r="J13" s="7">
        <v>19.0</v>
      </c>
      <c r="K13" s="7">
        <f t="shared" si="12"/>
        <v>17</v>
      </c>
      <c r="L13" s="7">
        <f t="shared" si="5"/>
        <v>0.9039</v>
      </c>
      <c r="M13" s="7">
        <f t="shared" si="6"/>
        <v>37</v>
      </c>
      <c r="N13" s="7">
        <f t="shared" si="7"/>
        <v>0.2553</v>
      </c>
      <c r="O13" s="8"/>
      <c r="P13" s="4" t="s">
        <v>50</v>
      </c>
      <c r="Q13" s="4">
        <v>23425.0</v>
      </c>
      <c r="R13" s="4">
        <v>0.06575</v>
      </c>
      <c r="S13" s="4">
        <v>0.0309</v>
      </c>
      <c r="T13" s="4">
        <v>0.1427</v>
      </c>
      <c r="U13" s="4">
        <v>0.10116</v>
      </c>
      <c r="V13" s="9">
        <v>0.74</v>
      </c>
      <c r="W13" s="9">
        <v>0.26</v>
      </c>
      <c r="X13" s="4">
        <v>0.05</v>
      </c>
      <c r="Y13" s="4">
        <v>0.0055</v>
      </c>
      <c r="Z13" s="4">
        <v>40.83</v>
      </c>
      <c r="AA13" s="10">
        <f t="shared" si="13"/>
        <v>4430.66563</v>
      </c>
    </row>
    <row r="14" ht="15.75" customHeight="1">
      <c r="A14" s="13" t="s">
        <v>51</v>
      </c>
      <c r="B14" s="14">
        <v>0.35</v>
      </c>
      <c r="C14" s="14">
        <v>230.0</v>
      </c>
      <c r="D14" s="7">
        <f t="shared" si="14"/>
        <v>0.0805</v>
      </c>
      <c r="E14" s="7">
        <v>24.0</v>
      </c>
      <c r="F14" s="7">
        <f t="shared" si="2"/>
        <v>1.932</v>
      </c>
      <c r="G14" s="7">
        <v>24.0</v>
      </c>
      <c r="H14" s="7">
        <f t="shared" si="3"/>
        <v>1.932</v>
      </c>
      <c r="I14" s="7">
        <f t="shared" si="4"/>
        <v>13.524</v>
      </c>
      <c r="J14" s="7">
        <v>19.0</v>
      </c>
      <c r="K14" s="7">
        <f t="shared" si="12"/>
        <v>17</v>
      </c>
      <c r="L14" s="7">
        <f t="shared" si="5"/>
        <v>10.5455</v>
      </c>
      <c r="M14" s="7">
        <f t="shared" si="6"/>
        <v>37</v>
      </c>
      <c r="N14" s="7">
        <f t="shared" si="7"/>
        <v>2.9785</v>
      </c>
      <c r="O14" s="8"/>
      <c r="P14" s="4" t="s">
        <v>26</v>
      </c>
      <c r="Q14" s="4">
        <f>SUM(Q2:Q13)</f>
        <v>241626</v>
      </c>
      <c r="V14" s="9"/>
      <c r="W14" s="9"/>
      <c r="AA14" s="10">
        <f>SUM(AA2:AA13)</f>
        <v>37717.47597</v>
      </c>
    </row>
    <row r="15" ht="15.75" customHeight="1">
      <c r="A15" s="13" t="s">
        <v>52</v>
      </c>
      <c r="B15" s="14">
        <v>0.3</v>
      </c>
      <c r="C15" s="14">
        <v>230.0</v>
      </c>
      <c r="D15" s="7">
        <f t="shared" si="14"/>
        <v>0.069</v>
      </c>
      <c r="E15" s="7">
        <v>20.0</v>
      </c>
      <c r="F15" s="7">
        <f t="shared" si="2"/>
        <v>1.38</v>
      </c>
      <c r="G15" s="7">
        <f>E15-2</f>
        <v>18</v>
      </c>
      <c r="H15" s="7">
        <f t="shared" si="3"/>
        <v>1.242</v>
      </c>
      <c r="I15" s="7">
        <f t="shared" si="4"/>
        <v>9.522</v>
      </c>
      <c r="J15" s="7">
        <v>19.0</v>
      </c>
      <c r="K15" s="7">
        <f t="shared" si="12"/>
        <v>17</v>
      </c>
      <c r="L15" s="7">
        <f t="shared" si="5"/>
        <v>9.039</v>
      </c>
      <c r="M15" s="7">
        <f t="shared" si="6"/>
        <v>7</v>
      </c>
      <c r="N15" s="7">
        <f t="shared" si="7"/>
        <v>0.483</v>
      </c>
      <c r="O15" s="8"/>
      <c r="AA15" s="10"/>
    </row>
    <row r="16" ht="15.75" customHeight="1">
      <c r="A16" s="13" t="s">
        <v>53</v>
      </c>
      <c r="B16" s="14">
        <v>0.03</v>
      </c>
      <c r="C16" s="14">
        <v>230.0</v>
      </c>
      <c r="D16" s="7">
        <f t="shared" si="14"/>
        <v>0.0069</v>
      </c>
      <c r="E16" s="7">
        <v>24.0</v>
      </c>
      <c r="F16" s="7">
        <f t="shared" si="2"/>
        <v>0.1656</v>
      </c>
      <c r="G16" s="7">
        <v>24.0</v>
      </c>
      <c r="H16" s="7">
        <f t="shared" si="3"/>
        <v>0.1656</v>
      </c>
      <c r="I16" s="7">
        <f t="shared" si="4"/>
        <v>1.1592</v>
      </c>
      <c r="J16" s="7">
        <v>19.0</v>
      </c>
      <c r="K16" s="7">
        <f t="shared" si="12"/>
        <v>17</v>
      </c>
      <c r="L16" s="7">
        <f t="shared" si="5"/>
        <v>0.9039</v>
      </c>
      <c r="M16" s="7">
        <f t="shared" si="6"/>
        <v>37</v>
      </c>
      <c r="N16" s="7">
        <f t="shared" si="7"/>
        <v>0.2553</v>
      </c>
      <c r="O16" s="8"/>
      <c r="P16" s="4" t="s">
        <v>54</v>
      </c>
      <c r="Q16" s="4">
        <v>20310.0</v>
      </c>
      <c r="R16" s="4">
        <v>0.06575</v>
      </c>
      <c r="S16" s="4">
        <v>0.0309</v>
      </c>
      <c r="T16" s="4">
        <v>0.1427</v>
      </c>
      <c r="U16" s="4">
        <v>0.10116</v>
      </c>
      <c r="V16" s="9">
        <v>0.74</v>
      </c>
      <c r="W16" s="9">
        <v>0.26</v>
      </c>
      <c r="X16" s="4">
        <v>0.05</v>
      </c>
      <c r="Y16" s="4">
        <v>0.0055</v>
      </c>
      <c r="AA16" s="19">
        <f>((V16*R16)*Q16)+((W16*Q16)*(S16)+(X16*Q16)+(Y16*Q16))</f>
        <v>2278.55859</v>
      </c>
    </row>
    <row r="17" ht="15.75" customHeight="1">
      <c r="A17" s="20" t="s">
        <v>55</v>
      </c>
      <c r="B17" s="21">
        <v>0.015</v>
      </c>
      <c r="C17" s="21">
        <v>230.0</v>
      </c>
      <c r="D17" s="21">
        <f t="shared" si="14"/>
        <v>0.00345</v>
      </c>
      <c r="E17" s="21">
        <v>12.0</v>
      </c>
      <c r="F17" s="21">
        <f t="shared" si="2"/>
        <v>0.0414</v>
      </c>
      <c r="G17" s="21">
        <f>E17-2</f>
        <v>10</v>
      </c>
      <c r="H17" s="21">
        <f t="shared" si="3"/>
        <v>0.0345</v>
      </c>
      <c r="I17" s="21">
        <f t="shared" si="4"/>
        <v>0.2829</v>
      </c>
      <c r="J17" s="21">
        <v>4.0</v>
      </c>
      <c r="K17" s="21">
        <v>4.0</v>
      </c>
      <c r="L17" s="21">
        <f t="shared" si="5"/>
        <v>0.0966</v>
      </c>
      <c r="M17" s="21">
        <f t="shared" si="6"/>
        <v>54</v>
      </c>
      <c r="N17" s="21">
        <f t="shared" si="7"/>
        <v>0.1863</v>
      </c>
      <c r="O17" s="22"/>
    </row>
    <row r="18" ht="15.75" customHeight="1">
      <c r="A18" s="6" t="s">
        <v>56</v>
      </c>
      <c r="B18" s="7">
        <v>0.07</v>
      </c>
      <c r="C18" s="7">
        <v>230.0</v>
      </c>
      <c r="D18" s="7">
        <f t="shared" si="14"/>
        <v>0.0161</v>
      </c>
      <c r="E18" s="7">
        <v>24.0</v>
      </c>
      <c r="F18" s="7">
        <f t="shared" si="2"/>
        <v>0.3864</v>
      </c>
      <c r="G18" s="7">
        <v>24.0</v>
      </c>
      <c r="H18" s="7">
        <f t="shared" si="3"/>
        <v>0.3864</v>
      </c>
      <c r="I18" s="7">
        <f t="shared" si="4"/>
        <v>2.7048</v>
      </c>
      <c r="J18" s="7">
        <v>12.0</v>
      </c>
      <c r="K18" s="7">
        <f>J18-2</f>
        <v>10</v>
      </c>
      <c r="L18" s="7">
        <f t="shared" si="5"/>
        <v>1.3202</v>
      </c>
      <c r="M18" s="7">
        <f t="shared" si="6"/>
        <v>86</v>
      </c>
      <c r="N18" s="7">
        <f t="shared" si="7"/>
        <v>1.3846</v>
      </c>
      <c r="O18" s="8"/>
    </row>
    <row r="19" ht="15.75" customHeight="1">
      <c r="A19" s="13" t="s">
        <v>57</v>
      </c>
      <c r="B19" s="14">
        <v>7.0</v>
      </c>
      <c r="C19" s="14">
        <v>230.0</v>
      </c>
      <c r="D19" s="7">
        <f t="shared" si="14"/>
        <v>1.61</v>
      </c>
      <c r="E19" s="7">
        <v>24.0</v>
      </c>
      <c r="F19" s="7">
        <f t="shared" si="2"/>
        <v>38.64</v>
      </c>
      <c r="G19" s="7">
        <v>24.0</v>
      </c>
      <c r="H19" s="7">
        <f t="shared" si="3"/>
        <v>38.64</v>
      </c>
      <c r="I19" s="7">
        <f t="shared" si="4"/>
        <v>270.48</v>
      </c>
      <c r="J19" s="7">
        <v>18.0</v>
      </c>
      <c r="K19" s="7">
        <v>18.0</v>
      </c>
      <c r="L19" s="7">
        <f t="shared" si="5"/>
        <v>202.86</v>
      </c>
      <c r="M19" s="7">
        <f t="shared" si="6"/>
        <v>42</v>
      </c>
      <c r="N19" s="7">
        <f t="shared" si="7"/>
        <v>67.62</v>
      </c>
      <c r="O19" s="8"/>
    </row>
    <row r="20" ht="15.75" customHeight="1">
      <c r="A20" s="6" t="s">
        <v>58</v>
      </c>
      <c r="B20" s="7">
        <v>0.5</v>
      </c>
      <c r="C20" s="7">
        <v>230.0</v>
      </c>
      <c r="D20" s="7">
        <f t="shared" si="14"/>
        <v>0.115</v>
      </c>
      <c r="E20" s="7">
        <v>24.0</v>
      </c>
      <c r="F20" s="7">
        <f t="shared" si="2"/>
        <v>2.76</v>
      </c>
      <c r="G20" s="7">
        <v>24.0</v>
      </c>
      <c r="H20" s="7">
        <f t="shared" si="3"/>
        <v>2.76</v>
      </c>
      <c r="I20" s="7">
        <f t="shared" si="4"/>
        <v>19.32</v>
      </c>
      <c r="J20" s="7">
        <v>19.0</v>
      </c>
      <c r="K20" s="7">
        <f t="shared" ref="K20:K26" si="15">J20-2</f>
        <v>17</v>
      </c>
      <c r="L20" s="7">
        <f t="shared" si="5"/>
        <v>15.065</v>
      </c>
      <c r="M20" s="7">
        <f t="shared" si="6"/>
        <v>37</v>
      </c>
      <c r="N20" s="7">
        <f t="shared" si="7"/>
        <v>4.255</v>
      </c>
      <c r="O20" s="8"/>
    </row>
    <row r="21" ht="15.75" customHeight="1">
      <c r="A21" s="13" t="s">
        <v>59</v>
      </c>
      <c r="B21" s="14">
        <v>0.03</v>
      </c>
      <c r="C21" s="14">
        <v>400.0</v>
      </c>
      <c r="D21" s="7">
        <f t="shared" ref="D21:D22" si="16">C21*B21*1.732/1000</f>
        <v>0.020784</v>
      </c>
      <c r="E21" s="7">
        <v>24.0</v>
      </c>
      <c r="F21" s="7">
        <f t="shared" si="2"/>
        <v>0.498816</v>
      </c>
      <c r="G21" s="7">
        <v>24.0</v>
      </c>
      <c r="H21" s="7">
        <f t="shared" si="3"/>
        <v>0.498816</v>
      </c>
      <c r="I21" s="7">
        <f t="shared" si="4"/>
        <v>3.491712</v>
      </c>
      <c r="J21" s="7">
        <v>19.0</v>
      </c>
      <c r="K21" s="7">
        <f t="shared" si="15"/>
        <v>17</v>
      </c>
      <c r="L21" s="7">
        <f t="shared" si="5"/>
        <v>2.722704</v>
      </c>
      <c r="M21" s="7">
        <f t="shared" si="6"/>
        <v>37</v>
      </c>
      <c r="N21" s="7">
        <f t="shared" si="7"/>
        <v>0.769008</v>
      </c>
      <c r="O21" s="8"/>
    </row>
    <row r="22" ht="15.75" customHeight="1">
      <c r="A22" s="13" t="s">
        <v>60</v>
      </c>
      <c r="B22" s="14">
        <v>0.1</v>
      </c>
      <c r="C22" s="14">
        <v>400.0</v>
      </c>
      <c r="D22" s="7">
        <f t="shared" si="16"/>
        <v>0.06928</v>
      </c>
      <c r="E22" s="7">
        <v>24.0</v>
      </c>
      <c r="F22" s="7">
        <f t="shared" si="2"/>
        <v>1.66272</v>
      </c>
      <c r="G22" s="7">
        <v>24.0</v>
      </c>
      <c r="H22" s="7">
        <f t="shared" si="3"/>
        <v>1.66272</v>
      </c>
      <c r="I22" s="7">
        <f t="shared" si="4"/>
        <v>11.63904</v>
      </c>
      <c r="J22" s="7">
        <v>19.0</v>
      </c>
      <c r="K22" s="7">
        <f t="shared" si="15"/>
        <v>17</v>
      </c>
      <c r="L22" s="7">
        <f t="shared" si="5"/>
        <v>9.07568</v>
      </c>
      <c r="M22" s="7">
        <f t="shared" si="6"/>
        <v>37</v>
      </c>
      <c r="N22" s="7">
        <f t="shared" si="7"/>
        <v>2.56336</v>
      </c>
      <c r="O22" s="8"/>
    </row>
    <row r="23" ht="15.75" customHeight="1">
      <c r="A23" s="6" t="s">
        <v>61</v>
      </c>
      <c r="B23" s="7">
        <v>0.15</v>
      </c>
      <c r="C23" s="7">
        <v>230.0</v>
      </c>
      <c r="D23" s="7">
        <f>(B23*C23)/1000</f>
        <v>0.0345</v>
      </c>
      <c r="E23" s="7">
        <v>24.0</v>
      </c>
      <c r="F23" s="7">
        <f t="shared" si="2"/>
        <v>0.828</v>
      </c>
      <c r="G23" s="7">
        <v>24.0</v>
      </c>
      <c r="H23" s="7">
        <f t="shared" si="3"/>
        <v>0.828</v>
      </c>
      <c r="I23" s="7">
        <f t="shared" si="4"/>
        <v>5.796</v>
      </c>
      <c r="J23" s="7">
        <v>20.0</v>
      </c>
      <c r="K23" s="7">
        <f t="shared" si="15"/>
        <v>18</v>
      </c>
      <c r="L23" s="7">
        <f t="shared" si="5"/>
        <v>4.761</v>
      </c>
      <c r="M23" s="7">
        <f t="shared" si="6"/>
        <v>30</v>
      </c>
      <c r="N23" s="7">
        <f t="shared" si="7"/>
        <v>1.035</v>
      </c>
      <c r="O23" s="8"/>
    </row>
    <row r="24" ht="15.75" customHeight="1">
      <c r="A24" s="23" t="s">
        <v>62</v>
      </c>
      <c r="B24" s="24">
        <v>0.1</v>
      </c>
      <c r="C24" s="24">
        <v>400.0</v>
      </c>
      <c r="D24" s="24">
        <f>C24*B24*1.732/1000</f>
        <v>0.06928</v>
      </c>
      <c r="E24" s="24">
        <v>22.0</v>
      </c>
      <c r="F24" s="24">
        <f t="shared" si="2"/>
        <v>1.52416</v>
      </c>
      <c r="G24" s="24">
        <f>E24-2</f>
        <v>20</v>
      </c>
      <c r="H24" s="24">
        <f t="shared" si="3"/>
        <v>1.3856</v>
      </c>
      <c r="I24" s="24">
        <f t="shared" si="4"/>
        <v>10.53056</v>
      </c>
      <c r="J24" s="24">
        <v>19.0</v>
      </c>
      <c r="K24" s="24">
        <f t="shared" si="15"/>
        <v>17</v>
      </c>
      <c r="L24" s="24">
        <f t="shared" si="5"/>
        <v>9.07568</v>
      </c>
      <c r="M24" s="24">
        <f t="shared" si="6"/>
        <v>21</v>
      </c>
      <c r="N24" s="24">
        <f t="shared" si="7"/>
        <v>1.45488</v>
      </c>
      <c r="O24" s="25"/>
    </row>
    <row r="25" ht="15.75" customHeight="1">
      <c r="A25" s="6" t="s">
        <v>63</v>
      </c>
      <c r="B25" s="7">
        <v>0.1</v>
      </c>
      <c r="C25" s="7">
        <v>230.0</v>
      </c>
      <c r="D25" s="7">
        <f t="shared" ref="D25:D27" si="17">(B25*C25)/1000</f>
        <v>0.023</v>
      </c>
      <c r="E25" s="7">
        <v>24.0</v>
      </c>
      <c r="F25" s="7">
        <f t="shared" si="2"/>
        <v>0.552</v>
      </c>
      <c r="G25" s="7">
        <v>24.0</v>
      </c>
      <c r="H25" s="7">
        <f t="shared" si="3"/>
        <v>0.552</v>
      </c>
      <c r="I25" s="7">
        <f t="shared" si="4"/>
        <v>3.864</v>
      </c>
      <c r="J25" s="7">
        <v>1.0</v>
      </c>
      <c r="K25" s="7">
        <f t="shared" si="15"/>
        <v>-1</v>
      </c>
      <c r="L25" s="7">
        <f t="shared" si="5"/>
        <v>0.115</v>
      </c>
      <c r="M25" s="7">
        <f t="shared" si="6"/>
        <v>163</v>
      </c>
      <c r="N25" s="7">
        <f t="shared" si="7"/>
        <v>3.749</v>
      </c>
      <c r="O25" s="8"/>
    </row>
    <row r="26" ht="15.75" customHeight="1">
      <c r="A26" s="6" t="s">
        <v>64</v>
      </c>
      <c r="B26" s="7">
        <v>0.1</v>
      </c>
      <c r="C26" s="7">
        <v>230.0</v>
      </c>
      <c r="D26" s="7">
        <f t="shared" si="17"/>
        <v>0.023</v>
      </c>
      <c r="E26" s="7">
        <v>24.0</v>
      </c>
      <c r="F26" s="7">
        <f t="shared" si="2"/>
        <v>0.552</v>
      </c>
      <c r="G26" s="7">
        <v>24.0</v>
      </c>
      <c r="H26" s="7">
        <f t="shared" si="3"/>
        <v>0.552</v>
      </c>
      <c r="I26" s="7">
        <f t="shared" si="4"/>
        <v>3.864</v>
      </c>
      <c r="J26" s="7">
        <v>1.0</v>
      </c>
      <c r="K26" s="7">
        <f t="shared" si="15"/>
        <v>-1</v>
      </c>
      <c r="L26" s="7">
        <f t="shared" si="5"/>
        <v>0.115</v>
      </c>
      <c r="M26" s="7">
        <f t="shared" si="6"/>
        <v>163</v>
      </c>
      <c r="N26" s="7">
        <f t="shared" si="7"/>
        <v>3.749</v>
      </c>
      <c r="O26" s="8"/>
    </row>
    <row r="27" ht="15.75" customHeight="1">
      <c r="A27" s="26" t="s">
        <v>65</v>
      </c>
      <c r="B27" s="27">
        <v>5.5</v>
      </c>
      <c r="C27" s="27">
        <v>230.0</v>
      </c>
      <c r="D27" s="27">
        <f t="shared" si="17"/>
        <v>1.265</v>
      </c>
      <c r="E27" s="27">
        <v>18.0</v>
      </c>
      <c r="F27" s="27">
        <f t="shared" si="2"/>
        <v>22.77</v>
      </c>
      <c r="G27" s="27">
        <v>18.0</v>
      </c>
      <c r="H27" s="27">
        <f t="shared" si="3"/>
        <v>22.77</v>
      </c>
      <c r="I27" s="27">
        <f t="shared" si="4"/>
        <v>159.39</v>
      </c>
      <c r="J27" s="27">
        <v>13.0</v>
      </c>
      <c r="K27" s="27">
        <v>13.0</v>
      </c>
      <c r="L27" s="27">
        <f t="shared" si="5"/>
        <v>115.115</v>
      </c>
      <c r="M27" s="27">
        <f t="shared" si="6"/>
        <v>35</v>
      </c>
      <c r="N27" s="27">
        <f t="shared" si="7"/>
        <v>44.275</v>
      </c>
      <c r="O27" s="28"/>
    </row>
    <row r="28" ht="15.75" customHeight="1">
      <c r="A28" s="26" t="s">
        <v>66</v>
      </c>
      <c r="B28" s="27">
        <v>2.5</v>
      </c>
      <c r="C28" s="27">
        <v>400.0</v>
      </c>
      <c r="D28" s="27">
        <f>C28*B28*1.732/1000</f>
        <v>1.732</v>
      </c>
      <c r="E28" s="27">
        <v>18.0</v>
      </c>
      <c r="F28" s="27">
        <f t="shared" si="2"/>
        <v>31.176</v>
      </c>
      <c r="G28" s="27">
        <f>E28-2</f>
        <v>16</v>
      </c>
      <c r="H28" s="27">
        <f t="shared" si="3"/>
        <v>27.712</v>
      </c>
      <c r="I28" s="27">
        <f t="shared" si="4"/>
        <v>214.768</v>
      </c>
      <c r="J28" s="27">
        <v>13.0</v>
      </c>
      <c r="K28" s="27">
        <v>13.0</v>
      </c>
      <c r="L28" s="27">
        <f t="shared" si="5"/>
        <v>157.612</v>
      </c>
      <c r="M28" s="27">
        <f t="shared" si="6"/>
        <v>33</v>
      </c>
      <c r="N28" s="27">
        <f t="shared" si="7"/>
        <v>57.156</v>
      </c>
      <c r="O28" s="28"/>
    </row>
    <row r="29" ht="15.75" customHeight="1">
      <c r="A29" s="6" t="s">
        <v>67</v>
      </c>
      <c r="B29" s="7">
        <v>0.04</v>
      </c>
      <c r="C29" s="7">
        <v>400.0</v>
      </c>
      <c r="D29" s="7">
        <f t="shared" ref="D29:D32" si="18">(B29*C29)/1000</f>
        <v>0.016</v>
      </c>
      <c r="E29" s="7">
        <v>24.0</v>
      </c>
      <c r="F29" s="7">
        <f t="shared" si="2"/>
        <v>0.384</v>
      </c>
      <c r="G29" s="7">
        <v>24.0</v>
      </c>
      <c r="H29" s="7">
        <f t="shared" si="3"/>
        <v>0.384</v>
      </c>
      <c r="I29" s="7">
        <f t="shared" si="4"/>
        <v>2.688</v>
      </c>
      <c r="J29" s="7">
        <v>19.0</v>
      </c>
      <c r="K29" s="7">
        <f>J29-2</f>
        <v>17</v>
      </c>
      <c r="L29" s="7">
        <f t="shared" si="5"/>
        <v>2.096</v>
      </c>
      <c r="M29" s="7">
        <f t="shared" si="6"/>
        <v>37</v>
      </c>
      <c r="N29" s="7">
        <f t="shared" si="7"/>
        <v>0.592</v>
      </c>
      <c r="O29" s="8"/>
    </row>
    <row r="30" ht="15.75" customHeight="1">
      <c r="A30" s="26" t="s">
        <v>68</v>
      </c>
      <c r="B30" s="27">
        <v>5.8</v>
      </c>
      <c r="C30" s="27">
        <v>230.0</v>
      </c>
      <c r="D30" s="27">
        <f t="shared" si="18"/>
        <v>1.334</v>
      </c>
      <c r="E30" s="27">
        <v>18.0</v>
      </c>
      <c r="F30" s="27">
        <f t="shared" si="2"/>
        <v>24.012</v>
      </c>
      <c r="G30" s="27">
        <f>E30-2</f>
        <v>16</v>
      </c>
      <c r="H30" s="27">
        <f t="shared" si="3"/>
        <v>21.344</v>
      </c>
      <c r="I30" s="27">
        <f t="shared" si="4"/>
        <v>165.416</v>
      </c>
      <c r="J30" s="27">
        <v>13.0</v>
      </c>
      <c r="K30" s="27">
        <v>13.0</v>
      </c>
      <c r="L30" s="27">
        <f t="shared" si="5"/>
        <v>121.394</v>
      </c>
      <c r="M30" s="27">
        <f t="shared" si="6"/>
        <v>33</v>
      </c>
      <c r="N30" s="27">
        <f t="shared" si="7"/>
        <v>44.022</v>
      </c>
      <c r="O30" s="28"/>
    </row>
    <row r="31" ht="15.75" customHeight="1">
      <c r="A31" s="23" t="s">
        <v>69</v>
      </c>
      <c r="B31" s="24">
        <v>3.5</v>
      </c>
      <c r="C31" s="24">
        <v>230.0</v>
      </c>
      <c r="D31" s="24">
        <f t="shared" si="18"/>
        <v>0.805</v>
      </c>
      <c r="E31" s="24">
        <v>16.0</v>
      </c>
      <c r="F31" s="24">
        <f t="shared" si="2"/>
        <v>12.88</v>
      </c>
      <c r="G31" s="24">
        <f>16</f>
        <v>16</v>
      </c>
      <c r="H31" s="24">
        <f t="shared" si="3"/>
        <v>12.88</v>
      </c>
      <c r="I31" s="24">
        <f t="shared" si="4"/>
        <v>90.16</v>
      </c>
      <c r="J31" s="24">
        <v>14.0</v>
      </c>
      <c r="K31" s="24">
        <f t="shared" ref="K31:K35" si="19">J31-2</f>
        <v>12</v>
      </c>
      <c r="L31" s="24">
        <f t="shared" si="5"/>
        <v>77.28</v>
      </c>
      <c r="M31" s="24">
        <f t="shared" si="6"/>
        <v>16</v>
      </c>
      <c r="N31" s="24">
        <f t="shared" si="7"/>
        <v>12.88</v>
      </c>
      <c r="O31" s="25"/>
    </row>
    <row r="32" ht="15.75" customHeight="1">
      <c r="A32" s="23" t="s">
        <v>70</v>
      </c>
      <c r="B32" s="24">
        <v>11.3</v>
      </c>
      <c r="C32" s="24">
        <v>230.0</v>
      </c>
      <c r="D32" s="24">
        <f t="shared" si="18"/>
        <v>2.599</v>
      </c>
      <c r="E32" s="24">
        <v>22.0</v>
      </c>
      <c r="F32" s="24">
        <f t="shared" si="2"/>
        <v>57.178</v>
      </c>
      <c r="G32" s="24">
        <f>E32-2</f>
        <v>20</v>
      </c>
      <c r="H32" s="24">
        <f t="shared" si="3"/>
        <v>51.98</v>
      </c>
      <c r="I32" s="24">
        <f t="shared" si="4"/>
        <v>395.048</v>
      </c>
      <c r="J32" s="24">
        <v>16.0</v>
      </c>
      <c r="K32" s="24">
        <f t="shared" si="19"/>
        <v>14</v>
      </c>
      <c r="L32" s="24">
        <f t="shared" si="5"/>
        <v>285.89</v>
      </c>
      <c r="M32" s="24">
        <f t="shared" si="6"/>
        <v>42</v>
      </c>
      <c r="N32" s="24">
        <f t="shared" si="7"/>
        <v>109.158</v>
      </c>
      <c r="O32" s="25"/>
    </row>
    <row r="33" ht="15.75" customHeight="1">
      <c r="A33" s="23" t="s">
        <v>71</v>
      </c>
      <c r="B33" s="24">
        <v>1.0</v>
      </c>
      <c r="C33" s="24">
        <v>400.0</v>
      </c>
      <c r="D33" s="24">
        <f t="shared" ref="D33:D36" si="20">C33*B33*1.732/1000</f>
        <v>0.6928</v>
      </c>
      <c r="E33" s="24">
        <v>18.0</v>
      </c>
      <c r="F33" s="24">
        <f t="shared" si="2"/>
        <v>12.4704</v>
      </c>
      <c r="G33" s="24">
        <v>17.0</v>
      </c>
      <c r="H33" s="24">
        <f t="shared" si="3"/>
        <v>11.7776</v>
      </c>
      <c r="I33" s="24">
        <f t="shared" si="4"/>
        <v>86.6</v>
      </c>
      <c r="J33" s="24">
        <v>4.0</v>
      </c>
      <c r="K33" s="24">
        <f t="shared" si="19"/>
        <v>2</v>
      </c>
      <c r="L33" s="24">
        <f t="shared" si="5"/>
        <v>18.0128</v>
      </c>
      <c r="M33" s="24">
        <f t="shared" si="6"/>
        <v>99</v>
      </c>
      <c r="N33" s="24">
        <f t="shared" si="7"/>
        <v>68.5872</v>
      </c>
      <c r="O33" s="25"/>
    </row>
    <row r="34" ht="15.75" customHeight="1">
      <c r="A34" s="23" t="s">
        <v>72</v>
      </c>
      <c r="B34" s="24">
        <v>15.0</v>
      </c>
      <c r="C34" s="24">
        <v>400.0</v>
      </c>
      <c r="D34" s="24">
        <f t="shared" si="20"/>
        <v>10.392</v>
      </c>
      <c r="E34" s="24">
        <v>20.0</v>
      </c>
      <c r="F34" s="24">
        <f t="shared" si="2"/>
        <v>207.84</v>
      </c>
      <c r="G34" s="24">
        <f>19</f>
        <v>19</v>
      </c>
      <c r="H34" s="24">
        <f t="shared" si="3"/>
        <v>197.448</v>
      </c>
      <c r="I34" s="24">
        <f t="shared" si="4"/>
        <v>1444.488</v>
      </c>
      <c r="J34" s="24">
        <v>18.0</v>
      </c>
      <c r="K34" s="24">
        <f t="shared" si="19"/>
        <v>16</v>
      </c>
      <c r="L34" s="24">
        <f t="shared" si="5"/>
        <v>1288.608</v>
      </c>
      <c r="M34" s="24">
        <f t="shared" si="6"/>
        <v>15</v>
      </c>
      <c r="N34" s="24">
        <f t="shared" si="7"/>
        <v>155.88</v>
      </c>
      <c r="O34" s="25"/>
    </row>
    <row r="35" ht="15.75" customHeight="1">
      <c r="A35" s="23" t="s">
        <v>62</v>
      </c>
      <c r="B35" s="24">
        <v>0.7</v>
      </c>
      <c r="C35" s="24">
        <v>400.0</v>
      </c>
      <c r="D35" s="24">
        <f t="shared" si="20"/>
        <v>0.48496</v>
      </c>
      <c r="E35" s="24">
        <v>18.0</v>
      </c>
      <c r="F35" s="24">
        <f t="shared" si="2"/>
        <v>8.72928</v>
      </c>
      <c r="G35" s="24">
        <v>17.0</v>
      </c>
      <c r="H35" s="24">
        <f t="shared" si="3"/>
        <v>8.24432</v>
      </c>
      <c r="I35" s="24">
        <f t="shared" si="4"/>
        <v>60.62</v>
      </c>
      <c r="J35" s="24">
        <v>4.0</v>
      </c>
      <c r="K35" s="24">
        <f t="shared" si="19"/>
        <v>2</v>
      </c>
      <c r="L35" s="24">
        <f t="shared" si="5"/>
        <v>12.60896</v>
      </c>
      <c r="M35" s="24">
        <f t="shared" si="6"/>
        <v>99</v>
      </c>
      <c r="N35" s="24">
        <f t="shared" si="7"/>
        <v>48.01104</v>
      </c>
      <c r="O35" s="25"/>
    </row>
    <row r="36" ht="15.75" customHeight="1">
      <c r="A36" s="23" t="s">
        <v>73</v>
      </c>
      <c r="B36" s="24">
        <v>0.5</v>
      </c>
      <c r="C36" s="24">
        <v>400.0</v>
      </c>
      <c r="D36" s="24">
        <f t="shared" si="20"/>
        <v>0.3464</v>
      </c>
      <c r="E36" s="24">
        <v>22.0</v>
      </c>
      <c r="F36" s="24">
        <f t="shared" si="2"/>
        <v>7.6208</v>
      </c>
      <c r="G36" s="24">
        <f>E36-2</f>
        <v>20</v>
      </c>
      <c r="H36" s="24">
        <f t="shared" si="3"/>
        <v>6.928</v>
      </c>
      <c r="I36" s="24">
        <f t="shared" si="4"/>
        <v>52.6528</v>
      </c>
      <c r="J36" s="24">
        <v>12.0</v>
      </c>
      <c r="K36" s="24">
        <v>12.0</v>
      </c>
      <c r="L36" s="24">
        <f t="shared" si="5"/>
        <v>29.0976</v>
      </c>
      <c r="M36" s="24">
        <f t="shared" si="6"/>
        <v>68</v>
      </c>
      <c r="N36" s="24">
        <f t="shared" si="7"/>
        <v>23.5552</v>
      </c>
      <c r="O36" s="25"/>
    </row>
    <row r="37" ht="15.75" customHeight="1">
      <c r="A37" s="29" t="s">
        <v>74</v>
      </c>
      <c r="B37" s="30">
        <v>0.15</v>
      </c>
      <c r="C37" s="30">
        <v>230.0</v>
      </c>
      <c r="D37" s="30">
        <f t="shared" ref="D37:D40" si="21">(B37*C37)/1000</f>
        <v>0.0345</v>
      </c>
      <c r="E37" s="30">
        <v>24.0</v>
      </c>
      <c r="F37" s="30">
        <f t="shared" si="2"/>
        <v>0.828</v>
      </c>
      <c r="G37" s="30">
        <v>24.0</v>
      </c>
      <c r="H37" s="30">
        <f t="shared" si="3"/>
        <v>0.828</v>
      </c>
      <c r="I37" s="30">
        <f t="shared" si="4"/>
        <v>5.796</v>
      </c>
      <c r="J37" s="30">
        <v>19.0</v>
      </c>
      <c r="K37" s="30">
        <f t="shared" ref="K37:K39" si="22">J37-2</f>
        <v>17</v>
      </c>
      <c r="L37" s="30">
        <f t="shared" si="5"/>
        <v>4.5195</v>
      </c>
      <c r="M37" s="30">
        <f t="shared" si="6"/>
        <v>37</v>
      </c>
      <c r="N37" s="30">
        <f t="shared" si="7"/>
        <v>1.2765</v>
      </c>
      <c r="O37" s="31"/>
    </row>
    <row r="38" ht="15.75" customHeight="1">
      <c r="A38" s="29" t="s">
        <v>75</v>
      </c>
      <c r="B38" s="30">
        <v>1.0</v>
      </c>
      <c r="C38" s="30">
        <v>230.0</v>
      </c>
      <c r="D38" s="30">
        <f t="shared" si="21"/>
        <v>0.23</v>
      </c>
      <c r="E38" s="30">
        <v>24.0</v>
      </c>
      <c r="F38" s="30">
        <f t="shared" si="2"/>
        <v>5.52</v>
      </c>
      <c r="G38" s="30">
        <v>24.0</v>
      </c>
      <c r="H38" s="30">
        <f t="shared" si="3"/>
        <v>5.52</v>
      </c>
      <c r="I38" s="30">
        <f t="shared" si="4"/>
        <v>38.64</v>
      </c>
      <c r="J38" s="30">
        <v>19.0</v>
      </c>
      <c r="K38" s="30">
        <f t="shared" si="22"/>
        <v>17</v>
      </c>
      <c r="L38" s="30">
        <f t="shared" si="5"/>
        <v>30.13</v>
      </c>
      <c r="M38" s="30">
        <f t="shared" si="6"/>
        <v>37</v>
      </c>
      <c r="N38" s="30">
        <f t="shared" si="7"/>
        <v>8.51</v>
      </c>
      <c r="O38" s="31"/>
    </row>
    <row r="39" ht="15.75" customHeight="1">
      <c r="A39" s="29" t="s">
        <v>76</v>
      </c>
      <c r="B39" s="30">
        <v>4.5</v>
      </c>
      <c r="C39" s="30">
        <v>230.0</v>
      </c>
      <c r="D39" s="30">
        <f t="shared" si="21"/>
        <v>1.035</v>
      </c>
      <c r="E39" s="30">
        <v>18.0</v>
      </c>
      <c r="F39" s="30">
        <f t="shared" si="2"/>
        <v>18.63</v>
      </c>
      <c r="G39" s="30">
        <f>E39-2</f>
        <v>16</v>
      </c>
      <c r="H39" s="30">
        <f t="shared" si="3"/>
        <v>16.56</v>
      </c>
      <c r="I39" s="30">
        <f t="shared" si="4"/>
        <v>128.34</v>
      </c>
      <c r="J39" s="30">
        <v>18.0</v>
      </c>
      <c r="K39" s="30">
        <f t="shared" si="22"/>
        <v>16</v>
      </c>
      <c r="L39" s="30">
        <f t="shared" si="5"/>
        <v>128.34</v>
      </c>
      <c r="M39" s="30">
        <f t="shared" si="6"/>
        <v>0</v>
      </c>
      <c r="N39" s="30">
        <f t="shared" si="7"/>
        <v>0</v>
      </c>
      <c r="O39" s="31"/>
    </row>
    <row r="40" ht="15.75" customHeight="1">
      <c r="A40" s="29" t="s">
        <v>77</v>
      </c>
      <c r="B40" s="30">
        <v>0.46</v>
      </c>
      <c r="C40" s="30">
        <v>230.0</v>
      </c>
      <c r="D40" s="30">
        <f t="shared" si="21"/>
        <v>0.1058</v>
      </c>
      <c r="E40" s="30">
        <v>24.0</v>
      </c>
      <c r="F40" s="30">
        <f t="shared" si="2"/>
        <v>2.5392</v>
      </c>
      <c r="G40" s="30">
        <v>24.0</v>
      </c>
      <c r="H40" s="30">
        <f t="shared" si="3"/>
        <v>2.5392</v>
      </c>
      <c r="I40" s="30">
        <f t="shared" si="4"/>
        <v>17.7744</v>
      </c>
      <c r="J40" s="30">
        <v>12.0</v>
      </c>
      <c r="K40" s="30">
        <v>12.0</v>
      </c>
      <c r="L40" s="30">
        <f t="shared" si="5"/>
        <v>8.8872</v>
      </c>
      <c r="M40" s="30">
        <f t="shared" si="6"/>
        <v>84</v>
      </c>
      <c r="N40" s="30">
        <f t="shared" si="7"/>
        <v>8.8872</v>
      </c>
      <c r="O40" s="31"/>
    </row>
    <row r="41" ht="15.75" customHeight="1">
      <c r="A41" s="29" t="s">
        <v>78</v>
      </c>
      <c r="B41" s="30">
        <v>0.5</v>
      </c>
      <c r="C41" s="30">
        <v>400.0</v>
      </c>
      <c r="D41" s="30">
        <f t="shared" ref="D41:D42" si="23">C41*B41*1.732/1000</f>
        <v>0.3464</v>
      </c>
      <c r="E41" s="30">
        <v>24.0</v>
      </c>
      <c r="F41" s="30">
        <f t="shared" si="2"/>
        <v>8.3136</v>
      </c>
      <c r="G41" s="30">
        <v>24.0</v>
      </c>
      <c r="H41" s="30">
        <f t="shared" si="3"/>
        <v>8.3136</v>
      </c>
      <c r="I41" s="30">
        <f t="shared" si="4"/>
        <v>58.1952</v>
      </c>
      <c r="J41" s="30">
        <v>15.0</v>
      </c>
      <c r="K41" s="30">
        <f t="shared" ref="K41:K42" si="24">J41-2</f>
        <v>13</v>
      </c>
      <c r="L41" s="30">
        <f t="shared" si="5"/>
        <v>35.6792</v>
      </c>
      <c r="M41" s="30">
        <f t="shared" si="6"/>
        <v>65</v>
      </c>
      <c r="N41" s="30">
        <f t="shared" si="7"/>
        <v>22.516</v>
      </c>
      <c r="O41" s="31"/>
    </row>
    <row r="42" ht="15.75" customHeight="1">
      <c r="A42" s="29" t="s">
        <v>79</v>
      </c>
      <c r="B42" s="30">
        <v>2.0</v>
      </c>
      <c r="C42" s="30">
        <v>400.0</v>
      </c>
      <c r="D42" s="30">
        <f t="shared" si="23"/>
        <v>1.3856</v>
      </c>
      <c r="E42" s="30">
        <v>18.0</v>
      </c>
      <c r="F42" s="30">
        <f t="shared" si="2"/>
        <v>24.9408</v>
      </c>
      <c r="G42" s="30">
        <f>E42-2</f>
        <v>16</v>
      </c>
      <c r="H42" s="30">
        <f t="shared" si="3"/>
        <v>22.1696</v>
      </c>
      <c r="I42" s="30">
        <f t="shared" si="4"/>
        <v>171.8144</v>
      </c>
      <c r="J42" s="30">
        <v>10.0</v>
      </c>
      <c r="K42" s="30">
        <f t="shared" si="24"/>
        <v>8</v>
      </c>
      <c r="L42" s="30">
        <f t="shared" si="5"/>
        <v>94.2208</v>
      </c>
      <c r="M42" s="30">
        <f t="shared" si="6"/>
        <v>56</v>
      </c>
      <c r="N42" s="30">
        <f t="shared" si="7"/>
        <v>77.5936</v>
      </c>
      <c r="O42" s="31"/>
    </row>
    <row r="43" ht="15.75" customHeight="1">
      <c r="A43" s="6" t="s">
        <v>80</v>
      </c>
      <c r="B43" s="7">
        <v>0.6</v>
      </c>
      <c r="C43" s="7">
        <v>230.0</v>
      </c>
      <c r="D43" s="7">
        <f t="shared" ref="D43:D50" si="25">(B43*C43)/1000</f>
        <v>0.138</v>
      </c>
      <c r="E43" s="7">
        <v>24.0</v>
      </c>
      <c r="F43" s="7">
        <f t="shared" si="2"/>
        <v>3.312</v>
      </c>
      <c r="G43" s="7">
        <v>24.0</v>
      </c>
      <c r="H43" s="7">
        <f t="shared" si="3"/>
        <v>3.312</v>
      </c>
      <c r="I43" s="7">
        <f t="shared" si="4"/>
        <v>23.184</v>
      </c>
      <c r="J43" s="7">
        <v>2.0</v>
      </c>
      <c r="K43" s="7">
        <v>2.0</v>
      </c>
      <c r="L43" s="7">
        <f t="shared" si="5"/>
        <v>1.932</v>
      </c>
      <c r="M43" s="7">
        <f t="shared" si="6"/>
        <v>154</v>
      </c>
      <c r="N43" s="7">
        <f t="shared" si="7"/>
        <v>21.252</v>
      </c>
      <c r="O43" s="8"/>
    </row>
    <row r="44" ht="15.75" customHeight="1">
      <c r="A44" s="6" t="s">
        <v>81</v>
      </c>
      <c r="B44" s="7">
        <v>0.2</v>
      </c>
      <c r="C44" s="7">
        <v>230.0</v>
      </c>
      <c r="D44" s="7">
        <f t="shared" si="25"/>
        <v>0.046</v>
      </c>
      <c r="E44" s="7">
        <v>24.0</v>
      </c>
      <c r="F44" s="7">
        <f t="shared" si="2"/>
        <v>1.104</v>
      </c>
      <c r="G44" s="7">
        <v>24.0</v>
      </c>
      <c r="H44" s="7">
        <f t="shared" si="3"/>
        <v>1.104</v>
      </c>
      <c r="I44" s="7">
        <f t="shared" si="4"/>
        <v>7.728</v>
      </c>
      <c r="J44" s="7">
        <v>2.0</v>
      </c>
      <c r="K44" s="7">
        <v>2.0</v>
      </c>
      <c r="L44" s="7">
        <f t="shared" si="5"/>
        <v>0.644</v>
      </c>
      <c r="M44" s="7">
        <f t="shared" si="6"/>
        <v>154</v>
      </c>
      <c r="N44" s="7">
        <f t="shared" si="7"/>
        <v>7.084</v>
      </c>
      <c r="O44" s="8"/>
    </row>
    <row r="45" ht="15.75" customHeight="1">
      <c r="A45" s="6" t="s">
        <v>82</v>
      </c>
      <c r="B45" s="7">
        <v>0.35</v>
      </c>
      <c r="C45" s="7">
        <v>230.0</v>
      </c>
      <c r="D45" s="7">
        <f t="shared" si="25"/>
        <v>0.0805</v>
      </c>
      <c r="E45" s="7">
        <v>24.0</v>
      </c>
      <c r="F45" s="7">
        <f t="shared" si="2"/>
        <v>1.932</v>
      </c>
      <c r="G45" s="7">
        <v>24.0</v>
      </c>
      <c r="H45" s="7">
        <f t="shared" si="3"/>
        <v>1.932</v>
      </c>
      <c r="I45" s="7">
        <f t="shared" si="4"/>
        <v>13.524</v>
      </c>
      <c r="J45" s="7">
        <v>19.0</v>
      </c>
      <c r="K45" s="7">
        <f t="shared" ref="K45:K46" si="26">J45-2</f>
        <v>17</v>
      </c>
      <c r="L45" s="7">
        <f t="shared" si="5"/>
        <v>10.5455</v>
      </c>
      <c r="M45" s="7">
        <f t="shared" si="6"/>
        <v>37</v>
      </c>
      <c r="N45" s="7">
        <f t="shared" si="7"/>
        <v>2.9785</v>
      </c>
      <c r="O45" s="8"/>
    </row>
    <row r="46" ht="15.75" customHeight="1">
      <c r="A46" s="20" t="s">
        <v>83</v>
      </c>
      <c r="B46" s="21">
        <v>18.0</v>
      </c>
      <c r="C46" s="21">
        <v>230.0</v>
      </c>
      <c r="D46" s="21">
        <f t="shared" si="25"/>
        <v>4.14</v>
      </c>
      <c r="E46" s="21">
        <v>18.0</v>
      </c>
      <c r="F46" s="21">
        <f t="shared" si="2"/>
        <v>74.52</v>
      </c>
      <c r="G46" s="21">
        <f t="shared" ref="G46:G47" si="27">E46-2</f>
        <v>16</v>
      </c>
      <c r="H46" s="21">
        <f t="shared" si="3"/>
        <v>66.24</v>
      </c>
      <c r="I46" s="21">
        <f t="shared" si="4"/>
        <v>513.36</v>
      </c>
      <c r="J46" s="21">
        <v>4.0</v>
      </c>
      <c r="K46" s="21">
        <f t="shared" si="26"/>
        <v>2</v>
      </c>
      <c r="L46" s="21">
        <f t="shared" si="5"/>
        <v>107.64</v>
      </c>
      <c r="M46" s="21">
        <f t="shared" si="6"/>
        <v>98</v>
      </c>
      <c r="N46" s="21">
        <f t="shared" si="7"/>
        <v>405.72</v>
      </c>
      <c r="O46" s="22"/>
    </row>
    <row r="47" ht="15.75" customHeight="1">
      <c r="A47" s="26" t="s">
        <v>84</v>
      </c>
      <c r="B47" s="27">
        <v>2.7</v>
      </c>
      <c r="C47" s="27">
        <v>230.0</v>
      </c>
      <c r="D47" s="27">
        <f t="shared" si="25"/>
        <v>0.621</v>
      </c>
      <c r="E47" s="27">
        <v>18.0</v>
      </c>
      <c r="F47" s="27">
        <f t="shared" si="2"/>
        <v>11.178</v>
      </c>
      <c r="G47" s="27">
        <f t="shared" si="27"/>
        <v>16</v>
      </c>
      <c r="H47" s="27">
        <f t="shared" si="3"/>
        <v>9.936</v>
      </c>
      <c r="I47" s="27">
        <f t="shared" si="4"/>
        <v>77.004</v>
      </c>
      <c r="J47" s="27">
        <v>13.0</v>
      </c>
      <c r="K47" s="27">
        <f>13</f>
        <v>13</v>
      </c>
      <c r="L47" s="27">
        <f t="shared" si="5"/>
        <v>56.511</v>
      </c>
      <c r="M47" s="27">
        <f t="shared" si="6"/>
        <v>33</v>
      </c>
      <c r="N47" s="27">
        <f t="shared" si="7"/>
        <v>20.493</v>
      </c>
      <c r="O47" s="28"/>
    </row>
    <row r="48" ht="15.75" customHeight="1">
      <c r="A48" s="32" t="s">
        <v>85</v>
      </c>
      <c r="B48" s="33">
        <v>0.2</v>
      </c>
      <c r="C48" s="33">
        <v>230.0</v>
      </c>
      <c r="D48" s="33">
        <f t="shared" si="25"/>
        <v>0.046</v>
      </c>
      <c r="E48" s="33">
        <v>24.0</v>
      </c>
      <c r="F48" s="33">
        <f t="shared" si="2"/>
        <v>1.104</v>
      </c>
      <c r="G48" s="33">
        <v>24.0</v>
      </c>
      <c r="H48" s="33">
        <f t="shared" si="3"/>
        <v>1.104</v>
      </c>
      <c r="I48" s="33">
        <f t="shared" si="4"/>
        <v>7.728</v>
      </c>
      <c r="J48" s="33">
        <v>18.0</v>
      </c>
      <c r="K48" s="33">
        <f t="shared" ref="K48:K51" si="28">J48-2</f>
        <v>16</v>
      </c>
      <c r="L48" s="33">
        <f t="shared" si="5"/>
        <v>5.704</v>
      </c>
      <c r="M48" s="33">
        <f t="shared" si="6"/>
        <v>44</v>
      </c>
      <c r="N48" s="33">
        <f t="shared" si="7"/>
        <v>2.024</v>
      </c>
      <c r="O48" s="34"/>
    </row>
    <row r="49" ht="15.75" customHeight="1">
      <c r="A49" s="35" t="s">
        <v>39</v>
      </c>
      <c r="B49" s="17">
        <v>2.5</v>
      </c>
      <c r="C49" s="17">
        <v>230.0</v>
      </c>
      <c r="D49" s="17">
        <f t="shared" si="25"/>
        <v>0.575</v>
      </c>
      <c r="E49" s="17">
        <v>22.0</v>
      </c>
      <c r="F49" s="17">
        <f t="shared" si="2"/>
        <v>12.65</v>
      </c>
      <c r="G49" s="17">
        <f t="shared" ref="G49:G54" si="29">E49-2</f>
        <v>20</v>
      </c>
      <c r="H49" s="17">
        <f t="shared" si="3"/>
        <v>11.5</v>
      </c>
      <c r="I49" s="17">
        <f t="shared" si="4"/>
        <v>87.4</v>
      </c>
      <c r="J49" s="17">
        <v>18.0</v>
      </c>
      <c r="K49" s="17">
        <f t="shared" si="28"/>
        <v>16</v>
      </c>
      <c r="L49" s="17">
        <f t="shared" si="5"/>
        <v>71.3</v>
      </c>
      <c r="M49" s="17">
        <f t="shared" si="6"/>
        <v>28</v>
      </c>
      <c r="N49" s="17">
        <f t="shared" si="7"/>
        <v>16.1</v>
      </c>
      <c r="O49" s="18"/>
    </row>
    <row r="50" ht="15.75" customHeight="1">
      <c r="A50" s="35" t="s">
        <v>41</v>
      </c>
      <c r="B50" s="17">
        <v>1.0</v>
      </c>
      <c r="C50" s="17">
        <v>230.0</v>
      </c>
      <c r="D50" s="17">
        <f t="shared" si="25"/>
        <v>0.23</v>
      </c>
      <c r="E50" s="17">
        <v>22.0</v>
      </c>
      <c r="F50" s="17">
        <f t="shared" si="2"/>
        <v>5.06</v>
      </c>
      <c r="G50" s="17">
        <f t="shared" si="29"/>
        <v>20</v>
      </c>
      <c r="H50" s="17">
        <f t="shared" si="3"/>
        <v>4.6</v>
      </c>
      <c r="I50" s="17">
        <f t="shared" si="4"/>
        <v>34.96</v>
      </c>
      <c r="J50" s="17">
        <v>18.0</v>
      </c>
      <c r="K50" s="17">
        <f t="shared" si="28"/>
        <v>16</v>
      </c>
      <c r="L50" s="17">
        <f t="shared" si="5"/>
        <v>28.52</v>
      </c>
      <c r="M50" s="17">
        <f t="shared" si="6"/>
        <v>28</v>
      </c>
      <c r="N50" s="17">
        <f t="shared" si="7"/>
        <v>6.44</v>
      </c>
      <c r="O50" s="18"/>
    </row>
    <row r="51" ht="15.75" customHeight="1">
      <c r="A51" s="29" t="s">
        <v>86</v>
      </c>
      <c r="B51" s="30">
        <v>4.0</v>
      </c>
      <c r="C51" s="30">
        <v>400.0</v>
      </c>
      <c r="D51" s="30">
        <f t="shared" ref="D51:D52" si="30">C51*B51*1.732/1000</f>
        <v>2.7712</v>
      </c>
      <c r="E51" s="30">
        <v>18.0</v>
      </c>
      <c r="F51" s="30">
        <f t="shared" si="2"/>
        <v>49.8816</v>
      </c>
      <c r="G51" s="30">
        <f t="shared" si="29"/>
        <v>16</v>
      </c>
      <c r="H51" s="30">
        <f t="shared" si="3"/>
        <v>44.3392</v>
      </c>
      <c r="I51" s="30">
        <f t="shared" si="4"/>
        <v>343.6288</v>
      </c>
      <c r="J51" s="30">
        <v>15.0</v>
      </c>
      <c r="K51" s="30">
        <f t="shared" si="28"/>
        <v>13</v>
      </c>
      <c r="L51" s="30">
        <f t="shared" si="5"/>
        <v>285.4336</v>
      </c>
      <c r="M51" s="30">
        <f t="shared" si="6"/>
        <v>21</v>
      </c>
      <c r="N51" s="30">
        <f t="shared" si="7"/>
        <v>58.1952</v>
      </c>
      <c r="O51" s="31"/>
    </row>
    <row r="52" ht="15.75" customHeight="1">
      <c r="A52" s="26" t="s">
        <v>87</v>
      </c>
      <c r="B52" s="27">
        <v>3.0</v>
      </c>
      <c r="C52" s="27">
        <v>400.0</v>
      </c>
      <c r="D52" s="27">
        <f t="shared" si="30"/>
        <v>2.0784</v>
      </c>
      <c r="E52" s="27">
        <v>18.0</v>
      </c>
      <c r="F52" s="27">
        <f t="shared" si="2"/>
        <v>37.4112</v>
      </c>
      <c r="G52" s="27">
        <f t="shared" si="29"/>
        <v>16</v>
      </c>
      <c r="H52" s="27">
        <f t="shared" si="3"/>
        <v>33.2544</v>
      </c>
      <c r="I52" s="27">
        <f t="shared" si="4"/>
        <v>257.7216</v>
      </c>
      <c r="J52" s="27">
        <v>13.0</v>
      </c>
      <c r="K52" s="27">
        <v>13.0</v>
      </c>
      <c r="L52" s="27">
        <f t="shared" si="5"/>
        <v>189.1344</v>
      </c>
      <c r="M52" s="27">
        <f t="shared" si="6"/>
        <v>33</v>
      </c>
      <c r="N52" s="27">
        <f t="shared" si="7"/>
        <v>68.5872</v>
      </c>
      <c r="O52" s="28"/>
    </row>
    <row r="53" ht="15.75" customHeight="1">
      <c r="A53" s="26" t="s">
        <v>88</v>
      </c>
      <c r="B53" s="27">
        <v>10.0</v>
      </c>
      <c r="C53" s="27">
        <v>230.0</v>
      </c>
      <c r="D53" s="27">
        <f t="shared" ref="D53:D55" si="31">(B53*C53)/1000</f>
        <v>2.3</v>
      </c>
      <c r="E53" s="27">
        <v>18.0</v>
      </c>
      <c r="F53" s="27">
        <f t="shared" si="2"/>
        <v>41.4</v>
      </c>
      <c r="G53" s="27">
        <f t="shared" si="29"/>
        <v>16</v>
      </c>
      <c r="H53" s="27">
        <f t="shared" si="3"/>
        <v>36.8</v>
      </c>
      <c r="I53" s="27">
        <f t="shared" si="4"/>
        <v>285.2</v>
      </c>
      <c r="J53" s="27">
        <v>13.0</v>
      </c>
      <c r="K53" s="27">
        <v>13.0</v>
      </c>
      <c r="L53" s="27">
        <f t="shared" si="5"/>
        <v>209.3</v>
      </c>
      <c r="M53" s="27">
        <f t="shared" si="6"/>
        <v>33</v>
      </c>
      <c r="N53" s="27">
        <f t="shared" si="7"/>
        <v>75.9</v>
      </c>
      <c r="O53" s="28"/>
    </row>
    <row r="54" ht="15.75" customHeight="1">
      <c r="A54" s="26" t="s">
        <v>89</v>
      </c>
      <c r="B54" s="27">
        <v>5.0</v>
      </c>
      <c r="C54" s="27">
        <v>230.0</v>
      </c>
      <c r="D54" s="27">
        <f t="shared" si="31"/>
        <v>1.15</v>
      </c>
      <c r="E54" s="27">
        <v>18.0</v>
      </c>
      <c r="F54" s="27">
        <f t="shared" si="2"/>
        <v>20.7</v>
      </c>
      <c r="G54" s="27">
        <f t="shared" si="29"/>
        <v>16</v>
      </c>
      <c r="H54" s="27">
        <f t="shared" si="3"/>
        <v>18.4</v>
      </c>
      <c r="I54" s="27">
        <f t="shared" si="4"/>
        <v>142.6</v>
      </c>
      <c r="J54" s="27">
        <v>13.0</v>
      </c>
      <c r="K54" s="27">
        <v>13.0</v>
      </c>
      <c r="L54" s="27">
        <f t="shared" si="5"/>
        <v>104.65</v>
      </c>
      <c r="M54" s="27">
        <f t="shared" si="6"/>
        <v>33</v>
      </c>
      <c r="N54" s="27">
        <f t="shared" si="7"/>
        <v>37.95</v>
      </c>
      <c r="O54" s="28"/>
    </row>
    <row r="55" ht="15.75" customHeight="1">
      <c r="A55" s="26" t="s">
        <v>90</v>
      </c>
      <c r="B55" s="27">
        <v>1.5</v>
      </c>
      <c r="C55" s="27">
        <v>230.0</v>
      </c>
      <c r="D55" s="27">
        <f t="shared" si="31"/>
        <v>0.345</v>
      </c>
      <c r="E55" s="27">
        <v>24.0</v>
      </c>
      <c r="F55" s="27">
        <f t="shared" si="2"/>
        <v>8.28</v>
      </c>
      <c r="G55" s="27">
        <v>24.0</v>
      </c>
      <c r="H55" s="27">
        <f t="shared" si="3"/>
        <v>8.28</v>
      </c>
      <c r="I55" s="27">
        <f t="shared" si="4"/>
        <v>57.96</v>
      </c>
      <c r="J55" s="27">
        <v>13.0</v>
      </c>
      <c r="K55" s="27">
        <v>13.0</v>
      </c>
      <c r="L55" s="27">
        <f t="shared" si="5"/>
        <v>31.395</v>
      </c>
      <c r="M55" s="27">
        <f t="shared" si="6"/>
        <v>77</v>
      </c>
      <c r="N55" s="27">
        <f t="shared" si="7"/>
        <v>26.565</v>
      </c>
      <c r="O55" s="28"/>
    </row>
    <row r="56" ht="15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6"/>
    </row>
    <row r="57" ht="15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6"/>
    </row>
    <row r="58" ht="15.75" customHeight="1">
      <c r="A58" s="1" t="s">
        <v>26</v>
      </c>
      <c r="B58" s="2">
        <f>SUM(B2:B55)</f>
        <v>124.428</v>
      </c>
      <c r="C58" s="2"/>
      <c r="D58" s="2">
        <f t="shared" ref="D58:N58" si="32">SUM(D2:D55)</f>
        <v>42.430564</v>
      </c>
      <c r="E58" s="2">
        <f t="shared" si="32"/>
        <v>1162</v>
      </c>
      <c r="F58" s="2">
        <f t="shared" si="32"/>
        <v>828.715796</v>
      </c>
      <c r="G58" s="2">
        <f t="shared" si="32"/>
        <v>1111</v>
      </c>
      <c r="H58" s="2">
        <f t="shared" si="32"/>
        <v>767.038156</v>
      </c>
      <c r="I58" s="2">
        <f t="shared" si="32"/>
        <v>5739.332932</v>
      </c>
      <c r="J58" s="2">
        <f t="shared" si="32"/>
        <v>816</v>
      </c>
      <c r="K58" s="2">
        <f t="shared" si="32"/>
        <v>742</v>
      </c>
      <c r="L58" s="2">
        <f t="shared" si="32"/>
        <v>4167.590324</v>
      </c>
      <c r="M58" s="2">
        <f t="shared" si="32"/>
        <v>2445</v>
      </c>
      <c r="N58" s="2">
        <f t="shared" si="32"/>
        <v>1571.742608</v>
      </c>
      <c r="O58" s="36">
        <f t="shared" ref="O58:O64" si="34">N58*100/I58</f>
        <v>27.38545797</v>
      </c>
    </row>
    <row r="59" ht="15.75" customHeight="1">
      <c r="A59" s="6" t="s">
        <v>91</v>
      </c>
      <c r="B59" s="7">
        <f>B2+B3+B4+B5+B6+B11+B12+B13+B14+B15+B16+B18+B19+B20+B21+B22+B23+B25+B26+B29+B43+B44+B45</f>
        <v>17.54</v>
      </c>
      <c r="C59" s="7"/>
      <c r="D59" s="7">
        <f t="shared" ref="D59:N59" si="33">D2+D3+D4+D5+D6+D11+D12+D13+D14+D15+D16+D18+D19+D20+D21+D22+D23+D25+D26+D29+D43+D44+D45</f>
        <v>4.286284</v>
      </c>
      <c r="E59" s="7">
        <f t="shared" si="33"/>
        <v>538</v>
      </c>
      <c r="F59" s="7">
        <f t="shared" si="33"/>
        <v>96.934576</v>
      </c>
      <c r="G59" s="7">
        <f t="shared" si="33"/>
        <v>530</v>
      </c>
      <c r="H59" s="7">
        <f t="shared" si="33"/>
        <v>93.620336</v>
      </c>
      <c r="I59" s="7">
        <f t="shared" si="33"/>
        <v>675.227792</v>
      </c>
      <c r="J59" s="7">
        <f t="shared" si="33"/>
        <v>373</v>
      </c>
      <c r="K59" s="7">
        <f t="shared" si="33"/>
        <v>339</v>
      </c>
      <c r="L59" s="7">
        <f t="shared" si="33"/>
        <v>521.347504</v>
      </c>
      <c r="M59" s="7">
        <f t="shared" si="33"/>
        <v>1181</v>
      </c>
      <c r="N59" s="7">
        <f t="shared" si="33"/>
        <v>153.880288</v>
      </c>
      <c r="O59" s="36">
        <f t="shared" si="34"/>
        <v>22.78938898</v>
      </c>
    </row>
    <row r="60" ht="15.75" customHeight="1">
      <c r="A60" s="35" t="s">
        <v>92</v>
      </c>
      <c r="B60" s="17">
        <f>B7+B8+B9+B10+B49+B50</f>
        <v>7.963</v>
      </c>
      <c r="C60" s="17"/>
      <c r="D60" s="17">
        <f t="shared" ref="D60:N60" si="35">D7+D8+D9+D10+D49+D50</f>
        <v>1.83149</v>
      </c>
      <c r="E60" s="17">
        <f t="shared" si="35"/>
        <v>132</v>
      </c>
      <c r="F60" s="17">
        <f t="shared" si="35"/>
        <v>40.29278</v>
      </c>
      <c r="G60" s="17">
        <f t="shared" si="35"/>
        <v>120</v>
      </c>
      <c r="H60" s="17">
        <f t="shared" si="35"/>
        <v>36.6298</v>
      </c>
      <c r="I60" s="17">
        <f t="shared" si="35"/>
        <v>278.38648</v>
      </c>
      <c r="J60" s="17">
        <f t="shared" si="35"/>
        <v>118</v>
      </c>
      <c r="K60" s="17">
        <f t="shared" si="35"/>
        <v>106</v>
      </c>
      <c r="L60" s="17">
        <f t="shared" si="35"/>
        <v>239.90748</v>
      </c>
      <c r="M60" s="17">
        <f t="shared" si="35"/>
        <v>98</v>
      </c>
      <c r="N60" s="17">
        <f t="shared" si="35"/>
        <v>38.479</v>
      </c>
      <c r="O60" s="36">
        <f t="shared" si="34"/>
        <v>13.82215113</v>
      </c>
    </row>
    <row r="61" ht="15.75" customHeight="1">
      <c r="A61" s="20" t="s">
        <v>93</v>
      </c>
      <c r="B61" s="21">
        <f>B46+B17</f>
        <v>18.015</v>
      </c>
      <c r="C61" s="21"/>
      <c r="D61" s="21">
        <f t="shared" ref="D61:N61" si="36">D46+D17</f>
        <v>4.14345</v>
      </c>
      <c r="E61" s="21">
        <f t="shared" si="36"/>
        <v>30</v>
      </c>
      <c r="F61" s="21">
        <f t="shared" si="36"/>
        <v>74.5614</v>
      </c>
      <c r="G61" s="21">
        <f t="shared" si="36"/>
        <v>26</v>
      </c>
      <c r="H61" s="21">
        <f t="shared" si="36"/>
        <v>66.2745</v>
      </c>
      <c r="I61" s="21">
        <f t="shared" si="36"/>
        <v>513.6429</v>
      </c>
      <c r="J61" s="21">
        <f t="shared" si="36"/>
        <v>8</v>
      </c>
      <c r="K61" s="21">
        <f t="shared" si="36"/>
        <v>6</v>
      </c>
      <c r="L61" s="21">
        <f t="shared" si="36"/>
        <v>107.7366</v>
      </c>
      <c r="M61" s="21">
        <f t="shared" si="36"/>
        <v>152</v>
      </c>
      <c r="N61" s="21">
        <f t="shared" si="36"/>
        <v>405.9063</v>
      </c>
      <c r="O61" s="36">
        <f t="shared" si="34"/>
        <v>79.02499966</v>
      </c>
    </row>
    <row r="62" ht="15.75" customHeight="1">
      <c r="A62" s="32" t="s">
        <v>94</v>
      </c>
      <c r="B62" s="33">
        <f>B24+B31+B32+B33+B34+B35+B36+B48</f>
        <v>32.3</v>
      </c>
      <c r="C62" s="33"/>
      <c r="D62" s="33">
        <f t="shared" ref="D62:N62" si="37">D24+D31+D32+D33+D34+D35+D36+D48</f>
        <v>15.43544</v>
      </c>
      <c r="E62" s="33">
        <f t="shared" si="37"/>
        <v>162</v>
      </c>
      <c r="F62" s="33">
        <f t="shared" si="37"/>
        <v>309.34664</v>
      </c>
      <c r="G62" s="33">
        <f t="shared" si="37"/>
        <v>153</v>
      </c>
      <c r="H62" s="33">
        <f t="shared" si="37"/>
        <v>291.74752</v>
      </c>
      <c r="I62" s="33">
        <f t="shared" si="37"/>
        <v>2147.82736</v>
      </c>
      <c r="J62" s="33">
        <f t="shared" si="37"/>
        <v>105</v>
      </c>
      <c r="K62" s="33">
        <f t="shared" si="37"/>
        <v>91</v>
      </c>
      <c r="L62" s="33">
        <f t="shared" si="37"/>
        <v>1726.27704</v>
      </c>
      <c r="M62" s="33">
        <f t="shared" si="37"/>
        <v>404</v>
      </c>
      <c r="N62" s="33">
        <f t="shared" si="37"/>
        <v>421.55032</v>
      </c>
      <c r="O62" s="36">
        <f t="shared" si="34"/>
        <v>19.62682513</v>
      </c>
    </row>
    <row r="63" ht="15.75" customHeight="1">
      <c r="A63" s="29" t="s">
        <v>95</v>
      </c>
      <c r="B63" s="30">
        <f>B37+B38+B39+B40+B41+B42+B51</f>
        <v>12.61</v>
      </c>
      <c r="C63" s="30"/>
      <c r="D63" s="30">
        <f t="shared" ref="D63:N63" si="38">D37+D38+D39+D40+D41+D42+D51</f>
        <v>5.9085</v>
      </c>
      <c r="E63" s="30">
        <f t="shared" si="38"/>
        <v>150</v>
      </c>
      <c r="F63" s="30">
        <f t="shared" si="38"/>
        <v>110.6532</v>
      </c>
      <c r="G63" s="30">
        <f t="shared" si="38"/>
        <v>144</v>
      </c>
      <c r="H63" s="30">
        <f t="shared" si="38"/>
        <v>100.2696</v>
      </c>
      <c r="I63" s="30">
        <f t="shared" si="38"/>
        <v>764.1888</v>
      </c>
      <c r="J63" s="30">
        <f t="shared" si="38"/>
        <v>108</v>
      </c>
      <c r="K63" s="30">
        <f t="shared" si="38"/>
        <v>96</v>
      </c>
      <c r="L63" s="30">
        <f t="shared" si="38"/>
        <v>587.2103</v>
      </c>
      <c r="M63" s="30">
        <f t="shared" si="38"/>
        <v>300</v>
      </c>
      <c r="N63" s="30">
        <f t="shared" si="38"/>
        <v>176.9785</v>
      </c>
      <c r="O63" s="36">
        <f t="shared" si="34"/>
        <v>23.15900207</v>
      </c>
    </row>
    <row r="64" ht="15.75" customHeight="1">
      <c r="A64" s="26" t="s">
        <v>96</v>
      </c>
      <c r="B64" s="27">
        <f>B55+B54+B53+B52+B47+B30+B28+B27</f>
        <v>36</v>
      </c>
      <c r="C64" s="27"/>
      <c r="D64" s="27">
        <f t="shared" ref="D64:N64" si="39">D55+D54+D53+D52+D47+D30+D28+D27</f>
        <v>10.8254</v>
      </c>
      <c r="E64" s="27">
        <f t="shared" si="39"/>
        <v>150</v>
      </c>
      <c r="F64" s="27">
        <f t="shared" si="39"/>
        <v>196.9272</v>
      </c>
      <c r="G64" s="27">
        <f t="shared" si="39"/>
        <v>138</v>
      </c>
      <c r="H64" s="27">
        <f t="shared" si="39"/>
        <v>178.4964</v>
      </c>
      <c r="I64" s="27">
        <f t="shared" si="39"/>
        <v>1360.0596</v>
      </c>
      <c r="J64" s="27">
        <f t="shared" si="39"/>
        <v>104</v>
      </c>
      <c r="K64" s="27">
        <f t="shared" si="39"/>
        <v>104</v>
      </c>
      <c r="L64" s="27">
        <f t="shared" si="39"/>
        <v>985.1114</v>
      </c>
      <c r="M64" s="27">
        <f t="shared" si="39"/>
        <v>310</v>
      </c>
      <c r="N64" s="27">
        <f t="shared" si="39"/>
        <v>374.9482</v>
      </c>
      <c r="O64" s="36">
        <f t="shared" si="34"/>
        <v>27.56851244</v>
      </c>
    </row>
    <row r="65" ht="15.75" customHeight="1">
      <c r="A65" s="1" t="s">
        <v>97</v>
      </c>
      <c r="B65" s="2">
        <f>B58-B59-B60-B61-B62-B63-B64</f>
        <v>0</v>
      </c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3"/>
    </row>
    <row r="66" ht="15.75" customHeight="1">
      <c r="A66" s="1"/>
      <c r="B66" s="2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3"/>
    </row>
    <row r="67" ht="15.75" customHeight="1">
      <c r="A67" s="1"/>
      <c r="B67" s="2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3"/>
    </row>
    <row r="68" ht="15.75" customHeight="1">
      <c r="A68" s="1"/>
      <c r="B68" s="2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3"/>
    </row>
    <row r="69" ht="15.75" customHeight="1">
      <c r="A69" s="1"/>
      <c r="B69" s="2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3"/>
    </row>
    <row r="70" ht="15.75" customHeight="1">
      <c r="A70" s="1"/>
      <c r="B70" s="2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3"/>
    </row>
    <row r="71" ht="15.75" customHeight="1">
      <c r="A71" s="1"/>
      <c r="B71" s="2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3"/>
    </row>
    <row r="72" ht="15.75" customHeight="1">
      <c r="A72" s="1"/>
      <c r="B72" s="2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3"/>
    </row>
    <row r="73" ht="15.75" customHeight="1">
      <c r="A73" s="1"/>
      <c r="B73" s="2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3"/>
    </row>
    <row r="74" ht="15.75" customHeight="1">
      <c r="A74" s="1"/>
      <c r="B74" s="2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3"/>
    </row>
    <row r="75" ht="15.75" customHeight="1">
      <c r="A75" s="1"/>
      <c r="B75" s="2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3"/>
    </row>
    <row r="76" ht="15.75" customHeight="1">
      <c r="A76" s="1"/>
      <c r="B76" s="2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3"/>
    </row>
    <row r="77" ht="15.75" customHeight="1">
      <c r="A77" s="1"/>
      <c r="B77" s="2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3"/>
    </row>
    <row r="78" ht="15.75" customHeight="1">
      <c r="A78" s="1"/>
      <c r="B78" s="2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3"/>
    </row>
    <row r="79" ht="15.75" customHeight="1">
      <c r="A79" s="1"/>
      <c r="B79" s="2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3"/>
    </row>
    <row r="80" ht="15.75" customHeight="1">
      <c r="A80" s="1"/>
      <c r="B80" s="2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3"/>
    </row>
    <row r="81" ht="15.75" customHeight="1">
      <c r="A81" s="1"/>
      <c r="B81" s="2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3"/>
    </row>
    <row r="82" ht="15.75" customHeight="1">
      <c r="A82" s="1"/>
      <c r="B82" s="2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3"/>
    </row>
    <row r="83" ht="15.75" customHeight="1">
      <c r="A83" s="1"/>
      <c r="B83" s="2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3"/>
    </row>
    <row r="84" ht="15.75" customHeight="1">
      <c r="A84" s="1"/>
      <c r="B84" s="2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3"/>
    </row>
    <row r="85" ht="15.75" customHeight="1">
      <c r="A85" s="1"/>
      <c r="B85" s="2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3"/>
    </row>
    <row r="86" ht="15.75" customHeight="1">
      <c r="A86" s="37"/>
      <c r="B86" s="38"/>
      <c r="C86" s="37"/>
      <c r="D86" s="3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9"/>
    </row>
    <row r="87" ht="15.75" customHeight="1">
      <c r="A87" s="39"/>
      <c r="B87" s="40"/>
      <c r="C87" s="39"/>
      <c r="D87" s="40"/>
      <c r="E87" s="39"/>
      <c r="F87" s="39"/>
      <c r="G87" s="39"/>
      <c r="H87" s="39"/>
      <c r="I87" s="39"/>
      <c r="J87" s="39"/>
      <c r="K87" s="39"/>
      <c r="L87" s="41"/>
      <c r="M87" s="41"/>
      <c r="N87" s="41"/>
      <c r="O87" s="41"/>
    </row>
    <row r="88" ht="15.75" customHeight="1">
      <c r="B88" s="42"/>
      <c r="D88" s="42"/>
    </row>
    <row r="89" ht="15.75" customHeight="1">
      <c r="B89" s="42"/>
      <c r="D89" s="42"/>
    </row>
    <row r="90" ht="15.75" customHeight="1">
      <c r="B90" s="42"/>
      <c r="D90" s="42"/>
    </row>
    <row r="91" ht="15.75" customHeight="1">
      <c r="B91" s="42"/>
      <c r="D91" s="42"/>
    </row>
    <row r="92" ht="15.75" customHeight="1">
      <c r="B92" s="42"/>
      <c r="D92" s="42"/>
    </row>
    <row r="93" ht="15.75" customHeight="1">
      <c r="B93" s="42"/>
      <c r="D93" s="42"/>
    </row>
    <row r="94" ht="15.75" customHeight="1">
      <c r="B94" s="42"/>
      <c r="D94" s="42"/>
    </row>
    <row r="95" ht="15.75" customHeight="1">
      <c r="B95" s="42"/>
      <c r="D95" s="42"/>
    </row>
    <row r="96" ht="15.75" customHeight="1">
      <c r="B96" s="42"/>
      <c r="D96" s="42"/>
    </row>
    <row r="97" ht="15.75" customHeight="1">
      <c r="B97" s="42"/>
      <c r="D97" s="42"/>
    </row>
    <row r="98" ht="15.75" customHeight="1">
      <c r="B98" s="42"/>
      <c r="D98" s="42"/>
    </row>
    <row r="99" ht="15.75" customHeight="1">
      <c r="B99" s="42"/>
      <c r="D99" s="42"/>
    </row>
    <row r="100" ht="15.75" customHeight="1">
      <c r="B100" s="42"/>
      <c r="D100" s="42"/>
    </row>
    <row r="101" ht="15.75" customHeight="1">
      <c r="B101" s="42"/>
      <c r="D101" s="42"/>
    </row>
    <row r="102" ht="15.75" customHeight="1">
      <c r="B102" s="42"/>
      <c r="D102" s="42"/>
    </row>
    <row r="103" ht="15.75" customHeight="1">
      <c r="B103" s="42"/>
      <c r="D103" s="42"/>
    </row>
    <row r="104" ht="15.75" customHeight="1">
      <c r="B104" s="42"/>
      <c r="D104" s="42"/>
    </row>
    <row r="105" ht="15.75" customHeight="1">
      <c r="B105" s="42"/>
      <c r="D105" s="42"/>
    </row>
    <row r="106" ht="15.75" customHeight="1">
      <c r="B106" s="42"/>
      <c r="D106" s="42"/>
    </row>
    <row r="107" ht="15.75" customHeight="1">
      <c r="B107" s="42"/>
      <c r="D107" s="42"/>
    </row>
    <row r="108" ht="15.75" customHeight="1">
      <c r="B108" s="42"/>
      <c r="D108" s="42"/>
    </row>
    <row r="109" ht="15.75" customHeight="1">
      <c r="B109" s="42"/>
      <c r="D109" s="42"/>
    </row>
    <row r="110" ht="15.75" customHeight="1">
      <c r="B110" s="42"/>
      <c r="D110" s="42"/>
    </row>
    <row r="111" ht="15.75" customHeight="1">
      <c r="B111" s="42"/>
      <c r="D111" s="42"/>
    </row>
    <row r="112" ht="15.75" customHeight="1">
      <c r="B112" s="42"/>
      <c r="D112" s="42"/>
    </row>
    <row r="113" ht="15.75" customHeight="1">
      <c r="B113" s="42"/>
      <c r="D113" s="42"/>
    </row>
    <row r="114" ht="15.75" customHeight="1">
      <c r="B114" s="42"/>
      <c r="D114" s="42"/>
    </row>
    <row r="115" ht="15.75" customHeight="1">
      <c r="B115" s="42"/>
      <c r="D115" s="42"/>
    </row>
    <row r="116" ht="15.75" customHeight="1">
      <c r="B116" s="42"/>
      <c r="D116" s="42"/>
    </row>
    <row r="117" ht="15.75" customHeight="1">
      <c r="B117" s="42"/>
      <c r="D117" s="42"/>
    </row>
    <row r="118" ht="15.75" customHeight="1">
      <c r="B118" s="42"/>
      <c r="D118" s="42"/>
    </row>
    <row r="119" ht="15.75" customHeight="1">
      <c r="B119" s="42"/>
      <c r="D119" s="42"/>
    </row>
    <row r="120" ht="15.75" customHeight="1">
      <c r="B120" s="42"/>
      <c r="D120" s="42"/>
    </row>
    <row r="121" ht="15.75" customHeight="1">
      <c r="B121" s="42"/>
      <c r="D121" s="42"/>
    </row>
    <row r="122" ht="15.75" customHeight="1">
      <c r="B122" s="42"/>
      <c r="D122" s="42"/>
    </row>
    <row r="123" ht="15.75" customHeight="1">
      <c r="B123" s="42"/>
      <c r="D123" s="42"/>
    </row>
    <row r="124" ht="15.75" customHeight="1">
      <c r="B124" s="42"/>
      <c r="D124" s="42"/>
    </row>
    <row r="125" ht="15.75" customHeight="1">
      <c r="B125" s="42"/>
      <c r="D125" s="42"/>
    </row>
    <row r="126" ht="15.75" customHeight="1">
      <c r="B126" s="42"/>
      <c r="D126" s="42"/>
    </row>
    <row r="127" ht="15.75" customHeight="1">
      <c r="B127" s="42"/>
      <c r="D127" s="42"/>
    </row>
    <row r="128" ht="15.75" customHeight="1">
      <c r="B128" s="42"/>
      <c r="D128" s="42"/>
    </row>
    <row r="129" ht="15.75" customHeight="1">
      <c r="B129" s="42"/>
      <c r="D129" s="42"/>
    </row>
    <row r="130" ht="15.75" customHeight="1">
      <c r="B130" s="42"/>
      <c r="D130" s="42"/>
    </row>
    <row r="131" ht="15.75" customHeight="1">
      <c r="B131" s="42"/>
      <c r="D131" s="42"/>
    </row>
    <row r="132" ht="15.75" customHeight="1">
      <c r="B132" s="42"/>
      <c r="D132" s="42"/>
    </row>
    <row r="133" ht="15.75" customHeight="1">
      <c r="B133" s="42"/>
      <c r="D133" s="42"/>
    </row>
    <row r="134" ht="15.75" customHeight="1">
      <c r="B134" s="42"/>
      <c r="D134" s="42"/>
    </row>
    <row r="135" ht="15.75" customHeight="1">
      <c r="B135" s="42"/>
      <c r="D135" s="42"/>
    </row>
    <row r="136" ht="15.75" customHeight="1">
      <c r="B136" s="42"/>
      <c r="D136" s="42"/>
    </row>
    <row r="137" ht="15.75" customHeight="1">
      <c r="B137" s="42"/>
      <c r="D137" s="42"/>
    </row>
    <row r="138" ht="15.75" customHeight="1">
      <c r="B138" s="42"/>
      <c r="D138" s="42"/>
    </row>
    <row r="139" ht="15.75" customHeight="1">
      <c r="B139" s="42"/>
      <c r="D139" s="42"/>
    </row>
    <row r="140" ht="15.75" customHeight="1">
      <c r="B140" s="42"/>
      <c r="D140" s="42"/>
    </row>
    <row r="141" ht="15.75" customHeight="1">
      <c r="B141" s="42"/>
      <c r="D141" s="42"/>
    </row>
    <row r="142" ht="15.75" customHeight="1">
      <c r="B142" s="42"/>
      <c r="D142" s="42"/>
    </row>
    <row r="143" ht="15.75" customHeight="1">
      <c r="B143" s="42"/>
      <c r="D143" s="42"/>
    </row>
    <row r="144" ht="15.75" customHeight="1">
      <c r="B144" s="42"/>
      <c r="D144" s="42"/>
    </row>
    <row r="145" ht="15.75" customHeight="1">
      <c r="B145" s="42"/>
      <c r="D145" s="42"/>
    </row>
    <row r="146" ht="15.75" customHeight="1">
      <c r="B146" s="42"/>
      <c r="D146" s="42"/>
    </row>
    <row r="147" ht="15.75" customHeight="1">
      <c r="B147" s="42"/>
      <c r="D147" s="42"/>
    </row>
    <row r="148" ht="15.75" customHeight="1">
      <c r="B148" s="42"/>
      <c r="D148" s="42"/>
    </row>
    <row r="149" ht="15.75" customHeight="1">
      <c r="B149" s="42"/>
      <c r="D149" s="42"/>
    </row>
    <row r="150" ht="15.75" customHeight="1">
      <c r="B150" s="42"/>
      <c r="D150" s="42"/>
    </row>
    <row r="151" ht="15.75" customHeight="1">
      <c r="B151" s="42"/>
      <c r="D151" s="42"/>
    </row>
    <row r="152" ht="15.75" customHeight="1">
      <c r="B152" s="42"/>
      <c r="D152" s="42"/>
    </row>
    <row r="153" ht="15.75" customHeight="1">
      <c r="B153" s="42"/>
      <c r="D153" s="42"/>
    </row>
    <row r="154" ht="15.75" customHeight="1">
      <c r="B154" s="42"/>
      <c r="D154" s="42"/>
    </row>
    <row r="155" ht="15.75" customHeight="1">
      <c r="B155" s="42"/>
      <c r="D155" s="42"/>
    </row>
    <row r="156" ht="15.75" customHeight="1">
      <c r="B156" s="42"/>
      <c r="D156" s="42"/>
    </row>
    <row r="157" ht="15.75" customHeight="1">
      <c r="B157" s="42"/>
      <c r="D157" s="42"/>
    </row>
    <row r="158" ht="15.75" customHeight="1">
      <c r="B158" s="42"/>
      <c r="D158" s="42"/>
    </row>
    <row r="159" ht="15.75" customHeight="1">
      <c r="B159" s="42"/>
      <c r="D159" s="42"/>
    </row>
    <row r="160" ht="15.75" customHeight="1">
      <c r="B160" s="42"/>
      <c r="D160" s="42"/>
    </row>
    <row r="161" ht="15.75" customHeight="1">
      <c r="B161" s="42"/>
      <c r="D161" s="42"/>
    </row>
    <row r="162" ht="15.75" customHeight="1">
      <c r="B162" s="42"/>
      <c r="D162" s="42"/>
    </row>
    <row r="163" ht="15.75" customHeight="1">
      <c r="B163" s="42"/>
      <c r="D163" s="42"/>
    </row>
    <row r="164" ht="15.75" customHeight="1">
      <c r="B164" s="42"/>
      <c r="D164" s="42"/>
    </row>
    <row r="165" ht="15.75" customHeight="1">
      <c r="B165" s="42"/>
      <c r="D165" s="42"/>
    </row>
    <row r="166" ht="15.75" customHeight="1">
      <c r="B166" s="42"/>
      <c r="D166" s="42"/>
    </row>
    <row r="167" ht="15.75" customHeight="1">
      <c r="B167" s="42"/>
      <c r="D167" s="42"/>
    </row>
    <row r="168" ht="15.75" customHeight="1">
      <c r="B168" s="42"/>
      <c r="D168" s="42"/>
    </row>
    <row r="169" ht="15.75" customHeight="1">
      <c r="B169" s="42"/>
      <c r="D169" s="42"/>
    </row>
    <row r="170" ht="15.75" customHeight="1">
      <c r="B170" s="42"/>
      <c r="D170" s="42"/>
    </row>
    <row r="171" ht="15.75" customHeight="1">
      <c r="B171" s="42"/>
      <c r="D171" s="42"/>
    </row>
    <row r="172" ht="15.75" customHeight="1">
      <c r="B172" s="42"/>
      <c r="D172" s="42"/>
    </row>
    <row r="173" ht="15.75" customHeight="1">
      <c r="B173" s="42"/>
      <c r="D173" s="42"/>
    </row>
    <row r="174" ht="15.75" customHeight="1">
      <c r="B174" s="42"/>
      <c r="D174" s="42"/>
    </row>
    <row r="175" ht="15.75" customHeight="1">
      <c r="B175" s="42"/>
      <c r="D175" s="42"/>
    </row>
    <row r="176" ht="15.75" customHeight="1">
      <c r="B176" s="42"/>
      <c r="D176" s="42"/>
    </row>
    <row r="177" ht="15.75" customHeight="1">
      <c r="B177" s="42"/>
      <c r="D177" s="42"/>
    </row>
    <row r="178" ht="15.75" customHeight="1">
      <c r="B178" s="42"/>
      <c r="D178" s="42"/>
    </row>
    <row r="179" ht="15.75" customHeight="1">
      <c r="B179" s="42"/>
      <c r="D179" s="42"/>
    </row>
    <row r="180" ht="15.75" customHeight="1">
      <c r="B180" s="42"/>
      <c r="D180" s="42"/>
    </row>
    <row r="181" ht="15.75" customHeight="1">
      <c r="B181" s="42"/>
      <c r="D181" s="42"/>
    </row>
    <row r="182" ht="15.75" customHeight="1">
      <c r="B182" s="42"/>
      <c r="D182" s="42"/>
    </row>
    <row r="183" ht="15.75" customHeight="1">
      <c r="B183" s="42"/>
      <c r="D183" s="42"/>
    </row>
    <row r="184" ht="15.75" customHeight="1">
      <c r="B184" s="42"/>
      <c r="D184" s="42"/>
    </row>
    <row r="185" ht="15.75" customHeight="1">
      <c r="B185" s="42"/>
      <c r="D185" s="42"/>
    </row>
    <row r="186" ht="15.75" customHeight="1">
      <c r="B186" s="42"/>
      <c r="D186" s="42"/>
    </row>
    <row r="187" ht="15.75" customHeight="1">
      <c r="B187" s="42"/>
      <c r="D187" s="42"/>
    </row>
    <row r="188" ht="15.75" customHeight="1">
      <c r="B188" s="42"/>
      <c r="D188" s="42"/>
    </row>
    <row r="189" ht="15.75" customHeight="1">
      <c r="B189" s="42"/>
      <c r="D189" s="42"/>
    </row>
    <row r="190" ht="15.75" customHeight="1">
      <c r="B190" s="42"/>
      <c r="D190" s="42"/>
    </row>
    <row r="191" ht="15.75" customHeight="1">
      <c r="B191" s="42"/>
      <c r="D191" s="42"/>
    </row>
    <row r="192" ht="15.75" customHeight="1">
      <c r="B192" s="42"/>
      <c r="D192" s="42"/>
    </row>
    <row r="193" ht="15.75" customHeight="1">
      <c r="B193" s="42"/>
      <c r="D193" s="42"/>
    </row>
    <row r="194" ht="15.75" customHeight="1">
      <c r="B194" s="42"/>
      <c r="D194" s="42"/>
    </row>
    <row r="195" ht="15.75" customHeight="1">
      <c r="B195" s="42"/>
      <c r="D195" s="42"/>
    </row>
    <row r="196" ht="15.75" customHeight="1">
      <c r="B196" s="42"/>
      <c r="D196" s="42"/>
    </row>
    <row r="197" ht="15.75" customHeight="1">
      <c r="B197" s="42"/>
      <c r="D197" s="42"/>
    </row>
    <row r="198" ht="15.75" customHeight="1">
      <c r="B198" s="42"/>
      <c r="D198" s="42"/>
    </row>
    <row r="199" ht="15.75" customHeight="1">
      <c r="B199" s="42"/>
      <c r="D199" s="42"/>
    </row>
    <row r="200" ht="15.75" customHeight="1">
      <c r="B200" s="42"/>
      <c r="D200" s="42"/>
    </row>
    <row r="201" ht="15.75" customHeight="1">
      <c r="B201" s="42"/>
      <c r="D201" s="42"/>
    </row>
    <row r="202" ht="15.75" customHeight="1">
      <c r="B202" s="42"/>
      <c r="D202" s="42"/>
    </row>
    <row r="203" ht="15.75" customHeight="1">
      <c r="B203" s="42"/>
      <c r="D203" s="42"/>
    </row>
    <row r="204" ht="15.75" customHeight="1">
      <c r="B204" s="42"/>
      <c r="D204" s="42"/>
    </row>
    <row r="205" ht="15.75" customHeight="1">
      <c r="B205" s="42"/>
      <c r="D205" s="42"/>
    </row>
    <row r="206" ht="15.75" customHeight="1">
      <c r="B206" s="42"/>
      <c r="D206" s="42"/>
    </row>
    <row r="207" ht="15.75" customHeight="1">
      <c r="B207" s="42"/>
      <c r="D207" s="42"/>
    </row>
    <row r="208" ht="15.75" customHeight="1">
      <c r="B208" s="42"/>
      <c r="D208" s="42"/>
    </row>
    <row r="209" ht="15.75" customHeight="1">
      <c r="B209" s="42"/>
      <c r="D209" s="42"/>
    </row>
    <row r="210" ht="15.75" customHeight="1">
      <c r="B210" s="42"/>
      <c r="D210" s="42"/>
    </row>
    <row r="211" ht="15.75" customHeight="1">
      <c r="B211" s="42"/>
      <c r="D211" s="42"/>
    </row>
    <row r="212" ht="15.75" customHeight="1">
      <c r="B212" s="42"/>
      <c r="D212" s="42"/>
    </row>
    <row r="213" ht="15.75" customHeight="1">
      <c r="B213" s="42"/>
      <c r="D213" s="42"/>
    </row>
    <row r="214" ht="15.75" customHeight="1">
      <c r="B214" s="42"/>
      <c r="D214" s="42"/>
    </row>
    <row r="215" ht="15.75" customHeight="1">
      <c r="B215" s="42"/>
      <c r="D215" s="42"/>
    </row>
    <row r="216" ht="15.75" customHeight="1">
      <c r="B216" s="42"/>
      <c r="D216" s="42"/>
    </row>
    <row r="217" ht="15.75" customHeight="1">
      <c r="B217" s="42"/>
      <c r="D217" s="42"/>
    </row>
    <row r="218" ht="15.75" customHeight="1">
      <c r="B218" s="42"/>
      <c r="D218" s="42"/>
    </row>
    <row r="219" ht="15.75" customHeight="1">
      <c r="B219" s="42"/>
      <c r="D219" s="42"/>
    </row>
    <row r="220" ht="15.75" customHeight="1">
      <c r="B220" s="42"/>
      <c r="D220" s="42"/>
    </row>
    <row r="221" ht="15.75" customHeight="1">
      <c r="B221" s="42"/>
      <c r="D221" s="42"/>
    </row>
    <row r="222" ht="15.75" customHeight="1">
      <c r="B222" s="42"/>
      <c r="D222" s="42"/>
    </row>
    <row r="223" ht="15.75" customHeight="1">
      <c r="B223" s="42"/>
      <c r="D223" s="42"/>
    </row>
    <row r="224" ht="15.75" customHeight="1">
      <c r="B224" s="42"/>
      <c r="D224" s="42"/>
    </row>
    <row r="225" ht="15.75" customHeight="1">
      <c r="B225" s="42"/>
      <c r="D225" s="42"/>
    </row>
    <row r="226" ht="15.75" customHeight="1">
      <c r="B226" s="42"/>
      <c r="D226" s="42"/>
    </row>
    <row r="227" ht="15.75" customHeight="1">
      <c r="B227" s="42"/>
      <c r="D227" s="42"/>
    </row>
    <row r="228" ht="15.75" customHeight="1">
      <c r="B228" s="42"/>
      <c r="D228" s="42"/>
    </row>
    <row r="229" ht="15.75" customHeight="1">
      <c r="B229" s="42"/>
      <c r="D229" s="42"/>
    </row>
    <row r="230" ht="15.75" customHeight="1">
      <c r="B230" s="42"/>
      <c r="D230" s="42"/>
    </row>
    <row r="231" ht="15.75" customHeight="1">
      <c r="B231" s="42"/>
      <c r="D231" s="42"/>
    </row>
    <row r="232" ht="15.75" customHeight="1">
      <c r="B232" s="42"/>
      <c r="D232" s="42"/>
    </row>
    <row r="233" ht="15.75" customHeight="1">
      <c r="B233" s="42"/>
      <c r="D233" s="42"/>
    </row>
    <row r="234" ht="15.75" customHeight="1">
      <c r="B234" s="42"/>
      <c r="D234" s="42"/>
    </row>
    <row r="235" ht="15.75" customHeight="1">
      <c r="B235" s="42"/>
      <c r="D235" s="42"/>
    </row>
    <row r="236" ht="15.75" customHeight="1">
      <c r="B236" s="42"/>
      <c r="D236" s="42"/>
    </row>
    <row r="237" ht="15.75" customHeight="1">
      <c r="B237" s="42"/>
      <c r="D237" s="42"/>
    </row>
    <row r="238" ht="15.75" customHeight="1">
      <c r="B238" s="42"/>
      <c r="D238" s="42"/>
    </row>
    <row r="239" ht="15.75" customHeight="1">
      <c r="B239" s="42"/>
      <c r="D239" s="42"/>
    </row>
    <row r="240" ht="15.75" customHeight="1">
      <c r="B240" s="42"/>
      <c r="D240" s="42"/>
    </row>
    <row r="241" ht="15.75" customHeight="1">
      <c r="B241" s="42"/>
      <c r="D241" s="42"/>
    </row>
    <row r="242" ht="15.75" customHeight="1">
      <c r="B242" s="42"/>
      <c r="D242" s="42"/>
    </row>
    <row r="243" ht="15.75" customHeight="1">
      <c r="B243" s="42"/>
      <c r="D243" s="42"/>
    </row>
    <row r="244" ht="15.75" customHeight="1">
      <c r="B244" s="42"/>
      <c r="D244" s="42"/>
    </row>
    <row r="245" ht="15.75" customHeight="1">
      <c r="B245" s="42"/>
      <c r="D245" s="42"/>
    </row>
    <row r="246" ht="15.75" customHeight="1">
      <c r="B246" s="42"/>
      <c r="D246" s="42"/>
    </row>
    <row r="247" ht="15.75" customHeight="1">
      <c r="B247" s="42"/>
      <c r="D247" s="42"/>
    </row>
    <row r="248" ht="15.75" customHeight="1">
      <c r="B248" s="42"/>
      <c r="D248" s="42"/>
    </row>
    <row r="249" ht="15.75" customHeight="1">
      <c r="B249" s="42"/>
      <c r="D249" s="42"/>
    </row>
    <row r="250" ht="15.75" customHeight="1">
      <c r="B250" s="42"/>
      <c r="D250" s="42"/>
    </row>
    <row r="251" ht="15.75" customHeight="1">
      <c r="B251" s="42"/>
      <c r="D251" s="42"/>
    </row>
    <row r="252" ht="15.75" customHeight="1">
      <c r="B252" s="42"/>
      <c r="D252" s="42"/>
    </row>
    <row r="253" ht="15.75" customHeight="1">
      <c r="B253" s="42"/>
      <c r="D253" s="42"/>
    </row>
    <row r="254" ht="15.75" customHeight="1">
      <c r="B254" s="42"/>
      <c r="D254" s="42"/>
    </row>
    <row r="255" ht="15.75" customHeight="1">
      <c r="B255" s="42"/>
      <c r="D255" s="42"/>
    </row>
    <row r="256" ht="15.75" customHeight="1">
      <c r="B256" s="42"/>
      <c r="D256" s="42"/>
    </row>
    <row r="257" ht="15.75" customHeight="1">
      <c r="B257" s="42"/>
      <c r="D257" s="42"/>
    </row>
    <row r="258" ht="15.75" customHeight="1">
      <c r="B258" s="42"/>
      <c r="D258" s="42"/>
    </row>
    <row r="259" ht="15.75" customHeight="1">
      <c r="B259" s="42"/>
      <c r="D259" s="42"/>
    </row>
    <row r="260" ht="15.75" customHeight="1">
      <c r="B260" s="42"/>
      <c r="D260" s="42"/>
    </row>
    <row r="261" ht="15.75" customHeight="1">
      <c r="B261" s="42"/>
      <c r="D261" s="42"/>
    </row>
    <row r="262" ht="15.75" customHeight="1">
      <c r="B262" s="42"/>
      <c r="D262" s="42"/>
    </row>
    <row r="263" ht="15.75" customHeight="1">
      <c r="B263" s="42"/>
      <c r="D263" s="42"/>
    </row>
    <row r="264" ht="15.75" customHeight="1">
      <c r="B264" s="42"/>
      <c r="D264" s="42"/>
    </row>
    <row r="265" ht="15.75" customHeight="1">
      <c r="B265" s="42"/>
      <c r="D265" s="42"/>
    </row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