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Agiat_Ikazinat\data_analysis\excel\"/>
    </mc:Choice>
  </mc:AlternateContent>
  <xr:revisionPtr revIDLastSave="0" documentId="13_ncr:1_{A60C769D-B0BB-40CE-B7D4-B3CA486DF8D1}" xr6:coauthVersionLast="47" xr6:coauthVersionMax="47" xr10:uidLastSave="{00000000-0000-0000-0000-000000000000}"/>
  <bookViews>
    <workbookView xWindow="-108" yWindow="-108" windowWidth="23256" windowHeight="12456" activeTab="1" xr2:uid="{00000000-000D-0000-FFFF-FFFF0000000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ff_Number">'HR Wages'!$I$4:$I$10</definedName>
    <definedName name="Status">'HR Wages'!$B$13:$B$47</definedName>
    <definedName name="tblStaff">Table1[]</definedName>
    <definedName name="tblSummary">Table2[]</definedName>
    <definedName name="Total_Days_Sick">'HR Wages'!$J$4:$J$10</definedName>
    <definedName name="Total_Leave_Taken">'HR Wages'!$K$4:$K$10</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8" i="1" l="1"/>
  <c r="H48" i="1"/>
  <c r="F48" i="1"/>
  <c r="J48" i="1"/>
  <c r="K10" i="1"/>
  <c r="J10" i="1"/>
  <c r="I10" i="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P41" i="3"/>
  <c r="O28" i="1" l="1"/>
  <c r="B10" i="1"/>
  <c r="P47" i="3"/>
  <c r="K4" i="1"/>
  <c r="K5" i="1"/>
  <c r="K6" i="1"/>
  <c r="K7" i="1"/>
  <c r="K8" i="1"/>
  <c r="K9" i="1"/>
  <c r="J5" i="1"/>
  <c r="J6" i="1"/>
  <c r="J7" i="1"/>
  <c r="J8" i="1"/>
  <c r="J9" i="1"/>
  <c r="J4" i="1"/>
  <c r="I5" i="1" l="1"/>
  <c r="I6" i="1"/>
  <c r="I7" i="1"/>
  <c r="I8" i="1"/>
  <c r="I9" i="1"/>
  <c r="I4" i="1"/>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<sst xmlns="http://schemas.openxmlformats.org/spreadsheetml/2006/main" count="256" uniqueCount="179">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</sst>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25">
    <xf numFmtId="0" fontId="0" fillId="0" borderId="0" xfId="0"/>
    <xf numFmtId="0" fontId="3" fillId="0" borderId="0" xfId="0" applyFont="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Alignment="1">
      <alignment wrapText="1"/>
    </xf>
    <xf numFmtId="164" fontId="3" fillId="0" borderId="0" xfId="0" applyNumberFormat="1" applyFont="1" applyAlignment="1">
      <alignment wrapText="1"/>
    </xf>
    <xf numFmtId="0" fontId="9" fillId="0" borderId="0" xfId="0" applyFont="1"/>
    <xf numFmtId="1" fontId="9" fillId="0" borderId="0" xfId="0" applyNumberFormat="1" applyFont="1"/>
    <xf numFmtId="0" fontId="11" fillId="0" borderId="0" xfId="0" applyFont="1"/>
    <xf numFmtId="0" fontId="2" fillId="3" borderId="0" xfId="2"/>
    <xf numFmtId="0" fontId="10" fillId="0" borderId="0" xfId="0" applyFont="1"/>
    <xf numFmtId="0" fontId="10" fillId="0" borderId="0" xfId="0" applyFont="1" applyAlignment="1">
      <alignment horizontal="left"/>
    </xf>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Font="1"/>
    <xf numFmtId="164" fontId="9" fillId="0" borderId="0" xfId="0" applyNumberFormat="1" applyFont="1"/>
  </cellXfs>
  <cellStyles count="4">
    <cellStyle name="Accent2" xfId="2" builtinId="33"/>
    <cellStyle name="Normal" xfId="0" builtinId="0"/>
    <cellStyle name="Output" xfId="3" builtinId="21"/>
    <cellStyle name="Title" xfId="1" builtinId="15"/>
  </cellStyles>
  <dxfs count="28">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22058</xdr:colOff>
      <xdr:row>48</xdr:row>
      <xdr:rowOff>10026</xdr:rowOff>
    </xdr:from>
    <xdr:to>
      <xdr:col>13</xdr:col>
      <xdr:colOff>719889</xdr:colOff>
      <xdr:row>61</xdr:row>
      <xdr:rowOff>78706</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8F248A25-0897-820F-F19B-F2C3BE9C582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644563" y="3082089"/>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12834</xdr:colOff>
      <xdr:row>1</xdr:row>
      <xdr:rowOff>56950</xdr:rowOff>
    </xdr:from>
    <xdr:to>
      <xdr:col>13</xdr:col>
      <xdr:colOff>710665</xdr:colOff>
      <xdr:row>24</xdr:row>
      <xdr:rowOff>165735</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9EC3C6B8-3839-B82E-D52B-FF060D0003E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635339" y="401855"/>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21846FF-B3E1-4B4E-87CA-4792E0464AA2}"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ED3AA33-D785-4F33-AB9C-BD9B72CC38EB}"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F5176300-BFE1-4ED0-AF3E-F19A30B02B7F}" cache="Slicer_Status" caption="Status" rowHeight="234950"/>
  <slicer name="Department" xr10:uid="{8F6F6F39-DE02-4CE0-A05B-8823F0E45DC9}"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7EA5A8-4E81-46F4-A08D-9B82B8CF6277}" name="Table1" displayName="Table1" ref="A12:K48" totalsRowCount="1" headerRowDxfId="26" dataDxfId="27">
  <autoFilter ref="A12:K47" xr:uid="{587EA5A8-4E81-46F4-A08D-9B82B8CF6277}">
    <filterColumn colId="1">
      <filters>
        <filter val="Full Time"/>
      </filters>
    </filterColumn>
    <filterColumn colId="4">
      <filters>
        <filter val="IT"/>
      </filters>
    </filterColumn>
  </autoFilter>
  <sortState xmlns:xlrd2="http://schemas.microsoft.com/office/spreadsheetml/2017/richdata2" ref="A13:K47">
    <sortCondition descending="1" ref="K12:K47"/>
  </sortState>
  <tableColumns count="11">
    <tableColumn id="1" xr3:uid="{062D930D-7C9F-45E0-B082-324C09733649}" name="Emp ID" totalsRowLabel="Total" dataDxfId="21" totalsRowDxfId="10"/>
    <tableColumn id="2" xr3:uid="{36483761-6C36-4C3C-AD35-9DDA44D033BA}" name="Status" dataDxfId="20" totalsRowDxfId="9"/>
    <tableColumn id="3" xr3:uid="{ABEE58D0-C265-44B6-8FAA-792A7CE665B0}" name="Full Name" dataDxfId="19" totalsRowDxfId="8"/>
    <tableColumn id="4" xr3:uid="{0D591EA0-9FCE-4651-88F9-1BF8CBC6773B}" name="Email" dataDxfId="18" totalsRowDxfId="7"/>
    <tableColumn id="5" xr3:uid="{A92D806B-B2D6-4B9D-857F-E2F3DFB84331}" name="Department" dataDxfId="17" totalsRowDxfId="6"/>
    <tableColumn id="6" xr3:uid="{3F670062-1826-45D7-A929-2B0C31876DAA}" name="Days Sick" totalsRowFunction="sum" dataDxfId="16" totalsRowDxfId="2"/>
    <tableColumn id="7" xr3:uid="{6EAFA0B5-1994-49ED-AC87-49A80F35C0D3}" name="Leave Taken" dataDxfId="15" totalsRowDxfId="5"/>
    <tableColumn id="8" xr3:uid="{44BCC44B-11BA-4CC7-B6AD-3131F7F52288}" name="Leave Available" totalsRowFunction="sum" dataDxfId="14" totalsRowDxfId="1">
      <calculatedColumnFormula>Leave_Allowance-G13</calculatedColumnFormula>
    </tableColumn>
    <tableColumn id="9" xr3:uid="{A1D38D2F-5A43-499F-90A0-13B831BC8B93}" name="Hours" dataDxfId="13" totalsRowDxfId="4"/>
    <tableColumn id="10" xr3:uid="{59B9AD98-989E-4F35-AAD9-DA7BB947AAAA}" name="Hourly Rate" totalsRowFunction="average" dataDxfId="12" totalsRowDxfId="3"/>
    <tableColumn id="11" xr3:uid="{81AAF1B9-4377-4864-A165-985C6FB59B1E}" name="Pay" totalsRowFunction="sum" dataDxfId="11" totalsRowDxfId="0">
      <calculatedColumnFormula>Table1[[#This Row],[Hourly Rate]]*Table1[[#This Row],[Hours]]</calculatedColumnFormula>
    </tableColumn>
  </tableColumns>
  <tableStyleInfo name="TableStyleMedium10"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4A43A0-2362-468E-848A-0ED418B136C7}" name="Table2" displayName="Table2" ref="H3:K10" totalsRowShown="0" headerRowDxfId="22">
  <autoFilter ref="H3:K10" xr:uid="{7D4A43A0-2362-468E-848A-0ED418B136C7}"/>
  <tableColumns count="4">
    <tableColumn id="1" xr3:uid="{E5A8503E-20EE-40E5-8362-FB1FDB2E178F}" name="Departments"/>
    <tableColumn id="2" xr3:uid="{27E06AFF-6874-445C-B4DE-95F627460418}" name="Staff Number" dataDxfId="25"/>
    <tableColumn id="3" xr3:uid="{C0412D8D-CBEE-4E7A-8DC8-554BCF33A950}" name="Total Days Sick" dataDxfId="24"/>
    <tableColumn id="4" xr3:uid="{C63FD06E-1C90-45D5-9F21-9490CE20E6B9}" name="Total Leave Taken" dataDxfId="23"/>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zoomScale="120" zoomScaleNormal="120" workbookViewId="0">
      <selection activeCell="I5" sqref="I5:P5"/>
    </sheetView>
  </sheetViews>
  <sheetFormatPr defaultRowHeight="14.4" x14ac:dyDescent="0.3"/>
  <cols>
    <col min="1" max="1" width="5.33203125" customWidth="1"/>
    <col min="2" max="2" width="4.44140625" style="3" customWidth="1"/>
    <col min="8" max="8" width="12.5546875" customWidth="1"/>
    <col min="15" max="15" width="22.44140625" customWidth="1"/>
    <col min="16" max="16" width="9.33203125" style="3" customWidth="1"/>
  </cols>
  <sheetData>
    <row r="2" spans="2:16" ht="31.2" x14ac:dyDescent="0.6">
      <c r="I2" s="21" t="s">
        <v>154</v>
      </c>
      <c r="J2" s="21"/>
      <c r="K2" s="21"/>
      <c r="L2" s="21"/>
      <c r="M2" s="21"/>
      <c r="N2" s="21"/>
      <c r="O2" s="21"/>
      <c r="P2" s="21"/>
    </row>
    <row r="3" spans="2:16" ht="21" x14ac:dyDescent="0.4">
      <c r="I3" s="22" t="s">
        <v>155</v>
      </c>
      <c r="J3" s="22"/>
      <c r="K3" s="22"/>
      <c r="L3" s="22"/>
      <c r="M3" s="22"/>
      <c r="N3" s="22"/>
      <c r="O3" s="22"/>
      <c r="P3" s="22"/>
    </row>
    <row r="4" spans="2:16" ht="17.7" customHeight="1" x14ac:dyDescent="0.3"/>
    <row r="5" spans="2:16" ht="21.45" customHeight="1" x14ac:dyDescent="0.3">
      <c r="I5" s="20" t="s">
        <v>153</v>
      </c>
      <c r="J5" s="20"/>
      <c r="K5" s="20"/>
      <c r="L5" s="20"/>
      <c r="M5" s="20"/>
      <c r="N5" s="20"/>
      <c r="O5" s="20"/>
      <c r="P5" s="20"/>
    </row>
    <row r="8" spans="2:16" ht="18.600000000000001" thickBot="1" x14ac:dyDescent="0.4">
      <c r="B8" s="5" t="s">
        <v>10</v>
      </c>
      <c r="C8" s="2"/>
      <c r="D8" s="2"/>
      <c r="E8" s="2"/>
      <c r="F8" s="2"/>
      <c r="G8" s="2"/>
      <c r="H8" s="2"/>
      <c r="I8" s="2"/>
      <c r="J8" s="2"/>
      <c r="K8" s="2"/>
      <c r="L8" s="2"/>
      <c r="M8" s="2"/>
      <c r="N8" s="2"/>
      <c r="O8" s="2"/>
      <c r="P8" s="17"/>
    </row>
    <row r="9" spans="2:16" ht="19.350000000000001" customHeight="1" x14ac:dyDescent="0.3">
      <c r="B9" t="s">
        <v>159</v>
      </c>
    </row>
    <row r="10" spans="2:16" ht="8.25" customHeight="1" x14ac:dyDescent="0.3"/>
    <row r="11" spans="2:16" x14ac:dyDescent="0.3">
      <c r="B11" s="3" t="s">
        <v>128</v>
      </c>
      <c r="C11" t="s">
        <v>136</v>
      </c>
    </row>
    <row r="12" spans="2:16" x14ac:dyDescent="0.3">
      <c r="B12" s="3" t="s">
        <v>11</v>
      </c>
      <c r="C12" t="s">
        <v>160</v>
      </c>
    </row>
    <row r="13" spans="2:16" ht="8.25" customHeight="1" x14ac:dyDescent="0.3"/>
    <row r="14" spans="2:16" x14ac:dyDescent="0.3">
      <c r="B14" s="3" t="s">
        <v>127</v>
      </c>
      <c r="C14" t="s">
        <v>161</v>
      </c>
    </row>
    <row r="15" spans="2:16" x14ac:dyDescent="0.3">
      <c r="B15" s="3" t="s">
        <v>11</v>
      </c>
      <c r="C15" t="s">
        <v>162</v>
      </c>
    </row>
    <row r="16" spans="2:16" ht="8.25" customHeight="1" x14ac:dyDescent="0.3"/>
    <row r="17" spans="2:16" x14ac:dyDescent="0.3">
      <c r="B17" s="3" t="s">
        <v>118</v>
      </c>
      <c r="C17" t="s">
        <v>163</v>
      </c>
    </row>
    <row r="18" spans="2:16" ht="8.25" customHeight="1" x14ac:dyDescent="0.3"/>
    <row r="19" spans="2:16" x14ac:dyDescent="0.3">
      <c r="B19" s="3" t="s">
        <v>129</v>
      </c>
      <c r="C19" t="s">
        <v>164</v>
      </c>
    </row>
    <row r="20" spans="2:16" x14ac:dyDescent="0.3">
      <c r="B20" s="3" t="s">
        <v>11</v>
      </c>
      <c r="C20" t="s">
        <v>137</v>
      </c>
    </row>
    <row r="21" spans="2:16" x14ac:dyDescent="0.3">
      <c r="B21" s="3" t="s">
        <v>147</v>
      </c>
      <c r="C21" t="s">
        <v>167</v>
      </c>
    </row>
    <row r="22" spans="2:16" ht="8.25" customHeight="1" x14ac:dyDescent="0.3"/>
    <row r="23" spans="2:16" x14ac:dyDescent="0.3">
      <c r="B23" s="3" t="s">
        <v>152</v>
      </c>
      <c r="C23" t="s">
        <v>165</v>
      </c>
    </row>
    <row r="24" spans="2:16" x14ac:dyDescent="0.3">
      <c r="C24" t="s">
        <v>166</v>
      </c>
    </row>
    <row r="25" spans="2:16" ht="8.25" customHeight="1" x14ac:dyDescent="0.3"/>
    <row r="26" spans="2:16" x14ac:dyDescent="0.3">
      <c r="B26" s="3" t="s">
        <v>138</v>
      </c>
      <c r="C26" t="s">
        <v>168</v>
      </c>
      <c r="P26" s="18" t="s">
        <v>12</v>
      </c>
    </row>
    <row r="27" spans="2:16" ht="8.25" customHeight="1" x14ac:dyDescent="0.3"/>
    <row r="28" spans="2:16" x14ac:dyDescent="0.3">
      <c r="B28" s="3" t="s">
        <v>139</v>
      </c>
      <c r="C28" t="s">
        <v>169</v>
      </c>
      <c r="P28" s="18" t="s">
        <v>12</v>
      </c>
    </row>
    <row r="29" spans="2:16" x14ac:dyDescent="0.3">
      <c r="B29" s="3" t="s">
        <v>11</v>
      </c>
      <c r="C29" t="s">
        <v>170</v>
      </c>
      <c r="P29" s="18" t="s">
        <v>12</v>
      </c>
    </row>
    <row r="30" spans="2:16" ht="8.25" customHeight="1" x14ac:dyDescent="0.3"/>
    <row r="31" spans="2:16" x14ac:dyDescent="0.3">
      <c r="B31" s="3" t="s">
        <v>140</v>
      </c>
      <c r="C31" t="s">
        <v>171</v>
      </c>
    </row>
    <row r="32" spans="2:16" x14ac:dyDescent="0.3">
      <c r="B32" s="3" t="s">
        <v>11</v>
      </c>
      <c r="C32" t="s">
        <v>172</v>
      </c>
    </row>
    <row r="33" spans="2:16" ht="8.25" customHeight="1" x14ac:dyDescent="0.3"/>
    <row r="34" spans="2:16" x14ac:dyDescent="0.3">
      <c r="B34" s="3" t="s">
        <v>141</v>
      </c>
      <c r="C34" t="s">
        <v>157</v>
      </c>
    </row>
    <row r="35" spans="2:16" ht="8.25" customHeight="1" x14ac:dyDescent="0.3"/>
    <row r="36" spans="2:16" x14ac:dyDescent="0.3">
      <c r="B36" s="3" t="s">
        <v>142</v>
      </c>
      <c r="C36" t="s">
        <v>173</v>
      </c>
    </row>
    <row r="37" spans="2:16" x14ac:dyDescent="0.3">
      <c r="B37" s="3" t="s">
        <v>11</v>
      </c>
      <c r="C37" t="s">
        <v>158</v>
      </c>
    </row>
    <row r="38" spans="2:16" ht="8.25" customHeight="1" x14ac:dyDescent="0.3"/>
    <row r="39" spans="2:16" x14ac:dyDescent="0.3">
      <c r="B39" s="3" t="s">
        <v>143</v>
      </c>
      <c r="C39" t="s">
        <v>144</v>
      </c>
    </row>
    <row r="40" spans="2:16" ht="8.25" customHeight="1" x14ac:dyDescent="0.3"/>
    <row r="41" spans="2:16" x14ac:dyDescent="0.3">
      <c r="B41" s="3" t="s">
        <v>145</v>
      </c>
      <c r="C41" t="s">
        <v>174</v>
      </c>
      <c r="O41" s="19">
        <v>0</v>
      </c>
      <c r="P41" s="3">
        <f>IF(O41=0,0,IF(O41=32853.4,1,2))</f>
        <v>0</v>
      </c>
    </row>
    <row r="42" spans="2:16" x14ac:dyDescent="0.3">
      <c r="B42" s="3" t="s">
        <v>11</v>
      </c>
      <c r="C42" t="s">
        <v>148</v>
      </c>
    </row>
    <row r="43" spans="2:16" ht="8.25" customHeight="1" x14ac:dyDescent="0.3"/>
    <row r="44" spans="2:16" x14ac:dyDescent="0.3">
      <c r="B44" s="3" t="s">
        <v>149</v>
      </c>
      <c r="C44" t="s">
        <v>156</v>
      </c>
    </row>
    <row r="45" spans="2:16" x14ac:dyDescent="0.3">
      <c r="B45" s="3" t="s">
        <v>11</v>
      </c>
      <c r="C45" t="s">
        <v>146</v>
      </c>
    </row>
    <row r="46" spans="2:16" ht="8.25" customHeight="1" x14ac:dyDescent="0.3"/>
    <row r="47" spans="2:16" x14ac:dyDescent="0.3">
      <c r="B47" s="3" t="s">
        <v>150</v>
      </c>
      <c r="C47" t="s">
        <v>175</v>
      </c>
      <c r="O47" s="19">
        <v>0</v>
      </c>
      <c r="P47" s="3">
        <f>IF(O47=0,0,IF(O47=91.47,1,2))</f>
        <v>0</v>
      </c>
    </row>
    <row r="49" spans="2:2" x14ac:dyDescent="0.3">
      <c r="B49" s="4" t="s">
        <v>151</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2a) here" sqref="O41" xr:uid="{FCF919A9-2A11-4678-8602-DA3B01A493A8}"/>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tabSelected="1" zoomScale="95" zoomScaleNormal="95" workbookViewId="0">
      <selection activeCell="I52" sqref="I52"/>
    </sheetView>
  </sheetViews>
  <sheetFormatPr defaultColWidth="9" defaultRowHeight="14.4" x14ac:dyDescent="0.3"/>
  <cols>
    <col min="1" max="1" width="8.88671875" style="8" customWidth="1"/>
    <col min="2" max="2" width="13.33203125" style="8" customWidth="1"/>
    <col min="3" max="3" width="16" style="8" customWidth="1"/>
    <col min="4" max="4" width="22.44140625" style="8" customWidth="1"/>
    <col min="5" max="5" width="15.88671875" style="8" customWidth="1"/>
    <col min="6" max="6" width="10.6640625" customWidth="1"/>
    <col min="7" max="7" width="13.33203125" customWidth="1"/>
    <col min="8" max="8" width="16.33203125" style="8" customWidth="1"/>
    <col min="9" max="9" width="14.21875" style="8" customWidth="1"/>
    <col min="10" max="10" width="15.33203125" style="8" customWidth="1"/>
    <col min="11" max="11" width="18" style="8" customWidth="1"/>
    <col min="12" max="12" width="4.88671875" style="8" customWidth="1"/>
    <col min="13" max="15" width="16.44140625" style="8" customWidth="1"/>
    <col min="16" max="16" width="17.109375" style="8" customWidth="1"/>
    <col min="17" max="17" width="12.6640625" style="8" customWidth="1"/>
    <col min="18" max="18" width="12.109375" style="8" customWidth="1"/>
    <col min="19" max="16384" width="9" style="8"/>
  </cols>
  <sheetData>
    <row r="1" spans="1:11" ht="27" customHeight="1" x14ac:dyDescent="0.45">
      <c r="A1" s="14" t="s">
        <v>135</v>
      </c>
      <c r="B1" s="15"/>
      <c r="C1" s="15"/>
      <c r="D1" s="15"/>
      <c r="E1" s="15"/>
      <c r="F1" s="15"/>
      <c r="G1" s="15"/>
      <c r="H1" s="15"/>
      <c r="I1" s="15"/>
      <c r="J1" s="15"/>
      <c r="K1" s="15"/>
    </row>
    <row r="2" spans="1:11" customFormat="1" ht="4.95" customHeight="1" x14ac:dyDescent="0.3">
      <c r="H2" s="12"/>
      <c r="I2" s="12"/>
      <c r="J2" s="12"/>
      <c r="K2" s="12"/>
    </row>
    <row r="3" spans="1:11" customFormat="1" ht="18" customHeight="1" x14ac:dyDescent="0.3">
      <c r="H3" s="12" t="s">
        <v>122</v>
      </c>
      <c r="I3" s="12" t="s">
        <v>130</v>
      </c>
      <c r="J3" s="12" t="s">
        <v>132</v>
      </c>
      <c r="K3" s="12" t="s">
        <v>133</v>
      </c>
    </row>
    <row r="4" spans="1:11" customFormat="1" x14ac:dyDescent="0.3">
      <c r="H4" t="s">
        <v>4</v>
      </c>
      <c r="I4" s="9">
        <f t="shared" ref="I4:I10" si="0">COUNTIFS(Department,H4)</f>
        <v>4</v>
      </c>
      <c r="J4" s="8">
        <f>SUMIFS('HR Wages'!$F$13:$F$47,Department,$H4)</f>
        <v>15</v>
      </c>
      <c r="K4" s="8">
        <f>SUMIFS('HR Wages'!$G$13:$G$47,Department,$H4)</f>
        <v>46</v>
      </c>
    </row>
    <row r="5" spans="1:11" customFormat="1" x14ac:dyDescent="0.3">
      <c r="H5" t="s">
        <v>7</v>
      </c>
      <c r="I5" s="9">
        <f t="shared" si="0"/>
        <v>5</v>
      </c>
      <c r="J5" s="8">
        <f>SUMIFS('HR Wages'!$F$13:$F$47,Department,$H5)</f>
        <v>10</v>
      </c>
      <c r="K5" s="8">
        <f>SUMIFS('HR Wages'!$G$13:$G$47,Department,$H5)</f>
        <v>52</v>
      </c>
    </row>
    <row r="6" spans="1:11" customFormat="1" x14ac:dyDescent="0.3">
      <c r="H6" t="s">
        <v>6</v>
      </c>
      <c r="I6" s="9">
        <f t="shared" si="0"/>
        <v>2</v>
      </c>
      <c r="J6" s="8">
        <f>SUMIFS('HR Wages'!$F$13:$F$47,Department,$H6)</f>
        <v>5</v>
      </c>
      <c r="K6" s="8">
        <f>SUMIFS('HR Wages'!$G$13:$G$47,Department,$H6)</f>
        <v>10</v>
      </c>
    </row>
    <row r="7" spans="1:11" x14ac:dyDescent="0.3">
      <c r="H7" t="s">
        <v>5</v>
      </c>
      <c r="I7" s="9">
        <f t="shared" si="0"/>
        <v>4</v>
      </c>
      <c r="J7" s="8">
        <f>SUMIFS('HR Wages'!$F$13:$F$47,Department,$H7)</f>
        <v>12</v>
      </c>
      <c r="K7" s="8">
        <f>SUMIFS('HR Wages'!$G$13:$G$47,Department,$H7)</f>
        <v>38</v>
      </c>
    </row>
    <row r="8" spans="1:11" x14ac:dyDescent="0.3">
      <c r="H8" t="s">
        <v>9</v>
      </c>
      <c r="I8" s="9">
        <f t="shared" si="0"/>
        <v>5</v>
      </c>
      <c r="J8" s="8">
        <f>SUMIFS('HR Wages'!$F$13:$F$47,Department,$H8)</f>
        <v>18</v>
      </c>
      <c r="K8" s="8">
        <f>SUMIFS('HR Wages'!$G$13:$G$47,Department,$H8)</f>
        <v>83</v>
      </c>
    </row>
    <row r="9" spans="1:11" x14ac:dyDescent="0.3">
      <c r="F9" s="8"/>
      <c r="G9" s="8"/>
      <c r="H9" t="s">
        <v>8</v>
      </c>
      <c r="I9" s="9">
        <f t="shared" si="0"/>
        <v>14</v>
      </c>
      <c r="J9" s="8">
        <f>SUMIFS('HR Wages'!$F$13:$F$47,Department,$H9)</f>
        <v>43</v>
      </c>
      <c r="K9" s="8">
        <f>SUMIFS('HR Wages'!$G$13:$G$47,Department,$H9)</f>
        <v>171</v>
      </c>
    </row>
    <row r="10" spans="1:11" x14ac:dyDescent="0.3">
      <c r="A10" s="11" t="s">
        <v>134</v>
      </c>
      <c r="B10" s="16">
        <f>SUM(Table1[Pay])</f>
        <v>104890.20000000001</v>
      </c>
      <c r="F10" s="8"/>
      <c r="G10" s="8"/>
      <c r="H10" t="s">
        <v>178</v>
      </c>
      <c r="I10" s="9">
        <f t="shared" si="0"/>
        <v>1</v>
      </c>
      <c r="J10" s="8">
        <f>SUMIFS('HR Wages'!$F$13:$F$47,Department,$H10)</f>
        <v>3</v>
      </c>
      <c r="K10" s="8">
        <f>SUMIFS('HR Wages'!$G$13:$G$47,Department,$H10)</f>
        <v>19</v>
      </c>
    </row>
    <row r="11" spans="1:11" x14ac:dyDescent="0.3">
      <c r="F11" s="8"/>
      <c r="G11" s="8"/>
    </row>
    <row r="12" spans="1:11" s="10" customFormat="1" ht="16.95" customHeight="1" x14ac:dyDescent="0.3">
      <c r="A12" s="12" t="s">
        <v>0</v>
      </c>
      <c r="B12" s="12" t="s">
        <v>124</v>
      </c>
      <c r="C12" s="12" t="s">
        <v>1</v>
      </c>
      <c r="D12" s="12" t="s">
        <v>2</v>
      </c>
      <c r="E12" s="12" t="s">
        <v>3</v>
      </c>
      <c r="F12" s="13" t="s">
        <v>119</v>
      </c>
      <c r="G12" s="13" t="s">
        <v>121</v>
      </c>
      <c r="H12" s="13" t="s">
        <v>120</v>
      </c>
      <c r="I12" s="12" t="s">
        <v>131</v>
      </c>
      <c r="J12" s="13" t="s">
        <v>123</v>
      </c>
      <c r="K12" s="13" t="s">
        <v>177</v>
      </c>
    </row>
    <row r="13" spans="1:11" hidden="1" x14ac:dyDescent="0.3">
      <c r="A13" s="8" t="s">
        <v>46</v>
      </c>
      <c r="B13" s="8" t="s">
        <v>125</v>
      </c>
      <c r="C13" s="8" t="s">
        <v>81</v>
      </c>
      <c r="D13" s="8" t="s">
        <v>116</v>
      </c>
      <c r="E13" s="1" t="s">
        <v>6</v>
      </c>
      <c r="F13" s="6">
        <v>3</v>
      </c>
      <c r="G13" s="6">
        <v>1</v>
      </c>
      <c r="H13" s="8">
        <f>Leave_Allowance-G13</f>
        <v>19</v>
      </c>
      <c r="I13" s="6">
        <v>42</v>
      </c>
      <c r="J13" s="7">
        <v>178.8</v>
      </c>
      <c r="K13" s="7">
        <f>Table1[[#This Row],[Hourly Rate]]*Table1[[#This Row],[Hours]]</f>
        <v>7509.6</v>
      </c>
    </row>
    <row r="14" spans="1:11" hidden="1" x14ac:dyDescent="0.3">
      <c r="A14" s="8" t="s">
        <v>20</v>
      </c>
      <c r="B14" s="8" t="s">
        <v>125</v>
      </c>
      <c r="C14" s="8" t="s">
        <v>55</v>
      </c>
      <c r="D14" s="8" t="s">
        <v>90</v>
      </c>
      <c r="E14" s="1" t="s">
        <v>8</v>
      </c>
      <c r="F14" s="6">
        <v>6</v>
      </c>
      <c r="G14" s="6">
        <v>20</v>
      </c>
      <c r="H14" s="8">
        <f>Leave_Allowance-G14</f>
        <v>0</v>
      </c>
      <c r="I14" s="6">
        <v>34</v>
      </c>
      <c r="J14" s="7">
        <v>186.4</v>
      </c>
      <c r="K14" s="7">
        <f>Table1[[#This Row],[Hourly Rate]]*Table1[[#This Row],[Hours]]</f>
        <v>6337.6</v>
      </c>
    </row>
    <row r="15" spans="1:11" hidden="1" x14ac:dyDescent="0.3">
      <c r="A15" s="8" t="s">
        <v>39</v>
      </c>
      <c r="B15" s="8" t="s">
        <v>125</v>
      </c>
      <c r="C15" s="8" t="s">
        <v>74</v>
      </c>
      <c r="D15" s="8" t="s">
        <v>109</v>
      </c>
      <c r="E15" s="1" t="s">
        <v>8</v>
      </c>
      <c r="F15" s="6">
        <v>2</v>
      </c>
      <c r="G15" s="6">
        <v>16</v>
      </c>
      <c r="H15" s="8">
        <f>Leave_Allowance-G15</f>
        <v>4</v>
      </c>
      <c r="I15" s="6">
        <v>45</v>
      </c>
      <c r="J15" s="7">
        <v>140.5</v>
      </c>
      <c r="K15" s="7">
        <f>Table1[[#This Row],[Hourly Rate]]*Table1[[#This Row],[Hours]]</f>
        <v>6322.5</v>
      </c>
    </row>
    <row r="16" spans="1:11" hidden="1" x14ac:dyDescent="0.3">
      <c r="A16" s="8" t="s">
        <v>40</v>
      </c>
      <c r="B16" s="8" t="s">
        <v>125</v>
      </c>
      <c r="C16" s="8" t="s">
        <v>75</v>
      </c>
      <c r="D16" s="8" t="s">
        <v>110</v>
      </c>
      <c r="E16" s="1" t="s">
        <v>8</v>
      </c>
      <c r="F16" s="6">
        <v>1</v>
      </c>
      <c r="G16" s="6">
        <v>9</v>
      </c>
      <c r="H16" s="8">
        <f>Leave_Allowance-G16</f>
        <v>11</v>
      </c>
      <c r="I16" s="6">
        <v>38</v>
      </c>
      <c r="J16" s="7">
        <v>145.9</v>
      </c>
      <c r="K16" s="7">
        <f>Table1[[#This Row],[Hourly Rate]]*Table1[[#This Row],[Hours]]</f>
        <v>5544.2</v>
      </c>
    </row>
    <row r="17" spans="1:15" hidden="1" x14ac:dyDescent="0.3">
      <c r="A17" s="8" t="s">
        <v>15</v>
      </c>
      <c r="B17" s="8" t="s">
        <v>125</v>
      </c>
      <c r="C17" s="8" t="s">
        <v>50</v>
      </c>
      <c r="D17" s="8" t="s">
        <v>85</v>
      </c>
      <c r="E17" s="1" t="s">
        <v>8</v>
      </c>
      <c r="F17" s="6">
        <v>1</v>
      </c>
      <c r="G17" s="6">
        <v>17</v>
      </c>
      <c r="H17" s="8">
        <f>Leave_Allowance-G17</f>
        <v>3</v>
      </c>
      <c r="I17" s="6">
        <v>37</v>
      </c>
      <c r="J17" s="7">
        <v>146.5</v>
      </c>
      <c r="K17" s="7">
        <f>Table1[[#This Row],[Hourly Rate]]*Table1[[#This Row],[Hours]]</f>
        <v>5420.5</v>
      </c>
    </row>
    <row r="18" spans="1:15" hidden="1" x14ac:dyDescent="0.3">
      <c r="A18" s="8" t="s">
        <v>27</v>
      </c>
      <c r="B18" s="8" t="s">
        <v>125</v>
      </c>
      <c r="C18" s="8" t="s">
        <v>62</v>
      </c>
      <c r="D18" s="8" t="s">
        <v>97</v>
      </c>
      <c r="E18" s="1" t="s">
        <v>4</v>
      </c>
      <c r="F18" s="6">
        <v>2</v>
      </c>
      <c r="G18" s="6">
        <v>12</v>
      </c>
      <c r="H18" s="8">
        <f>Leave_Allowance-G18</f>
        <v>8</v>
      </c>
      <c r="I18" s="6">
        <v>34</v>
      </c>
      <c r="J18" s="7">
        <v>153.1</v>
      </c>
      <c r="K18" s="7">
        <f>Table1[[#This Row],[Hourly Rate]]*Table1[[#This Row],[Hours]]</f>
        <v>5205.3999999999996</v>
      </c>
    </row>
    <row r="19" spans="1:15" hidden="1" x14ac:dyDescent="0.3">
      <c r="A19" s="8" t="s">
        <v>19</v>
      </c>
      <c r="B19" s="8" t="s">
        <v>126</v>
      </c>
      <c r="C19" s="8" t="s">
        <v>54</v>
      </c>
      <c r="D19" s="8" t="s">
        <v>89</v>
      </c>
      <c r="E19" s="1" t="s">
        <v>8</v>
      </c>
      <c r="F19" s="6">
        <v>3</v>
      </c>
      <c r="G19" s="6">
        <v>12</v>
      </c>
      <c r="H19" s="8">
        <f>Leave_Allowance-G19</f>
        <v>8</v>
      </c>
      <c r="I19" s="6">
        <v>28</v>
      </c>
      <c r="J19" s="7">
        <v>185.2</v>
      </c>
      <c r="K19" s="7">
        <f>Table1[[#This Row],[Hourly Rate]]*Table1[[#This Row],[Hours]]</f>
        <v>5185.5999999999995</v>
      </c>
    </row>
    <row r="20" spans="1:15" x14ac:dyDescent="0.3">
      <c r="A20" s="8" t="s">
        <v>26</v>
      </c>
      <c r="B20" s="8" t="s">
        <v>125</v>
      </c>
      <c r="C20" s="8" t="s">
        <v>61</v>
      </c>
      <c r="D20" s="8" t="s">
        <v>96</v>
      </c>
      <c r="E20" s="1" t="s">
        <v>9</v>
      </c>
      <c r="F20" s="6">
        <v>2</v>
      </c>
      <c r="G20" s="6">
        <v>17</v>
      </c>
      <c r="H20" s="8">
        <f>Leave_Allowance-G20</f>
        <v>3</v>
      </c>
      <c r="I20" s="6">
        <v>43</v>
      </c>
      <c r="J20" s="7">
        <v>104.8</v>
      </c>
      <c r="K20" s="7">
        <f>Table1[[#This Row],[Hourly Rate]]*Table1[[#This Row],[Hours]]</f>
        <v>4506.3999999999996</v>
      </c>
    </row>
    <row r="21" spans="1:15" hidden="1" x14ac:dyDescent="0.3">
      <c r="A21" s="8" t="s">
        <v>13</v>
      </c>
      <c r="B21" s="8" t="s">
        <v>125</v>
      </c>
      <c r="C21" s="8" t="s">
        <v>48</v>
      </c>
      <c r="D21" s="8" t="s">
        <v>83</v>
      </c>
      <c r="E21" s="1" t="s">
        <v>8</v>
      </c>
      <c r="F21" s="6">
        <v>3</v>
      </c>
      <c r="G21" s="6">
        <v>16</v>
      </c>
      <c r="H21" s="8">
        <f>Leave_Allowance-G21</f>
        <v>4</v>
      </c>
      <c r="I21" s="6">
        <v>43</v>
      </c>
      <c r="J21" s="7">
        <v>92.5</v>
      </c>
      <c r="K21" s="7">
        <f>Table1[[#This Row],[Hourly Rate]]*Table1[[#This Row],[Hours]]</f>
        <v>3977.5</v>
      </c>
    </row>
    <row r="22" spans="1:15" hidden="1" x14ac:dyDescent="0.3">
      <c r="A22" s="8" t="s">
        <v>35</v>
      </c>
      <c r="B22" s="8" t="s">
        <v>125</v>
      </c>
      <c r="C22" s="8" t="s">
        <v>70</v>
      </c>
      <c r="D22" s="8" t="s">
        <v>105</v>
      </c>
      <c r="E22" s="1" t="s">
        <v>4</v>
      </c>
      <c r="F22" s="6">
        <v>5</v>
      </c>
      <c r="G22" s="6">
        <v>18</v>
      </c>
      <c r="H22" s="8">
        <f>Leave_Allowance-G22</f>
        <v>2</v>
      </c>
      <c r="I22" s="6">
        <v>33</v>
      </c>
      <c r="J22" s="7">
        <v>119</v>
      </c>
      <c r="K22" s="7">
        <f>Table1[[#This Row],[Hourly Rate]]*Table1[[#This Row],[Hours]]</f>
        <v>3927</v>
      </c>
    </row>
    <row r="23" spans="1:15" hidden="1" x14ac:dyDescent="0.3">
      <c r="A23" s="8" t="s">
        <v>47</v>
      </c>
      <c r="B23" s="8" t="s">
        <v>125</v>
      </c>
      <c r="C23" s="8" t="s">
        <v>82</v>
      </c>
      <c r="D23" s="8" t="s">
        <v>117</v>
      </c>
      <c r="E23" s="1" t="s">
        <v>8</v>
      </c>
      <c r="F23" s="6">
        <v>2</v>
      </c>
      <c r="G23" s="6">
        <v>4</v>
      </c>
      <c r="H23" s="8">
        <f>Leave_Allowance-G23</f>
        <v>16</v>
      </c>
      <c r="I23" s="6">
        <v>37</v>
      </c>
      <c r="J23" s="7">
        <v>105.7</v>
      </c>
      <c r="K23" s="7">
        <f>Table1[[#This Row],[Hourly Rate]]*Table1[[#This Row],[Hours]]</f>
        <v>3910.9</v>
      </c>
    </row>
    <row r="24" spans="1:15" x14ac:dyDescent="0.3">
      <c r="A24" s="8" t="s">
        <v>32</v>
      </c>
      <c r="B24" s="8" t="s">
        <v>125</v>
      </c>
      <c r="C24" s="8" t="s">
        <v>67</v>
      </c>
      <c r="D24" s="8" t="s">
        <v>102</v>
      </c>
      <c r="E24" s="8" t="s">
        <v>9</v>
      </c>
      <c r="F24" s="6">
        <v>5</v>
      </c>
      <c r="G24" s="6">
        <v>18</v>
      </c>
      <c r="H24" s="8">
        <f>Leave_Allowance-G24</f>
        <v>2</v>
      </c>
      <c r="I24" s="8">
        <v>43</v>
      </c>
      <c r="J24" s="7">
        <v>88.4</v>
      </c>
      <c r="K24" s="7">
        <f>Table1[[#This Row],[Hourly Rate]]*Table1[[#This Row],[Hours]]</f>
        <v>3801.2000000000003</v>
      </c>
    </row>
    <row r="25" spans="1:15" x14ac:dyDescent="0.3">
      <c r="A25" s="8" t="s">
        <v>34</v>
      </c>
      <c r="B25" s="8" t="s">
        <v>125</v>
      </c>
      <c r="C25" s="8" t="s">
        <v>69</v>
      </c>
      <c r="D25" s="8" t="s">
        <v>104</v>
      </c>
      <c r="E25" s="1" t="s">
        <v>9</v>
      </c>
      <c r="F25" s="6">
        <v>1</v>
      </c>
      <c r="G25" s="6">
        <v>13</v>
      </c>
      <c r="H25" s="8">
        <f>Leave_Allowance-G25</f>
        <v>7</v>
      </c>
      <c r="I25" s="6">
        <v>44</v>
      </c>
      <c r="J25" s="7">
        <v>81.2</v>
      </c>
      <c r="K25" s="7">
        <f>Table1[[#This Row],[Hourly Rate]]*Table1[[#This Row],[Hours]]</f>
        <v>3572.8</v>
      </c>
    </row>
    <row r="26" spans="1:15" hidden="1" x14ac:dyDescent="0.3">
      <c r="A26" s="8" t="s">
        <v>30</v>
      </c>
      <c r="B26" s="8" t="s">
        <v>125</v>
      </c>
      <c r="C26" s="8" t="s">
        <v>65</v>
      </c>
      <c r="D26" s="8" t="s">
        <v>100</v>
      </c>
      <c r="E26" s="1" t="s">
        <v>7</v>
      </c>
      <c r="F26" s="6">
        <v>1</v>
      </c>
      <c r="G26" s="6">
        <v>14</v>
      </c>
      <c r="H26" s="8">
        <f>Leave_Allowance-G26</f>
        <v>6</v>
      </c>
      <c r="I26" s="6">
        <v>36</v>
      </c>
      <c r="J26" s="7">
        <v>92.6</v>
      </c>
      <c r="K26" s="7">
        <f>Table1[[#This Row],[Hourly Rate]]*Table1[[#This Row],[Hours]]</f>
        <v>3333.6</v>
      </c>
    </row>
    <row r="27" spans="1:15" hidden="1" x14ac:dyDescent="0.3">
      <c r="A27" s="8" t="s">
        <v>38</v>
      </c>
      <c r="B27" s="8" t="s">
        <v>126</v>
      </c>
      <c r="C27" s="8" t="s">
        <v>73</v>
      </c>
      <c r="D27" s="8" t="s">
        <v>108</v>
      </c>
      <c r="E27" s="1" t="s">
        <v>8</v>
      </c>
      <c r="F27" s="6">
        <v>4</v>
      </c>
      <c r="G27" s="6">
        <v>14</v>
      </c>
      <c r="H27" s="8">
        <f>Leave_Allowance-G27</f>
        <v>6</v>
      </c>
      <c r="I27" s="6">
        <v>19</v>
      </c>
      <c r="J27" s="7">
        <v>157</v>
      </c>
      <c r="K27" s="7">
        <f>Table1[[#This Row],[Hourly Rate]]*Table1[[#This Row],[Hours]]</f>
        <v>2983</v>
      </c>
    </row>
    <row r="28" spans="1:15" hidden="1" x14ac:dyDescent="0.3">
      <c r="A28" s="8" t="s">
        <v>23</v>
      </c>
      <c r="B28" s="8" t="s">
        <v>126</v>
      </c>
      <c r="C28" s="8" t="s">
        <v>58</v>
      </c>
      <c r="D28" s="8" t="s">
        <v>93</v>
      </c>
      <c r="E28" s="1" t="s">
        <v>8</v>
      </c>
      <c r="F28" s="6">
        <v>1</v>
      </c>
      <c r="G28" s="6">
        <v>20</v>
      </c>
      <c r="H28" s="8">
        <f>Leave_Allowance-G28</f>
        <v>0</v>
      </c>
      <c r="I28" s="6">
        <v>18</v>
      </c>
      <c r="J28" s="7">
        <v>158.69999999999999</v>
      </c>
      <c r="K28" s="7">
        <f>Table1[[#This Row],[Hourly Rate]]*Table1[[#This Row],[Hours]]</f>
        <v>2856.6</v>
      </c>
      <c r="O28" s="24">
        <f>SUM(K19:K47)</f>
        <v>68550.399999999994</v>
      </c>
    </row>
    <row r="29" spans="1:15" hidden="1" x14ac:dyDescent="0.3">
      <c r="A29" s="8" t="s">
        <v>14</v>
      </c>
      <c r="B29" s="8" t="s">
        <v>125</v>
      </c>
      <c r="C29" s="8" t="s">
        <v>49</v>
      </c>
      <c r="D29" s="8" t="s">
        <v>84</v>
      </c>
      <c r="E29" s="1" t="s">
        <v>7</v>
      </c>
      <c r="F29" s="6">
        <v>8</v>
      </c>
      <c r="G29" s="6">
        <v>15</v>
      </c>
      <c r="H29" s="8">
        <f>Leave_Allowance-G29</f>
        <v>5</v>
      </c>
      <c r="I29" s="6">
        <v>34</v>
      </c>
      <c r="J29" s="7">
        <v>75.900000000000006</v>
      </c>
      <c r="K29" s="7">
        <f>Table1[[#This Row],[Hourly Rate]]*Table1[[#This Row],[Hours]]</f>
        <v>2580.6000000000004</v>
      </c>
    </row>
    <row r="30" spans="1:15" hidden="1" x14ac:dyDescent="0.3">
      <c r="A30" s="8" t="s">
        <v>43</v>
      </c>
      <c r="B30" s="8" t="s">
        <v>126</v>
      </c>
      <c r="C30" s="8" t="s">
        <v>78</v>
      </c>
      <c r="D30" s="8" t="s">
        <v>113</v>
      </c>
      <c r="E30" s="1" t="s">
        <v>8</v>
      </c>
      <c r="F30" s="6">
        <v>3</v>
      </c>
      <c r="G30" s="6">
        <v>1</v>
      </c>
      <c r="H30" s="8">
        <f>Leave_Allowance-G30</f>
        <v>19</v>
      </c>
      <c r="I30" s="6">
        <v>28</v>
      </c>
      <c r="J30" s="7">
        <v>89.9</v>
      </c>
      <c r="K30" s="7">
        <f>Table1[[#This Row],[Hourly Rate]]*Table1[[#This Row],[Hours]]</f>
        <v>2517.2000000000003</v>
      </c>
    </row>
    <row r="31" spans="1:15" hidden="1" x14ac:dyDescent="0.3">
      <c r="A31" s="8" t="s">
        <v>36</v>
      </c>
      <c r="B31" s="8" t="s">
        <v>125</v>
      </c>
      <c r="C31" s="8" t="s">
        <v>71</v>
      </c>
      <c r="D31" s="8" t="s">
        <v>106</v>
      </c>
      <c r="E31" s="1" t="s">
        <v>178</v>
      </c>
      <c r="F31" s="6">
        <v>3</v>
      </c>
      <c r="G31" s="6">
        <v>19</v>
      </c>
      <c r="H31" s="8">
        <f>Leave_Allowance-G31</f>
        <v>1</v>
      </c>
      <c r="I31" s="6">
        <v>34</v>
      </c>
      <c r="J31" s="7">
        <v>73</v>
      </c>
      <c r="K31" s="7">
        <f>Table1[[#This Row],[Hourly Rate]]*Table1[[#This Row],[Hours]]</f>
        <v>2482</v>
      </c>
    </row>
    <row r="32" spans="1:15" hidden="1" x14ac:dyDescent="0.3">
      <c r="A32" s="8" t="s">
        <v>45</v>
      </c>
      <c r="B32" s="8" t="s">
        <v>126</v>
      </c>
      <c r="C32" s="8" t="s">
        <v>80</v>
      </c>
      <c r="D32" s="8" t="s">
        <v>115</v>
      </c>
      <c r="E32" s="1" t="s">
        <v>8</v>
      </c>
      <c r="F32" s="6">
        <v>2</v>
      </c>
      <c r="G32" s="6">
        <v>8</v>
      </c>
      <c r="H32" s="8">
        <f>Leave_Allowance-G32</f>
        <v>12</v>
      </c>
      <c r="I32" s="6">
        <v>17</v>
      </c>
      <c r="J32" s="7">
        <v>126</v>
      </c>
      <c r="K32" s="7">
        <f>Table1[[#This Row],[Hourly Rate]]*Table1[[#This Row],[Hours]]</f>
        <v>2142</v>
      </c>
    </row>
    <row r="33" spans="1:11" hidden="1" x14ac:dyDescent="0.3">
      <c r="A33" s="8" t="s">
        <v>44</v>
      </c>
      <c r="B33" s="8" t="s">
        <v>126</v>
      </c>
      <c r="C33" s="8" t="s">
        <v>79</v>
      </c>
      <c r="D33" s="8" t="s">
        <v>114</v>
      </c>
      <c r="E33" s="1" t="s">
        <v>8</v>
      </c>
      <c r="F33" s="6">
        <v>4</v>
      </c>
      <c r="G33" s="6">
        <v>15</v>
      </c>
      <c r="H33" s="8">
        <f>Leave_Allowance-G33</f>
        <v>5</v>
      </c>
      <c r="I33" s="6">
        <v>28</v>
      </c>
      <c r="J33" s="7">
        <v>73.7</v>
      </c>
      <c r="K33" s="7">
        <f>Table1[[#This Row],[Hourly Rate]]*Table1[[#This Row],[Hours]]</f>
        <v>2063.6</v>
      </c>
    </row>
    <row r="34" spans="1:11" hidden="1" x14ac:dyDescent="0.3">
      <c r="A34" s="8" t="s">
        <v>37</v>
      </c>
      <c r="B34" s="8" t="s">
        <v>125</v>
      </c>
      <c r="C34" s="8" t="s">
        <v>72</v>
      </c>
      <c r="D34" s="8" t="s">
        <v>107</v>
      </c>
      <c r="E34" s="1" t="s">
        <v>7</v>
      </c>
      <c r="F34" s="6">
        <v>0</v>
      </c>
      <c r="G34" s="6">
        <v>15</v>
      </c>
      <c r="H34" s="8">
        <f>Leave_Allowance-G34</f>
        <v>5</v>
      </c>
      <c r="I34" s="6">
        <v>32</v>
      </c>
      <c r="J34" s="7">
        <v>62.5</v>
      </c>
      <c r="K34" s="7">
        <f>Table1[[#This Row],[Hourly Rate]]*Table1[[#This Row],[Hours]]</f>
        <v>2000</v>
      </c>
    </row>
    <row r="35" spans="1:11" hidden="1" x14ac:dyDescent="0.3">
      <c r="A35" s="8" t="s">
        <v>29</v>
      </c>
      <c r="B35" s="8" t="s">
        <v>126</v>
      </c>
      <c r="C35" s="8" t="s">
        <v>64</v>
      </c>
      <c r="D35" s="8" t="s">
        <v>99</v>
      </c>
      <c r="E35" s="1" t="s">
        <v>7</v>
      </c>
      <c r="F35" s="6">
        <v>0</v>
      </c>
      <c r="G35" s="6">
        <v>3</v>
      </c>
      <c r="H35" s="8">
        <f>Leave_Allowance-G35</f>
        <v>17</v>
      </c>
      <c r="I35" s="6">
        <v>24</v>
      </c>
      <c r="J35" s="7">
        <v>76.599999999999994</v>
      </c>
      <c r="K35" s="7">
        <f>Table1[[#This Row],[Hourly Rate]]*Table1[[#This Row],[Hours]]</f>
        <v>1838.3999999999999</v>
      </c>
    </row>
    <row r="36" spans="1:11" hidden="1" x14ac:dyDescent="0.3">
      <c r="A36" s="8" t="s">
        <v>18</v>
      </c>
      <c r="B36" s="8" t="s">
        <v>126</v>
      </c>
      <c r="C36" s="8" t="s">
        <v>53</v>
      </c>
      <c r="D36" s="8" t="s">
        <v>88</v>
      </c>
      <c r="E36" s="1" t="s">
        <v>4</v>
      </c>
      <c r="F36" s="6">
        <v>5</v>
      </c>
      <c r="G36" s="6">
        <v>7</v>
      </c>
      <c r="H36" s="8">
        <f>Leave_Allowance-G36</f>
        <v>13</v>
      </c>
      <c r="I36" s="6">
        <v>19</v>
      </c>
      <c r="J36" s="7">
        <v>96.4</v>
      </c>
      <c r="K36" s="7">
        <f>Table1[[#This Row],[Hourly Rate]]*Table1[[#This Row],[Hours]]</f>
        <v>1831.6000000000001</v>
      </c>
    </row>
    <row r="37" spans="1:11" hidden="1" x14ac:dyDescent="0.3">
      <c r="A37" s="8" t="s">
        <v>21</v>
      </c>
      <c r="B37" s="8" t="s">
        <v>126</v>
      </c>
      <c r="C37" s="8" t="s">
        <v>56</v>
      </c>
      <c r="D37" s="8" t="s">
        <v>91</v>
      </c>
      <c r="E37" s="1" t="s">
        <v>6</v>
      </c>
      <c r="F37" s="6">
        <v>2</v>
      </c>
      <c r="G37" s="6">
        <v>9</v>
      </c>
      <c r="H37" s="8">
        <f>Leave_Allowance-G37</f>
        <v>11</v>
      </c>
      <c r="I37" s="6">
        <v>15</v>
      </c>
      <c r="J37" s="7">
        <v>113.4</v>
      </c>
      <c r="K37" s="7">
        <f>Table1[[#This Row],[Hourly Rate]]*Table1[[#This Row],[Hours]]</f>
        <v>1701</v>
      </c>
    </row>
    <row r="38" spans="1:11" hidden="1" x14ac:dyDescent="0.3">
      <c r="A38" s="8" t="s">
        <v>16</v>
      </c>
      <c r="B38" s="8" t="s">
        <v>126</v>
      </c>
      <c r="C38" s="8" t="s">
        <v>51</v>
      </c>
      <c r="D38" s="8" t="s">
        <v>86</v>
      </c>
      <c r="E38" s="1" t="s">
        <v>5</v>
      </c>
      <c r="F38" s="6">
        <v>0</v>
      </c>
      <c r="G38" s="6">
        <v>12</v>
      </c>
      <c r="H38" s="8">
        <f>Leave_Allowance-G38</f>
        <v>8</v>
      </c>
      <c r="I38" s="6">
        <v>26</v>
      </c>
      <c r="J38" s="7">
        <v>63.2</v>
      </c>
      <c r="K38" s="7">
        <f>Table1[[#This Row],[Hourly Rate]]*Table1[[#This Row],[Hours]]</f>
        <v>1643.2</v>
      </c>
    </row>
    <row r="39" spans="1:11" hidden="1" x14ac:dyDescent="0.3">
      <c r="A39" s="8" t="s">
        <v>22</v>
      </c>
      <c r="B39" s="8" t="s">
        <v>125</v>
      </c>
      <c r="C39" s="8" t="s">
        <v>57</v>
      </c>
      <c r="D39" s="8" t="s">
        <v>92</v>
      </c>
      <c r="E39" s="1" t="s">
        <v>5</v>
      </c>
      <c r="F39" s="6">
        <v>4</v>
      </c>
      <c r="G39" s="6">
        <v>6</v>
      </c>
      <c r="H39" s="8">
        <f>Leave_Allowance-G39</f>
        <v>14</v>
      </c>
      <c r="I39" s="6">
        <v>30</v>
      </c>
      <c r="J39" s="7">
        <v>53.5</v>
      </c>
      <c r="K39" s="7">
        <f>Table1[[#This Row],[Hourly Rate]]*Table1[[#This Row],[Hours]]</f>
        <v>1605</v>
      </c>
    </row>
    <row r="40" spans="1:11" hidden="1" x14ac:dyDescent="0.3">
      <c r="A40" s="8" t="s">
        <v>17</v>
      </c>
      <c r="B40" s="8" t="s">
        <v>126</v>
      </c>
      <c r="C40" s="8" t="s">
        <v>52</v>
      </c>
      <c r="D40" s="8" t="s">
        <v>87</v>
      </c>
      <c r="E40" s="1" t="s">
        <v>8</v>
      </c>
      <c r="F40" s="6">
        <v>3</v>
      </c>
      <c r="G40" s="6">
        <v>15</v>
      </c>
      <c r="H40" s="8">
        <f>Leave_Allowance-G40</f>
        <v>5</v>
      </c>
      <c r="I40" s="6">
        <v>13</v>
      </c>
      <c r="J40" s="7">
        <v>121.5</v>
      </c>
      <c r="K40" s="7">
        <f>Table1[[#This Row],[Hourly Rate]]*Table1[[#This Row],[Hours]]</f>
        <v>1579.5</v>
      </c>
    </row>
    <row r="41" spans="1:11" hidden="1" x14ac:dyDescent="0.3">
      <c r="A41" s="8" t="s">
        <v>41</v>
      </c>
      <c r="B41" s="8" t="s">
        <v>126</v>
      </c>
      <c r="C41" s="8" t="s">
        <v>76</v>
      </c>
      <c r="D41" s="8" t="s">
        <v>111</v>
      </c>
      <c r="E41" s="1" t="s">
        <v>8</v>
      </c>
      <c r="F41" s="6">
        <v>8</v>
      </c>
      <c r="G41" s="6">
        <v>4</v>
      </c>
      <c r="H41" s="8">
        <f>Leave_Allowance-G41</f>
        <v>16</v>
      </c>
      <c r="I41" s="6">
        <v>10</v>
      </c>
      <c r="J41" s="7">
        <v>156</v>
      </c>
      <c r="K41" s="7">
        <f>Table1[[#This Row],[Hourly Rate]]*Table1[[#This Row],[Hours]]</f>
        <v>1560</v>
      </c>
    </row>
    <row r="42" spans="1:11" hidden="1" x14ac:dyDescent="0.3">
      <c r="A42" s="8" t="s">
        <v>24</v>
      </c>
      <c r="B42" s="8" t="s">
        <v>126</v>
      </c>
      <c r="C42" s="8" t="s">
        <v>59</v>
      </c>
      <c r="D42" s="8" t="s">
        <v>94</v>
      </c>
      <c r="E42" s="1" t="s">
        <v>5</v>
      </c>
      <c r="F42" s="6">
        <v>7</v>
      </c>
      <c r="G42" s="6">
        <v>18</v>
      </c>
      <c r="H42" s="8">
        <f>Leave_Allowance-G42</f>
        <v>2</v>
      </c>
      <c r="I42" s="6">
        <v>10</v>
      </c>
      <c r="J42" s="7">
        <v>128.1</v>
      </c>
      <c r="K42" s="7">
        <f>Table1[[#This Row],[Hourly Rate]]*Table1[[#This Row],[Hours]]</f>
        <v>1281</v>
      </c>
    </row>
    <row r="43" spans="1:11" hidden="1" x14ac:dyDescent="0.3">
      <c r="A43" s="8" t="s">
        <v>42</v>
      </c>
      <c r="B43" s="8" t="s">
        <v>126</v>
      </c>
      <c r="C43" s="8" t="s">
        <v>77</v>
      </c>
      <c r="D43" s="8" t="s">
        <v>112</v>
      </c>
      <c r="E43" s="1" t="s">
        <v>5</v>
      </c>
      <c r="F43" s="6">
        <v>1</v>
      </c>
      <c r="G43" s="6">
        <v>2</v>
      </c>
      <c r="H43" s="8">
        <f>Leave_Allowance-G43</f>
        <v>18</v>
      </c>
      <c r="I43" s="6">
        <v>14</v>
      </c>
      <c r="J43" s="7">
        <v>63.6</v>
      </c>
      <c r="K43" s="7">
        <f>Table1[[#This Row],[Hourly Rate]]*Table1[[#This Row],[Hours]]</f>
        <v>890.4</v>
      </c>
    </row>
    <row r="44" spans="1:11" hidden="1" x14ac:dyDescent="0.3">
      <c r="A44" s="8" t="s">
        <v>28</v>
      </c>
      <c r="B44" s="8" t="s">
        <v>126</v>
      </c>
      <c r="C44" s="8" t="s">
        <v>63</v>
      </c>
      <c r="D44" s="8" t="s">
        <v>98</v>
      </c>
      <c r="E44" s="1" t="s">
        <v>7</v>
      </c>
      <c r="F44" s="6">
        <v>1</v>
      </c>
      <c r="G44" s="6">
        <v>5</v>
      </c>
      <c r="H44" s="8">
        <f>Leave_Allowance-G44</f>
        <v>15</v>
      </c>
      <c r="I44" s="6">
        <v>13</v>
      </c>
      <c r="J44" s="7">
        <v>67.2</v>
      </c>
      <c r="K44" s="7">
        <f>Table1[[#This Row],[Hourly Rate]]*Table1[[#This Row],[Hours]]</f>
        <v>873.6</v>
      </c>
    </row>
    <row r="45" spans="1:11" hidden="1" x14ac:dyDescent="0.3">
      <c r="A45" s="8" t="s">
        <v>33</v>
      </c>
      <c r="B45" s="8" t="s">
        <v>126</v>
      </c>
      <c r="C45" s="8" t="s">
        <v>68</v>
      </c>
      <c r="D45" s="8" t="s">
        <v>103</v>
      </c>
      <c r="E45" s="1" t="s">
        <v>4</v>
      </c>
      <c r="F45" s="6">
        <v>3</v>
      </c>
      <c r="G45" s="6">
        <v>9</v>
      </c>
      <c r="H45" s="8">
        <f>Leave_Allowance-G45</f>
        <v>11</v>
      </c>
      <c r="I45" s="6">
        <v>13</v>
      </c>
      <c r="J45" s="7">
        <v>64.3</v>
      </c>
      <c r="K45" s="7">
        <f>Table1[[#This Row],[Hourly Rate]]*Table1[[#This Row],[Hours]]</f>
        <v>835.9</v>
      </c>
    </row>
    <row r="46" spans="1:11" hidden="1" x14ac:dyDescent="0.3">
      <c r="A46" s="8" t="s">
        <v>25</v>
      </c>
      <c r="B46" s="8" t="s">
        <v>126</v>
      </c>
      <c r="C46" s="8" t="s">
        <v>60</v>
      </c>
      <c r="D46" s="8" t="s">
        <v>95</v>
      </c>
      <c r="E46" s="1" t="s">
        <v>9</v>
      </c>
      <c r="F46" s="6">
        <v>5</v>
      </c>
      <c r="G46" s="6">
        <v>17</v>
      </c>
      <c r="H46" s="8">
        <f>Leave_Allowance-G46</f>
        <v>3</v>
      </c>
      <c r="I46" s="6">
        <v>6</v>
      </c>
      <c r="J46" s="7">
        <v>99.3</v>
      </c>
      <c r="K46" s="7">
        <f>Table1[[#This Row],[Hourly Rate]]*Table1[[#This Row],[Hours]]</f>
        <v>595.79999999999995</v>
      </c>
    </row>
    <row r="47" spans="1:11" hidden="1" x14ac:dyDescent="0.3">
      <c r="A47" s="8" t="s">
        <v>31</v>
      </c>
      <c r="B47" s="8" t="s">
        <v>126</v>
      </c>
      <c r="C47" s="8" t="s">
        <v>66</v>
      </c>
      <c r="D47" s="8" t="s">
        <v>101</v>
      </c>
      <c r="E47" s="1" t="s">
        <v>9</v>
      </c>
      <c r="F47" s="6">
        <v>5</v>
      </c>
      <c r="G47" s="6">
        <v>18</v>
      </c>
      <c r="H47" s="8">
        <f>Leave_Allowance-G47</f>
        <v>2</v>
      </c>
      <c r="I47" s="6">
        <v>5</v>
      </c>
      <c r="J47" s="7">
        <v>95</v>
      </c>
      <c r="K47" s="7">
        <f>Table1[[#This Row],[Hourly Rate]]*Table1[[#This Row],[Hours]]</f>
        <v>475</v>
      </c>
    </row>
    <row r="48" spans="1:11" x14ac:dyDescent="0.3">
      <c r="A48" s="23" t="s">
        <v>176</v>
      </c>
      <c r="B48" s="23"/>
      <c r="C48" s="23"/>
      <c r="D48" s="23"/>
      <c r="E48" s="1"/>
      <c r="F48" s="6">
        <f>SUBTOTAL(109,Table1[Days Sick])</f>
        <v>8</v>
      </c>
      <c r="G48" s="6"/>
      <c r="H48" s="23">
        <f>SUBTOTAL(109,Table1[Leave Available])</f>
        <v>12</v>
      </c>
      <c r="I48" s="6"/>
      <c r="J48" s="7">
        <f>SUBTOTAL(101,Table1[Hourly Rate])</f>
        <v>91.466666666666654</v>
      </c>
      <c r="K48" s="7">
        <f>SUBTOTAL(109,Table1[Pay])</f>
        <v>11880.400000000001</v>
      </c>
    </row>
  </sheetData>
  <sortState xmlns:xlrd2="http://schemas.microsoft.com/office/spreadsheetml/2017/richdata2" ref="H4:H9">
    <sortCondition ref="H6"/>
  </sortState>
  <phoneticPr fontId="12" type="noConversion"/>
  <dataValidations count="1">
    <dataValidation type="list" allowBlank="1" showInputMessage="1" showErrorMessage="1" sqref="E13:E47" xr:uid="{F2DAF565-8924-4EFA-88E8-3C7F315D60D5}">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vt:lpstr>
      <vt:lpstr>HR Wages</vt:lpstr>
      <vt:lpstr>Department</vt:lpstr>
      <vt:lpstr>Departments</vt:lpstr>
      <vt:lpstr>Email</vt:lpstr>
      <vt:lpstr>Emp_ID</vt:lpstr>
      <vt:lpstr>Full_Name</vt:lpstr>
      <vt:lpstr>Hourly_Rate</vt:lpstr>
      <vt:lpstr>Leave_Available</vt:lpstr>
      <vt:lpstr>Staff_Number</vt:lpstr>
      <vt:lpstr>Status</vt:lpstr>
      <vt:lpstr>tblStaff</vt:lpstr>
      <vt:lpstr>tblSummary</vt:lpstr>
      <vt:lpstr>Total_Days_Sick</vt:lpstr>
      <vt:lpstr>Total_Leave_Taken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Hieu Nguyen</cp:lastModifiedBy>
  <dcterms:created xsi:type="dcterms:W3CDTF">2017-06-15T06:51:11Z</dcterms:created>
  <dcterms:modified xsi:type="dcterms:W3CDTF">2024-03-19T13:52:19Z</dcterms:modified>
</cp:coreProperties>
</file>