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Agiat_Ikazinat\data_analysis\excel\"/>
    </mc:Choice>
  </mc:AlternateContent>
  <xr:revisionPtr revIDLastSave="0" documentId="13_ncr:1_{87DBBDD5-7B18-461F-B823-11B7EB57F72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ies">Inventory!$N$16:$N$19</definedName>
    <definedName name="Inter_state">Inventory!$Q$16:$Q$19</definedName>
    <definedName name="NSW">Inventory!$P$16:$P$19</definedName>
    <definedName name="Overseas">Inventory!$R$16:$R$19</definedName>
    <definedName name="post_to">Inventory!$O$15:$R$15</definedName>
    <definedName name="postage">Inventory!$O$16:$R$19</definedName>
    <definedName name="Sydney">Inventory!$O$16:$O$19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12" i="5"/>
  <c r="F12" i="5"/>
  <c r="H530" i="4"/>
  <c r="H13" i="5"/>
  <c r="H513" i="4"/>
  <c r="H14" i="5"/>
  <c r="H125" i="4"/>
  <c r="H15" i="5"/>
  <c r="H127" i="4"/>
  <c r="H16" i="5"/>
  <c r="H121" i="4"/>
  <c r="H17" i="5"/>
  <c r="H524" i="4"/>
  <c r="H18" i="5"/>
  <c r="H11" i="4"/>
  <c r="H19" i="5"/>
  <c r="H233" i="4"/>
  <c r="H20" i="5"/>
  <c r="H283" i="4"/>
  <c r="H21" i="5"/>
  <c r="H10" i="4"/>
  <c r="H12" i="5"/>
  <c r="F13" i="5"/>
  <c r="F14" i="5"/>
  <c r="F15" i="5"/>
  <c r="F16" i="5"/>
  <c r="F17" i="5"/>
  <c r="F18" i="5"/>
  <c r="F19" i="5"/>
  <c r="F20" i="5"/>
  <c r="F21" i="5"/>
  <c r="E13" i="5"/>
  <c r="E14" i="5"/>
  <c r="E15" i="5"/>
  <c r="E16" i="5"/>
  <c r="E17" i="5"/>
  <c r="E18" i="5"/>
  <c r="E19" i="5"/>
  <c r="E20" i="5"/>
  <c r="E21" i="5"/>
  <c r="E12" i="5"/>
  <c r="C14" i="5"/>
  <c r="C15" i="5"/>
  <c r="C16" i="5"/>
  <c r="C17" i="5"/>
  <c r="C18" i="5"/>
  <c r="C19" i="5"/>
  <c r="C20" i="5"/>
  <c r="C21" i="5"/>
  <c r="C13" i="5"/>
  <c r="I4" i="4"/>
  <c r="J4" i="4"/>
  <c r="L4" i="4"/>
  <c r="I5" i="4"/>
  <c r="J5" i="4"/>
  <c r="L5" i="4"/>
  <c r="I6" i="4"/>
  <c r="J6" i="4"/>
  <c r="L6" i="4"/>
  <c r="I7" i="4"/>
  <c r="J7" i="4"/>
  <c r="L7" i="4"/>
  <c r="I8" i="4"/>
  <c r="J8" i="4"/>
  <c r="L8" i="4"/>
  <c r="I9" i="4"/>
  <c r="J9" i="4"/>
  <c r="L9" i="4"/>
  <c r="I10" i="4"/>
  <c r="J10" i="4"/>
  <c r="L10" i="4"/>
  <c r="I11" i="4"/>
  <c r="J11" i="4"/>
  <c r="L11" i="4"/>
  <c r="I12" i="4"/>
  <c r="J12" i="4"/>
  <c r="L12" i="4"/>
  <c r="I13" i="4"/>
  <c r="J13" i="4"/>
  <c r="L13" i="4"/>
  <c r="I14" i="4"/>
  <c r="J14" i="4"/>
  <c r="L14" i="4"/>
  <c r="I15" i="4"/>
  <c r="J15" i="4"/>
  <c r="L15" i="4"/>
  <c r="I16" i="4"/>
  <c r="J16" i="4"/>
  <c r="L16" i="4"/>
  <c r="I17" i="4"/>
  <c r="J17" i="4"/>
  <c r="L17" i="4"/>
  <c r="I18" i="4"/>
  <c r="J18" i="4"/>
  <c r="L18" i="4"/>
  <c r="I19" i="4"/>
  <c r="J19" i="4"/>
  <c r="L19" i="4"/>
  <c r="I20" i="4"/>
  <c r="J20" i="4"/>
  <c r="L20" i="4"/>
  <c r="I21" i="4"/>
  <c r="J21" i="4"/>
  <c r="L21" i="4"/>
  <c r="I22" i="4"/>
  <c r="J22" i="4"/>
  <c r="L22" i="4"/>
  <c r="I23" i="4"/>
  <c r="J23" i="4"/>
  <c r="L23" i="4"/>
  <c r="I24" i="4"/>
  <c r="J24" i="4"/>
  <c r="L24" i="4"/>
  <c r="I25" i="4"/>
  <c r="J25" i="4"/>
  <c r="L25" i="4"/>
  <c r="I26" i="4"/>
  <c r="J26" i="4"/>
  <c r="L26" i="4"/>
  <c r="I27" i="4"/>
  <c r="J27" i="4"/>
  <c r="L27" i="4"/>
  <c r="I28" i="4"/>
  <c r="J28" i="4"/>
  <c r="L28" i="4"/>
  <c r="I29" i="4"/>
  <c r="J29" i="4"/>
  <c r="L29" i="4"/>
  <c r="I30" i="4"/>
  <c r="J30" i="4"/>
  <c r="L30" i="4"/>
  <c r="I31" i="4"/>
  <c r="J31" i="4"/>
  <c r="L31" i="4"/>
  <c r="I32" i="4"/>
  <c r="J32" i="4"/>
  <c r="L32" i="4"/>
  <c r="I33" i="4"/>
  <c r="J33" i="4"/>
  <c r="L33" i="4"/>
  <c r="I34" i="4"/>
  <c r="J34" i="4"/>
  <c r="L34" i="4"/>
  <c r="I35" i="4"/>
  <c r="J35" i="4"/>
  <c r="L35" i="4"/>
  <c r="I36" i="4"/>
  <c r="J36" i="4"/>
  <c r="L36" i="4"/>
  <c r="I37" i="4"/>
  <c r="J37" i="4"/>
  <c r="L37" i="4"/>
  <c r="I38" i="4"/>
  <c r="J38" i="4"/>
  <c r="L38" i="4"/>
  <c r="I39" i="4"/>
  <c r="J39" i="4"/>
  <c r="L39" i="4"/>
  <c r="I40" i="4"/>
  <c r="J40" i="4"/>
  <c r="L40" i="4"/>
  <c r="I41" i="4"/>
  <c r="J41" i="4"/>
  <c r="L41" i="4"/>
  <c r="I42" i="4"/>
  <c r="J42" i="4"/>
  <c r="L42" i="4"/>
  <c r="I43" i="4"/>
  <c r="J43" i="4"/>
  <c r="L43" i="4"/>
  <c r="I44" i="4"/>
  <c r="J44" i="4"/>
  <c r="L44" i="4"/>
  <c r="I45" i="4"/>
  <c r="J45" i="4"/>
  <c r="L45" i="4"/>
  <c r="I46" i="4"/>
  <c r="J46" i="4"/>
  <c r="L46" i="4"/>
  <c r="I47" i="4"/>
  <c r="J47" i="4"/>
  <c r="L47" i="4"/>
  <c r="I48" i="4"/>
  <c r="J48" i="4"/>
  <c r="L48" i="4"/>
  <c r="I49" i="4"/>
  <c r="J49" i="4"/>
  <c r="L49" i="4"/>
  <c r="I50" i="4"/>
  <c r="J50" i="4"/>
  <c r="L50" i="4"/>
  <c r="I51" i="4"/>
  <c r="J51" i="4"/>
  <c r="L51" i="4"/>
  <c r="I52" i="4"/>
  <c r="J52" i="4"/>
  <c r="L52" i="4"/>
  <c r="I53" i="4"/>
  <c r="J53" i="4"/>
  <c r="L53" i="4"/>
  <c r="I54" i="4"/>
  <c r="J54" i="4"/>
  <c r="L54" i="4"/>
  <c r="I55" i="4"/>
  <c r="J55" i="4"/>
  <c r="L55" i="4"/>
  <c r="I56" i="4"/>
  <c r="J56" i="4"/>
  <c r="L56" i="4"/>
  <c r="I57" i="4"/>
  <c r="J57" i="4"/>
  <c r="L57" i="4"/>
  <c r="I58" i="4"/>
  <c r="J58" i="4"/>
  <c r="L58" i="4"/>
  <c r="I59" i="4"/>
  <c r="J59" i="4"/>
  <c r="L59" i="4"/>
  <c r="I60" i="4"/>
  <c r="J60" i="4"/>
  <c r="L60" i="4"/>
  <c r="I61" i="4"/>
  <c r="J61" i="4"/>
  <c r="L61" i="4"/>
  <c r="I62" i="4"/>
  <c r="J62" i="4"/>
  <c r="L62" i="4"/>
  <c r="I63" i="4"/>
  <c r="J63" i="4"/>
  <c r="L63" i="4"/>
  <c r="I64" i="4"/>
  <c r="J64" i="4"/>
  <c r="L64" i="4"/>
  <c r="I65" i="4"/>
  <c r="J65" i="4"/>
  <c r="L65" i="4"/>
  <c r="I66" i="4"/>
  <c r="J66" i="4"/>
  <c r="L66" i="4"/>
  <c r="I67" i="4"/>
  <c r="J67" i="4"/>
  <c r="L67" i="4"/>
  <c r="I68" i="4"/>
  <c r="J68" i="4"/>
  <c r="L68" i="4"/>
  <c r="I69" i="4"/>
  <c r="J69" i="4"/>
  <c r="L69" i="4"/>
  <c r="I70" i="4"/>
  <c r="J70" i="4"/>
  <c r="L70" i="4"/>
  <c r="I71" i="4"/>
  <c r="J71" i="4"/>
  <c r="L71" i="4"/>
  <c r="I72" i="4"/>
  <c r="J72" i="4"/>
  <c r="L72" i="4"/>
  <c r="I73" i="4"/>
  <c r="J73" i="4"/>
  <c r="L73" i="4"/>
  <c r="I74" i="4"/>
  <c r="J74" i="4"/>
  <c r="L74" i="4"/>
  <c r="I75" i="4"/>
  <c r="J75" i="4"/>
  <c r="L75" i="4"/>
  <c r="I76" i="4"/>
  <c r="J76" i="4"/>
  <c r="L76" i="4"/>
  <c r="I77" i="4"/>
  <c r="J77" i="4"/>
  <c r="L77" i="4"/>
  <c r="I78" i="4"/>
  <c r="J78" i="4"/>
  <c r="L78" i="4"/>
  <c r="I79" i="4"/>
  <c r="J79" i="4"/>
  <c r="L79" i="4"/>
  <c r="I80" i="4"/>
  <c r="J80" i="4"/>
  <c r="L80" i="4"/>
  <c r="I81" i="4"/>
  <c r="J81" i="4"/>
  <c r="L81" i="4"/>
  <c r="I82" i="4"/>
  <c r="J82" i="4"/>
  <c r="L82" i="4"/>
  <c r="I83" i="4"/>
  <c r="J83" i="4"/>
  <c r="L83" i="4"/>
  <c r="I84" i="4"/>
  <c r="J84" i="4"/>
  <c r="L84" i="4"/>
  <c r="I85" i="4"/>
  <c r="J85" i="4"/>
  <c r="L85" i="4"/>
  <c r="I86" i="4"/>
  <c r="J86" i="4"/>
  <c r="L86" i="4"/>
  <c r="I87" i="4"/>
  <c r="J87" i="4"/>
  <c r="L87" i="4"/>
  <c r="I88" i="4"/>
  <c r="J88" i="4"/>
  <c r="L88" i="4"/>
  <c r="I89" i="4"/>
  <c r="J89" i="4"/>
  <c r="L89" i="4"/>
  <c r="I90" i="4"/>
  <c r="J90" i="4"/>
  <c r="L90" i="4"/>
  <c r="I91" i="4"/>
  <c r="J91" i="4"/>
  <c r="L91" i="4"/>
  <c r="I92" i="4"/>
  <c r="J92" i="4"/>
  <c r="L92" i="4"/>
  <c r="I93" i="4"/>
  <c r="J93" i="4"/>
  <c r="L93" i="4"/>
  <c r="I94" i="4"/>
  <c r="J94" i="4"/>
  <c r="L94" i="4"/>
  <c r="I95" i="4"/>
  <c r="J95" i="4"/>
  <c r="L95" i="4"/>
  <c r="I96" i="4"/>
  <c r="J96" i="4"/>
  <c r="L96" i="4"/>
  <c r="I97" i="4"/>
  <c r="J97" i="4"/>
  <c r="L97" i="4"/>
  <c r="I98" i="4"/>
  <c r="J98" i="4"/>
  <c r="L98" i="4"/>
  <c r="I99" i="4"/>
  <c r="J99" i="4"/>
  <c r="L99" i="4"/>
  <c r="I100" i="4"/>
  <c r="J100" i="4"/>
  <c r="L100" i="4"/>
  <c r="I101" i="4"/>
  <c r="J101" i="4"/>
  <c r="L101" i="4"/>
  <c r="I102" i="4"/>
  <c r="J102" i="4"/>
  <c r="L102" i="4"/>
  <c r="I103" i="4"/>
  <c r="J103" i="4"/>
  <c r="L103" i="4"/>
  <c r="I104" i="4"/>
  <c r="J104" i="4"/>
  <c r="L104" i="4"/>
  <c r="I105" i="4"/>
  <c r="J105" i="4"/>
  <c r="L105" i="4"/>
  <c r="I106" i="4"/>
  <c r="J106" i="4"/>
  <c r="L106" i="4"/>
  <c r="I107" i="4"/>
  <c r="J107" i="4"/>
  <c r="L107" i="4"/>
  <c r="I108" i="4"/>
  <c r="J108" i="4"/>
  <c r="L108" i="4"/>
  <c r="I109" i="4"/>
  <c r="J109" i="4"/>
  <c r="L109" i="4"/>
  <c r="I110" i="4"/>
  <c r="J110" i="4"/>
  <c r="L110" i="4"/>
  <c r="I111" i="4"/>
  <c r="J111" i="4"/>
  <c r="L111" i="4"/>
  <c r="I112" i="4"/>
  <c r="J112" i="4"/>
  <c r="L112" i="4"/>
  <c r="I113" i="4"/>
  <c r="J113" i="4"/>
  <c r="L113" i="4"/>
  <c r="I114" i="4"/>
  <c r="J114" i="4"/>
  <c r="L114" i="4"/>
  <c r="I115" i="4"/>
  <c r="J115" i="4"/>
  <c r="L115" i="4"/>
  <c r="I116" i="4"/>
  <c r="J116" i="4"/>
  <c r="L116" i="4"/>
  <c r="I117" i="4"/>
  <c r="J117" i="4"/>
  <c r="L117" i="4"/>
  <c r="I118" i="4"/>
  <c r="J118" i="4"/>
  <c r="L118" i="4"/>
  <c r="I119" i="4"/>
  <c r="J119" i="4"/>
  <c r="L119" i="4"/>
  <c r="I120" i="4"/>
  <c r="J120" i="4"/>
  <c r="L120" i="4"/>
  <c r="I121" i="4"/>
  <c r="J121" i="4"/>
  <c r="L121" i="4"/>
  <c r="I122" i="4"/>
  <c r="J122" i="4"/>
  <c r="L122" i="4"/>
  <c r="I123" i="4"/>
  <c r="J123" i="4"/>
  <c r="L123" i="4"/>
  <c r="I124" i="4"/>
  <c r="J124" i="4"/>
  <c r="L124" i="4"/>
  <c r="I125" i="4"/>
  <c r="J125" i="4"/>
  <c r="L125" i="4"/>
  <c r="I126" i="4"/>
  <c r="J126" i="4"/>
  <c r="L126" i="4"/>
  <c r="I127" i="4"/>
  <c r="J127" i="4"/>
  <c r="L127" i="4"/>
  <c r="I128" i="4"/>
  <c r="J128" i="4"/>
  <c r="L128" i="4"/>
  <c r="I129" i="4"/>
  <c r="J129" i="4"/>
  <c r="L129" i="4"/>
  <c r="I130" i="4"/>
  <c r="J130" i="4"/>
  <c r="L130" i="4"/>
  <c r="I131" i="4"/>
  <c r="J131" i="4"/>
  <c r="L131" i="4"/>
  <c r="I132" i="4"/>
  <c r="J132" i="4"/>
  <c r="L132" i="4"/>
  <c r="I133" i="4"/>
  <c r="J133" i="4"/>
  <c r="L133" i="4"/>
  <c r="I134" i="4"/>
  <c r="J134" i="4"/>
  <c r="L134" i="4"/>
  <c r="I135" i="4"/>
  <c r="J135" i="4"/>
  <c r="L135" i="4"/>
  <c r="I136" i="4"/>
  <c r="J136" i="4"/>
  <c r="L136" i="4"/>
  <c r="I137" i="4"/>
  <c r="J137" i="4"/>
  <c r="L137" i="4"/>
  <c r="I138" i="4"/>
  <c r="J138" i="4"/>
  <c r="L138" i="4"/>
  <c r="I139" i="4"/>
  <c r="J139" i="4"/>
  <c r="L139" i="4"/>
  <c r="I140" i="4"/>
  <c r="J140" i="4"/>
  <c r="L140" i="4"/>
  <c r="I141" i="4"/>
  <c r="J141" i="4"/>
  <c r="L141" i="4"/>
  <c r="I142" i="4"/>
  <c r="J142" i="4"/>
  <c r="L142" i="4"/>
  <c r="I143" i="4"/>
  <c r="J143" i="4"/>
  <c r="L143" i="4"/>
  <c r="I144" i="4"/>
  <c r="J144" i="4"/>
  <c r="L144" i="4"/>
  <c r="I145" i="4"/>
  <c r="J145" i="4"/>
  <c r="L145" i="4"/>
  <c r="I146" i="4"/>
  <c r="J146" i="4"/>
  <c r="L146" i="4"/>
  <c r="I147" i="4"/>
  <c r="J147" i="4"/>
  <c r="L147" i="4"/>
  <c r="I148" i="4"/>
  <c r="J148" i="4"/>
  <c r="L148" i="4"/>
  <c r="I149" i="4"/>
  <c r="J149" i="4"/>
  <c r="L149" i="4"/>
  <c r="I150" i="4"/>
  <c r="J150" i="4"/>
  <c r="L150" i="4"/>
  <c r="I151" i="4"/>
  <c r="J151" i="4"/>
  <c r="L151" i="4"/>
  <c r="I152" i="4"/>
  <c r="J152" i="4"/>
  <c r="L152" i="4"/>
  <c r="I153" i="4"/>
  <c r="J153" i="4"/>
  <c r="L153" i="4"/>
  <c r="I154" i="4"/>
  <c r="J154" i="4"/>
  <c r="L154" i="4"/>
  <c r="I155" i="4"/>
  <c r="J155" i="4"/>
  <c r="L155" i="4"/>
  <c r="I156" i="4"/>
  <c r="J156" i="4"/>
  <c r="L156" i="4"/>
  <c r="I157" i="4"/>
  <c r="J157" i="4"/>
  <c r="L157" i="4"/>
  <c r="I158" i="4"/>
  <c r="J158" i="4"/>
  <c r="L158" i="4"/>
  <c r="I159" i="4"/>
  <c r="J159" i="4"/>
  <c r="L159" i="4"/>
  <c r="I160" i="4"/>
  <c r="J160" i="4"/>
  <c r="L160" i="4"/>
  <c r="I161" i="4"/>
  <c r="J161" i="4"/>
  <c r="L161" i="4"/>
  <c r="I162" i="4"/>
  <c r="J162" i="4"/>
  <c r="L162" i="4"/>
  <c r="I163" i="4"/>
  <c r="J163" i="4"/>
  <c r="L163" i="4"/>
  <c r="I164" i="4"/>
  <c r="J164" i="4"/>
  <c r="L164" i="4"/>
  <c r="I165" i="4"/>
  <c r="J165" i="4"/>
  <c r="L165" i="4"/>
  <c r="I166" i="4"/>
  <c r="J166" i="4"/>
  <c r="L166" i="4"/>
  <c r="I167" i="4"/>
  <c r="J167" i="4"/>
  <c r="L167" i="4"/>
  <c r="I168" i="4"/>
  <c r="J168" i="4"/>
  <c r="L168" i="4"/>
  <c r="I169" i="4"/>
  <c r="J169" i="4"/>
  <c r="L169" i="4"/>
  <c r="I170" i="4"/>
  <c r="J170" i="4"/>
  <c r="L170" i="4"/>
  <c r="I171" i="4"/>
  <c r="J171" i="4"/>
  <c r="L171" i="4"/>
  <c r="I172" i="4"/>
  <c r="J172" i="4"/>
  <c r="L172" i="4"/>
  <c r="I173" i="4"/>
  <c r="J173" i="4"/>
  <c r="L173" i="4"/>
  <c r="I174" i="4"/>
  <c r="J174" i="4"/>
  <c r="L174" i="4"/>
  <c r="I175" i="4"/>
  <c r="J175" i="4"/>
  <c r="L175" i="4"/>
  <c r="I176" i="4"/>
  <c r="J176" i="4"/>
  <c r="L176" i="4"/>
  <c r="I177" i="4"/>
  <c r="J177" i="4"/>
  <c r="L177" i="4"/>
  <c r="I178" i="4"/>
  <c r="J178" i="4"/>
  <c r="L178" i="4"/>
  <c r="I179" i="4"/>
  <c r="J179" i="4"/>
  <c r="L179" i="4"/>
  <c r="I180" i="4"/>
  <c r="J180" i="4"/>
  <c r="L180" i="4"/>
  <c r="I181" i="4"/>
  <c r="J181" i="4"/>
  <c r="L181" i="4"/>
  <c r="I182" i="4"/>
  <c r="J182" i="4"/>
  <c r="L182" i="4"/>
  <c r="I183" i="4"/>
  <c r="J183" i="4"/>
  <c r="L183" i="4"/>
  <c r="I184" i="4"/>
  <c r="J184" i="4"/>
  <c r="L184" i="4"/>
  <c r="I185" i="4"/>
  <c r="J185" i="4"/>
  <c r="L185" i="4"/>
  <c r="I186" i="4"/>
  <c r="J186" i="4"/>
  <c r="L186" i="4"/>
  <c r="I187" i="4"/>
  <c r="J187" i="4"/>
  <c r="L187" i="4"/>
  <c r="I188" i="4"/>
  <c r="J188" i="4"/>
  <c r="L188" i="4"/>
  <c r="I189" i="4"/>
  <c r="J189" i="4"/>
  <c r="L189" i="4"/>
  <c r="I190" i="4"/>
  <c r="J190" i="4"/>
  <c r="L190" i="4"/>
  <c r="I191" i="4"/>
  <c r="J191" i="4"/>
  <c r="L191" i="4"/>
  <c r="I192" i="4"/>
  <c r="J192" i="4"/>
  <c r="L192" i="4"/>
  <c r="I193" i="4"/>
  <c r="J193" i="4"/>
  <c r="L193" i="4"/>
  <c r="I194" i="4"/>
  <c r="J194" i="4"/>
  <c r="L194" i="4"/>
  <c r="I195" i="4"/>
  <c r="J195" i="4"/>
  <c r="L195" i="4"/>
  <c r="I196" i="4"/>
  <c r="J196" i="4"/>
  <c r="L196" i="4"/>
  <c r="I197" i="4"/>
  <c r="J197" i="4"/>
  <c r="L197" i="4"/>
  <c r="I198" i="4"/>
  <c r="J198" i="4"/>
  <c r="L198" i="4"/>
  <c r="I199" i="4"/>
  <c r="J199" i="4"/>
  <c r="L199" i="4"/>
  <c r="I200" i="4"/>
  <c r="J200" i="4"/>
  <c r="L200" i="4"/>
  <c r="I201" i="4"/>
  <c r="J201" i="4"/>
  <c r="L201" i="4"/>
  <c r="I202" i="4"/>
  <c r="J202" i="4"/>
  <c r="L202" i="4"/>
  <c r="I203" i="4"/>
  <c r="J203" i="4"/>
  <c r="L203" i="4"/>
  <c r="I204" i="4"/>
  <c r="J204" i="4"/>
  <c r="L204" i="4"/>
  <c r="I205" i="4"/>
  <c r="J205" i="4"/>
  <c r="L205" i="4"/>
  <c r="I206" i="4"/>
  <c r="J206" i="4"/>
  <c r="L206" i="4"/>
  <c r="I207" i="4"/>
  <c r="J207" i="4"/>
  <c r="L207" i="4"/>
  <c r="I208" i="4"/>
  <c r="J208" i="4"/>
  <c r="L208" i="4"/>
  <c r="I209" i="4"/>
  <c r="J209" i="4"/>
  <c r="L209" i="4"/>
  <c r="I210" i="4"/>
  <c r="J210" i="4"/>
  <c r="L210" i="4"/>
  <c r="I211" i="4"/>
  <c r="J211" i="4"/>
  <c r="L211" i="4"/>
  <c r="I212" i="4"/>
  <c r="J212" i="4"/>
  <c r="L212" i="4"/>
  <c r="I213" i="4"/>
  <c r="J213" i="4"/>
  <c r="L213" i="4"/>
  <c r="I214" i="4"/>
  <c r="J214" i="4"/>
  <c r="L214" i="4"/>
  <c r="I215" i="4"/>
  <c r="J215" i="4"/>
  <c r="L215" i="4"/>
  <c r="I216" i="4"/>
  <c r="J216" i="4"/>
  <c r="L216" i="4"/>
  <c r="I217" i="4"/>
  <c r="J217" i="4"/>
  <c r="L217" i="4"/>
  <c r="I218" i="4"/>
  <c r="J218" i="4"/>
  <c r="L218" i="4"/>
  <c r="I219" i="4"/>
  <c r="J219" i="4"/>
  <c r="L219" i="4"/>
  <c r="I220" i="4"/>
  <c r="J220" i="4"/>
  <c r="L220" i="4"/>
  <c r="I221" i="4"/>
  <c r="J221" i="4"/>
  <c r="L221" i="4"/>
  <c r="I222" i="4"/>
  <c r="J222" i="4"/>
  <c r="L222" i="4"/>
  <c r="I223" i="4"/>
  <c r="J223" i="4"/>
  <c r="L223" i="4"/>
  <c r="I224" i="4"/>
  <c r="J224" i="4"/>
  <c r="L224" i="4"/>
  <c r="I225" i="4"/>
  <c r="J225" i="4"/>
  <c r="L225" i="4"/>
  <c r="I226" i="4"/>
  <c r="J226" i="4"/>
  <c r="L226" i="4"/>
  <c r="I227" i="4"/>
  <c r="J227" i="4"/>
  <c r="L227" i="4"/>
  <c r="I228" i="4"/>
  <c r="J228" i="4"/>
  <c r="L228" i="4"/>
  <c r="I229" i="4"/>
  <c r="J229" i="4"/>
  <c r="L229" i="4"/>
  <c r="I230" i="4"/>
  <c r="J230" i="4"/>
  <c r="L230" i="4"/>
  <c r="I231" i="4"/>
  <c r="J231" i="4"/>
  <c r="L231" i="4"/>
  <c r="I232" i="4"/>
  <c r="J232" i="4"/>
  <c r="L232" i="4"/>
  <c r="I233" i="4"/>
  <c r="J233" i="4"/>
  <c r="L233" i="4"/>
  <c r="I234" i="4"/>
  <c r="J234" i="4"/>
  <c r="L234" i="4"/>
  <c r="I235" i="4"/>
  <c r="J235" i="4"/>
  <c r="L235" i="4"/>
  <c r="I236" i="4"/>
  <c r="J236" i="4"/>
  <c r="L236" i="4"/>
  <c r="I237" i="4"/>
  <c r="J237" i="4"/>
  <c r="L237" i="4"/>
  <c r="I238" i="4"/>
  <c r="J238" i="4"/>
  <c r="L238" i="4"/>
  <c r="I239" i="4"/>
  <c r="J239" i="4"/>
  <c r="L239" i="4"/>
  <c r="I240" i="4"/>
  <c r="J240" i="4"/>
  <c r="L240" i="4"/>
  <c r="I241" i="4"/>
  <c r="J241" i="4"/>
  <c r="L241" i="4"/>
  <c r="I242" i="4"/>
  <c r="J242" i="4"/>
  <c r="L242" i="4"/>
  <c r="I243" i="4"/>
  <c r="J243" i="4"/>
  <c r="L243" i="4"/>
  <c r="I244" i="4"/>
  <c r="J244" i="4"/>
  <c r="L244" i="4"/>
  <c r="I245" i="4"/>
  <c r="J245" i="4"/>
  <c r="L245" i="4"/>
  <c r="I246" i="4"/>
  <c r="J246" i="4"/>
  <c r="L246" i="4"/>
  <c r="I247" i="4"/>
  <c r="J247" i="4"/>
  <c r="L247" i="4"/>
  <c r="I248" i="4"/>
  <c r="J248" i="4"/>
  <c r="L248" i="4"/>
  <c r="I249" i="4"/>
  <c r="J249" i="4"/>
  <c r="L249" i="4"/>
  <c r="I250" i="4"/>
  <c r="J250" i="4"/>
  <c r="L250" i="4"/>
  <c r="I251" i="4"/>
  <c r="J251" i="4"/>
  <c r="L251" i="4"/>
  <c r="I252" i="4"/>
  <c r="J252" i="4"/>
  <c r="L252" i="4"/>
  <c r="I253" i="4"/>
  <c r="J253" i="4"/>
  <c r="L253" i="4"/>
  <c r="I254" i="4"/>
  <c r="J254" i="4"/>
  <c r="L254" i="4"/>
  <c r="I255" i="4"/>
  <c r="J255" i="4"/>
  <c r="L255" i="4"/>
  <c r="I256" i="4"/>
  <c r="J256" i="4"/>
  <c r="L256" i="4"/>
  <c r="I257" i="4"/>
  <c r="J257" i="4"/>
  <c r="L257" i="4"/>
  <c r="I258" i="4"/>
  <c r="J258" i="4"/>
  <c r="L258" i="4"/>
  <c r="I259" i="4"/>
  <c r="J259" i="4"/>
  <c r="L259" i="4"/>
  <c r="I260" i="4"/>
  <c r="J260" i="4"/>
  <c r="L260" i="4"/>
  <c r="I261" i="4"/>
  <c r="J261" i="4"/>
  <c r="L261" i="4"/>
  <c r="I262" i="4"/>
  <c r="J262" i="4"/>
  <c r="L262" i="4"/>
  <c r="I263" i="4"/>
  <c r="J263" i="4"/>
  <c r="L263" i="4"/>
  <c r="I264" i="4"/>
  <c r="J264" i="4"/>
  <c r="L264" i="4"/>
  <c r="I265" i="4"/>
  <c r="J265" i="4"/>
  <c r="L265" i="4"/>
  <c r="I266" i="4"/>
  <c r="J266" i="4"/>
  <c r="L266" i="4"/>
  <c r="I267" i="4"/>
  <c r="J267" i="4"/>
  <c r="L267" i="4"/>
  <c r="I268" i="4"/>
  <c r="J268" i="4"/>
  <c r="L268" i="4"/>
  <c r="I269" i="4"/>
  <c r="J269" i="4"/>
  <c r="L269" i="4"/>
  <c r="I270" i="4"/>
  <c r="J270" i="4"/>
  <c r="L270" i="4"/>
  <c r="I271" i="4"/>
  <c r="J271" i="4"/>
  <c r="L271" i="4"/>
  <c r="I272" i="4"/>
  <c r="J272" i="4"/>
  <c r="L272" i="4"/>
  <c r="I273" i="4"/>
  <c r="J273" i="4"/>
  <c r="L273" i="4"/>
  <c r="I274" i="4"/>
  <c r="J274" i="4"/>
  <c r="L274" i="4"/>
  <c r="I275" i="4"/>
  <c r="J275" i="4"/>
  <c r="L275" i="4"/>
  <c r="I276" i="4"/>
  <c r="J276" i="4"/>
  <c r="L276" i="4"/>
  <c r="I277" i="4"/>
  <c r="J277" i="4"/>
  <c r="L277" i="4"/>
  <c r="I278" i="4"/>
  <c r="J278" i="4"/>
  <c r="L278" i="4"/>
  <c r="I279" i="4"/>
  <c r="J279" i="4"/>
  <c r="L279" i="4"/>
  <c r="I280" i="4"/>
  <c r="J280" i="4"/>
  <c r="L280" i="4"/>
  <c r="I281" i="4"/>
  <c r="J281" i="4"/>
  <c r="L281" i="4"/>
  <c r="I282" i="4"/>
  <c r="J282" i="4"/>
  <c r="L282" i="4"/>
  <c r="I283" i="4"/>
  <c r="J283" i="4"/>
  <c r="L283" i="4"/>
  <c r="I284" i="4"/>
  <c r="J284" i="4"/>
  <c r="L284" i="4"/>
  <c r="I285" i="4"/>
  <c r="J285" i="4"/>
  <c r="L285" i="4"/>
  <c r="I286" i="4"/>
  <c r="J286" i="4"/>
  <c r="L286" i="4"/>
  <c r="I287" i="4"/>
  <c r="J287" i="4"/>
  <c r="L287" i="4"/>
  <c r="I288" i="4"/>
  <c r="J288" i="4"/>
  <c r="L288" i="4"/>
  <c r="I289" i="4"/>
  <c r="J289" i="4"/>
  <c r="L289" i="4"/>
  <c r="I290" i="4"/>
  <c r="J290" i="4"/>
  <c r="L290" i="4"/>
  <c r="I291" i="4"/>
  <c r="J291" i="4"/>
  <c r="L291" i="4"/>
  <c r="I292" i="4"/>
  <c r="J292" i="4"/>
  <c r="L292" i="4"/>
  <c r="I293" i="4"/>
  <c r="J293" i="4"/>
  <c r="L293" i="4"/>
  <c r="I294" i="4"/>
  <c r="J294" i="4"/>
  <c r="L294" i="4"/>
  <c r="I295" i="4"/>
  <c r="J295" i="4"/>
  <c r="L295" i="4"/>
  <c r="I296" i="4"/>
  <c r="J296" i="4"/>
  <c r="L296" i="4"/>
  <c r="I297" i="4"/>
  <c r="J297" i="4"/>
  <c r="L297" i="4"/>
  <c r="I298" i="4"/>
  <c r="J298" i="4"/>
  <c r="L298" i="4"/>
  <c r="I299" i="4"/>
  <c r="J299" i="4"/>
  <c r="L299" i="4"/>
  <c r="I300" i="4"/>
  <c r="J300" i="4"/>
  <c r="L300" i="4"/>
  <c r="I301" i="4"/>
  <c r="J301" i="4"/>
  <c r="L301" i="4"/>
  <c r="I302" i="4"/>
  <c r="J302" i="4"/>
  <c r="L302" i="4"/>
  <c r="I303" i="4"/>
  <c r="J303" i="4"/>
  <c r="L303" i="4"/>
  <c r="I304" i="4"/>
  <c r="J304" i="4"/>
  <c r="L304" i="4"/>
  <c r="I305" i="4"/>
  <c r="J305" i="4"/>
  <c r="L305" i="4"/>
  <c r="I306" i="4"/>
  <c r="J306" i="4"/>
  <c r="L306" i="4"/>
  <c r="I307" i="4"/>
  <c r="J307" i="4"/>
  <c r="L307" i="4"/>
  <c r="I308" i="4"/>
  <c r="J308" i="4"/>
  <c r="L308" i="4"/>
  <c r="I309" i="4"/>
  <c r="J309" i="4"/>
  <c r="L309" i="4"/>
  <c r="I310" i="4"/>
  <c r="J310" i="4"/>
  <c r="L310" i="4"/>
  <c r="I311" i="4"/>
  <c r="J311" i="4"/>
  <c r="L311" i="4"/>
  <c r="I312" i="4"/>
  <c r="J312" i="4"/>
  <c r="L312" i="4"/>
  <c r="I313" i="4"/>
  <c r="J313" i="4"/>
  <c r="L313" i="4"/>
  <c r="I314" i="4"/>
  <c r="J314" i="4"/>
  <c r="L314" i="4"/>
  <c r="I315" i="4"/>
  <c r="J315" i="4"/>
  <c r="L315" i="4"/>
  <c r="I316" i="4"/>
  <c r="J316" i="4"/>
  <c r="L316" i="4"/>
  <c r="I317" i="4"/>
  <c r="J317" i="4"/>
  <c r="L317" i="4"/>
  <c r="I318" i="4"/>
  <c r="J318" i="4"/>
  <c r="L318" i="4"/>
  <c r="I319" i="4"/>
  <c r="J319" i="4"/>
  <c r="L319" i="4"/>
  <c r="I320" i="4"/>
  <c r="J320" i="4"/>
  <c r="L320" i="4"/>
  <c r="I321" i="4"/>
  <c r="J321" i="4"/>
  <c r="L321" i="4"/>
  <c r="I322" i="4"/>
  <c r="J322" i="4"/>
  <c r="L322" i="4"/>
  <c r="I323" i="4"/>
  <c r="J323" i="4"/>
  <c r="L323" i="4"/>
  <c r="I324" i="4"/>
  <c r="J324" i="4"/>
  <c r="L324" i="4"/>
  <c r="I325" i="4"/>
  <c r="J325" i="4"/>
  <c r="L325" i="4"/>
  <c r="I326" i="4"/>
  <c r="J326" i="4"/>
  <c r="L326" i="4"/>
  <c r="I327" i="4"/>
  <c r="J327" i="4"/>
  <c r="L327" i="4"/>
  <c r="I328" i="4"/>
  <c r="J328" i="4"/>
  <c r="L328" i="4"/>
  <c r="I329" i="4"/>
  <c r="J329" i="4"/>
  <c r="L329" i="4"/>
  <c r="I330" i="4"/>
  <c r="J330" i="4"/>
  <c r="L330" i="4"/>
  <c r="I331" i="4"/>
  <c r="J331" i="4"/>
  <c r="L331" i="4"/>
  <c r="I332" i="4"/>
  <c r="J332" i="4"/>
  <c r="L332" i="4"/>
  <c r="I333" i="4"/>
  <c r="J333" i="4"/>
  <c r="L333" i="4"/>
  <c r="I334" i="4"/>
  <c r="J334" i="4"/>
  <c r="L334" i="4"/>
  <c r="I335" i="4"/>
  <c r="J335" i="4"/>
  <c r="L335" i="4"/>
  <c r="I336" i="4"/>
  <c r="J336" i="4"/>
  <c r="L336" i="4"/>
  <c r="I337" i="4"/>
  <c r="J337" i="4"/>
  <c r="L337" i="4"/>
  <c r="I338" i="4"/>
  <c r="J338" i="4"/>
  <c r="L338" i="4"/>
  <c r="I339" i="4"/>
  <c r="J339" i="4"/>
  <c r="L339" i="4"/>
  <c r="I340" i="4"/>
  <c r="J340" i="4"/>
  <c r="L340" i="4"/>
  <c r="I341" i="4"/>
  <c r="J341" i="4"/>
  <c r="L341" i="4"/>
  <c r="I342" i="4"/>
  <c r="J342" i="4"/>
  <c r="L342" i="4"/>
  <c r="I343" i="4"/>
  <c r="J343" i="4"/>
  <c r="L343" i="4"/>
  <c r="I344" i="4"/>
  <c r="J344" i="4"/>
  <c r="L344" i="4"/>
  <c r="I345" i="4"/>
  <c r="J345" i="4"/>
  <c r="L345" i="4"/>
  <c r="I346" i="4"/>
  <c r="J346" i="4"/>
  <c r="L346" i="4"/>
  <c r="I347" i="4"/>
  <c r="J347" i="4"/>
  <c r="L347" i="4"/>
  <c r="I348" i="4"/>
  <c r="J348" i="4"/>
  <c r="L348" i="4"/>
  <c r="I349" i="4"/>
  <c r="J349" i="4"/>
  <c r="L349" i="4"/>
  <c r="I350" i="4"/>
  <c r="J350" i="4"/>
  <c r="L350" i="4"/>
  <c r="I351" i="4"/>
  <c r="J351" i="4"/>
  <c r="L351" i="4"/>
  <c r="I352" i="4"/>
  <c r="J352" i="4"/>
  <c r="L352" i="4"/>
  <c r="I353" i="4"/>
  <c r="J353" i="4"/>
  <c r="L353" i="4"/>
  <c r="I354" i="4"/>
  <c r="J354" i="4"/>
  <c r="L354" i="4"/>
  <c r="I355" i="4"/>
  <c r="J355" i="4"/>
  <c r="L355" i="4"/>
  <c r="I356" i="4"/>
  <c r="J356" i="4"/>
  <c r="L356" i="4"/>
  <c r="I357" i="4"/>
  <c r="J357" i="4"/>
  <c r="L357" i="4"/>
  <c r="I358" i="4"/>
  <c r="J358" i="4"/>
  <c r="L358" i="4"/>
  <c r="I359" i="4"/>
  <c r="J359" i="4"/>
  <c r="L359" i="4"/>
  <c r="I360" i="4"/>
  <c r="J360" i="4"/>
  <c r="L360" i="4"/>
  <c r="I361" i="4"/>
  <c r="J361" i="4"/>
  <c r="L361" i="4"/>
  <c r="I362" i="4"/>
  <c r="J362" i="4"/>
  <c r="L362" i="4"/>
  <c r="I363" i="4"/>
  <c r="J363" i="4"/>
  <c r="L363" i="4"/>
  <c r="I364" i="4"/>
  <c r="J364" i="4"/>
  <c r="L364" i="4"/>
  <c r="I365" i="4"/>
  <c r="J365" i="4"/>
  <c r="L365" i="4"/>
  <c r="I366" i="4"/>
  <c r="J366" i="4"/>
  <c r="L366" i="4"/>
  <c r="I367" i="4"/>
  <c r="J367" i="4"/>
  <c r="L367" i="4"/>
  <c r="I368" i="4"/>
  <c r="J368" i="4"/>
  <c r="L368" i="4"/>
  <c r="I369" i="4"/>
  <c r="J369" i="4"/>
  <c r="L369" i="4"/>
  <c r="I370" i="4"/>
  <c r="J370" i="4"/>
  <c r="L370" i="4"/>
  <c r="I371" i="4"/>
  <c r="J371" i="4"/>
  <c r="L371" i="4"/>
  <c r="I372" i="4"/>
  <c r="J372" i="4"/>
  <c r="L372" i="4"/>
  <c r="I373" i="4"/>
  <c r="J373" i="4"/>
  <c r="L373" i="4"/>
  <c r="I374" i="4"/>
  <c r="J374" i="4"/>
  <c r="L374" i="4"/>
  <c r="I375" i="4"/>
  <c r="J375" i="4"/>
  <c r="L375" i="4"/>
  <c r="I376" i="4"/>
  <c r="J376" i="4"/>
  <c r="L376" i="4"/>
  <c r="I377" i="4"/>
  <c r="J377" i="4"/>
  <c r="L377" i="4"/>
  <c r="I378" i="4"/>
  <c r="J378" i="4"/>
  <c r="L378" i="4"/>
  <c r="I379" i="4"/>
  <c r="J379" i="4"/>
  <c r="L379" i="4"/>
  <c r="I380" i="4"/>
  <c r="J380" i="4"/>
  <c r="L380" i="4"/>
  <c r="I381" i="4"/>
  <c r="J381" i="4"/>
  <c r="L381" i="4"/>
  <c r="I382" i="4"/>
  <c r="J382" i="4"/>
  <c r="L382" i="4"/>
  <c r="I383" i="4"/>
  <c r="J383" i="4"/>
  <c r="L383" i="4"/>
  <c r="I384" i="4"/>
  <c r="J384" i="4"/>
  <c r="L384" i="4"/>
  <c r="I385" i="4"/>
  <c r="J385" i="4"/>
  <c r="L385" i="4"/>
  <c r="I386" i="4"/>
  <c r="J386" i="4"/>
  <c r="L386" i="4"/>
  <c r="I387" i="4"/>
  <c r="J387" i="4"/>
  <c r="L387" i="4"/>
  <c r="I388" i="4"/>
  <c r="J388" i="4"/>
  <c r="L388" i="4"/>
  <c r="I389" i="4"/>
  <c r="J389" i="4"/>
  <c r="L389" i="4"/>
  <c r="I390" i="4"/>
  <c r="J390" i="4"/>
  <c r="L390" i="4"/>
  <c r="I391" i="4"/>
  <c r="J391" i="4"/>
  <c r="L391" i="4"/>
  <c r="I392" i="4"/>
  <c r="J392" i="4"/>
  <c r="L392" i="4"/>
  <c r="I393" i="4"/>
  <c r="J393" i="4"/>
  <c r="L393" i="4"/>
  <c r="I394" i="4"/>
  <c r="J394" i="4"/>
  <c r="L394" i="4"/>
  <c r="I395" i="4"/>
  <c r="J395" i="4"/>
  <c r="L395" i="4"/>
  <c r="I396" i="4"/>
  <c r="J396" i="4"/>
  <c r="L396" i="4"/>
  <c r="I397" i="4"/>
  <c r="J397" i="4"/>
  <c r="L397" i="4"/>
  <c r="I398" i="4"/>
  <c r="J398" i="4"/>
  <c r="L398" i="4"/>
  <c r="I399" i="4"/>
  <c r="J399" i="4"/>
  <c r="L399" i="4"/>
  <c r="I400" i="4"/>
  <c r="J400" i="4"/>
  <c r="L400" i="4"/>
  <c r="I401" i="4"/>
  <c r="J401" i="4"/>
  <c r="L401" i="4"/>
  <c r="I402" i="4"/>
  <c r="J402" i="4"/>
  <c r="L402" i="4"/>
  <c r="I403" i="4"/>
  <c r="J403" i="4"/>
  <c r="L403" i="4"/>
  <c r="I404" i="4"/>
  <c r="J404" i="4"/>
  <c r="L404" i="4"/>
  <c r="I405" i="4"/>
  <c r="J405" i="4"/>
  <c r="L405" i="4"/>
  <c r="I406" i="4"/>
  <c r="J406" i="4"/>
  <c r="L406" i="4"/>
  <c r="I407" i="4"/>
  <c r="J407" i="4"/>
  <c r="L407" i="4"/>
  <c r="I408" i="4"/>
  <c r="J408" i="4"/>
  <c r="L408" i="4"/>
  <c r="I409" i="4"/>
  <c r="J409" i="4"/>
  <c r="L409" i="4"/>
  <c r="I410" i="4"/>
  <c r="J410" i="4"/>
  <c r="L410" i="4"/>
  <c r="I411" i="4"/>
  <c r="J411" i="4"/>
  <c r="L411" i="4"/>
  <c r="I412" i="4"/>
  <c r="J412" i="4"/>
  <c r="L412" i="4"/>
  <c r="I413" i="4"/>
  <c r="J413" i="4"/>
  <c r="L413" i="4"/>
  <c r="I414" i="4"/>
  <c r="J414" i="4"/>
  <c r="L414" i="4"/>
  <c r="I415" i="4"/>
  <c r="J415" i="4"/>
  <c r="L415" i="4"/>
  <c r="I416" i="4"/>
  <c r="J416" i="4"/>
  <c r="L416" i="4"/>
  <c r="I417" i="4"/>
  <c r="J417" i="4"/>
  <c r="L417" i="4"/>
  <c r="I418" i="4"/>
  <c r="J418" i="4"/>
  <c r="L418" i="4"/>
  <c r="I419" i="4"/>
  <c r="J419" i="4"/>
  <c r="L419" i="4"/>
  <c r="I420" i="4"/>
  <c r="J420" i="4"/>
  <c r="L420" i="4"/>
  <c r="I421" i="4"/>
  <c r="J421" i="4"/>
  <c r="L421" i="4"/>
  <c r="I422" i="4"/>
  <c r="J422" i="4"/>
  <c r="L422" i="4"/>
  <c r="I423" i="4"/>
  <c r="J423" i="4"/>
  <c r="L423" i="4"/>
  <c r="I424" i="4"/>
  <c r="J424" i="4"/>
  <c r="L424" i="4"/>
  <c r="I425" i="4"/>
  <c r="J425" i="4"/>
  <c r="L425" i="4"/>
  <c r="I426" i="4"/>
  <c r="J426" i="4"/>
  <c r="L426" i="4"/>
  <c r="I427" i="4"/>
  <c r="J427" i="4"/>
  <c r="L427" i="4"/>
  <c r="I428" i="4"/>
  <c r="J428" i="4"/>
  <c r="L428" i="4"/>
  <c r="I429" i="4"/>
  <c r="J429" i="4"/>
  <c r="L429" i="4"/>
  <c r="I430" i="4"/>
  <c r="J430" i="4"/>
  <c r="L430" i="4"/>
  <c r="I431" i="4"/>
  <c r="J431" i="4"/>
  <c r="L431" i="4"/>
  <c r="I432" i="4"/>
  <c r="J432" i="4"/>
  <c r="L432" i="4"/>
  <c r="I433" i="4"/>
  <c r="J433" i="4"/>
  <c r="L433" i="4"/>
  <c r="I434" i="4"/>
  <c r="J434" i="4"/>
  <c r="L434" i="4"/>
  <c r="I435" i="4"/>
  <c r="J435" i="4"/>
  <c r="L435" i="4"/>
  <c r="I436" i="4"/>
  <c r="J436" i="4"/>
  <c r="L436" i="4"/>
  <c r="I437" i="4"/>
  <c r="J437" i="4"/>
  <c r="L437" i="4"/>
  <c r="I438" i="4"/>
  <c r="J438" i="4"/>
  <c r="L438" i="4"/>
  <c r="I439" i="4"/>
  <c r="J439" i="4"/>
  <c r="L439" i="4"/>
  <c r="I440" i="4"/>
  <c r="J440" i="4"/>
  <c r="L440" i="4"/>
  <c r="I441" i="4"/>
  <c r="J441" i="4"/>
  <c r="L441" i="4"/>
  <c r="I442" i="4"/>
  <c r="J442" i="4"/>
  <c r="L442" i="4"/>
  <c r="I443" i="4"/>
  <c r="J443" i="4"/>
  <c r="L443" i="4"/>
  <c r="I444" i="4"/>
  <c r="J444" i="4"/>
  <c r="L444" i="4"/>
  <c r="I445" i="4"/>
  <c r="J445" i="4"/>
  <c r="L445" i="4"/>
  <c r="I446" i="4"/>
  <c r="J446" i="4"/>
  <c r="L446" i="4"/>
  <c r="I447" i="4"/>
  <c r="J447" i="4"/>
  <c r="L447" i="4"/>
  <c r="I448" i="4"/>
  <c r="J448" i="4"/>
  <c r="L448" i="4"/>
  <c r="I449" i="4"/>
  <c r="J449" i="4"/>
  <c r="L449" i="4"/>
  <c r="I450" i="4"/>
  <c r="J450" i="4"/>
  <c r="L450" i="4"/>
  <c r="I451" i="4"/>
  <c r="J451" i="4"/>
  <c r="L451" i="4"/>
  <c r="I452" i="4"/>
  <c r="J452" i="4"/>
  <c r="L452" i="4"/>
  <c r="I453" i="4"/>
  <c r="J453" i="4"/>
  <c r="L453" i="4"/>
  <c r="I454" i="4"/>
  <c r="J454" i="4"/>
  <c r="L454" i="4"/>
  <c r="I455" i="4"/>
  <c r="J455" i="4"/>
  <c r="L455" i="4"/>
  <c r="I456" i="4"/>
  <c r="J456" i="4"/>
  <c r="L456" i="4"/>
  <c r="I457" i="4"/>
  <c r="J457" i="4"/>
  <c r="L457" i="4"/>
  <c r="I458" i="4"/>
  <c r="J458" i="4"/>
  <c r="L458" i="4"/>
  <c r="I459" i="4"/>
  <c r="J459" i="4"/>
  <c r="L459" i="4"/>
  <c r="I460" i="4"/>
  <c r="J460" i="4"/>
  <c r="L460" i="4"/>
  <c r="I461" i="4"/>
  <c r="J461" i="4"/>
  <c r="L461" i="4"/>
  <c r="I462" i="4"/>
  <c r="J462" i="4"/>
  <c r="L462" i="4"/>
  <c r="I463" i="4"/>
  <c r="J463" i="4"/>
  <c r="L463" i="4"/>
  <c r="I464" i="4"/>
  <c r="J464" i="4"/>
  <c r="L464" i="4"/>
  <c r="I465" i="4"/>
  <c r="J465" i="4"/>
  <c r="L465" i="4"/>
  <c r="I466" i="4"/>
  <c r="J466" i="4"/>
  <c r="L466" i="4"/>
  <c r="I467" i="4"/>
  <c r="J467" i="4"/>
  <c r="L467" i="4"/>
  <c r="I468" i="4"/>
  <c r="J468" i="4"/>
  <c r="L468" i="4"/>
  <c r="I469" i="4"/>
  <c r="J469" i="4"/>
  <c r="L469" i="4"/>
  <c r="I470" i="4"/>
  <c r="J470" i="4"/>
  <c r="L470" i="4"/>
  <c r="I471" i="4"/>
  <c r="J471" i="4"/>
  <c r="L471" i="4"/>
  <c r="I472" i="4"/>
  <c r="J472" i="4"/>
  <c r="L472" i="4"/>
  <c r="I473" i="4"/>
  <c r="J473" i="4"/>
  <c r="L473" i="4"/>
  <c r="I474" i="4"/>
  <c r="J474" i="4"/>
  <c r="L474" i="4"/>
  <c r="I475" i="4"/>
  <c r="J475" i="4"/>
  <c r="L475" i="4"/>
  <c r="I476" i="4"/>
  <c r="J476" i="4"/>
  <c r="L476" i="4"/>
  <c r="I477" i="4"/>
  <c r="J477" i="4"/>
  <c r="L477" i="4"/>
  <c r="I478" i="4"/>
  <c r="J478" i="4"/>
  <c r="L478" i="4"/>
  <c r="I479" i="4"/>
  <c r="J479" i="4"/>
  <c r="L479" i="4"/>
  <c r="I480" i="4"/>
  <c r="J480" i="4"/>
  <c r="L480" i="4"/>
  <c r="I481" i="4"/>
  <c r="J481" i="4"/>
  <c r="L481" i="4"/>
  <c r="I482" i="4"/>
  <c r="J482" i="4"/>
  <c r="L482" i="4"/>
  <c r="I483" i="4"/>
  <c r="J483" i="4"/>
  <c r="L483" i="4"/>
  <c r="I484" i="4"/>
  <c r="J484" i="4"/>
  <c r="L484" i="4"/>
  <c r="I485" i="4"/>
  <c r="J485" i="4"/>
  <c r="L485" i="4"/>
  <c r="I486" i="4"/>
  <c r="J486" i="4"/>
  <c r="L486" i="4"/>
  <c r="I487" i="4"/>
  <c r="J487" i="4"/>
  <c r="L487" i="4"/>
  <c r="I488" i="4"/>
  <c r="J488" i="4"/>
  <c r="L488" i="4"/>
  <c r="I489" i="4"/>
  <c r="J489" i="4"/>
  <c r="L489" i="4"/>
  <c r="I490" i="4"/>
  <c r="J490" i="4"/>
  <c r="L490" i="4"/>
  <c r="I491" i="4"/>
  <c r="J491" i="4"/>
  <c r="L491" i="4"/>
  <c r="I492" i="4"/>
  <c r="J492" i="4"/>
  <c r="L492" i="4"/>
  <c r="I493" i="4"/>
  <c r="J493" i="4"/>
  <c r="L493" i="4"/>
  <c r="I494" i="4"/>
  <c r="J494" i="4"/>
  <c r="L494" i="4"/>
  <c r="I495" i="4"/>
  <c r="J495" i="4"/>
  <c r="L495" i="4"/>
  <c r="I496" i="4"/>
  <c r="J496" i="4"/>
  <c r="L496" i="4"/>
  <c r="I497" i="4"/>
  <c r="J497" i="4"/>
  <c r="L497" i="4"/>
  <c r="I498" i="4"/>
  <c r="J498" i="4"/>
  <c r="L498" i="4"/>
  <c r="I499" i="4"/>
  <c r="J499" i="4"/>
  <c r="L499" i="4"/>
  <c r="I500" i="4"/>
  <c r="J500" i="4"/>
  <c r="L500" i="4"/>
  <c r="I501" i="4"/>
  <c r="J501" i="4"/>
  <c r="L501" i="4"/>
  <c r="I502" i="4"/>
  <c r="J502" i="4"/>
  <c r="L502" i="4"/>
  <c r="I503" i="4"/>
  <c r="J503" i="4"/>
  <c r="L503" i="4"/>
  <c r="I504" i="4"/>
  <c r="J504" i="4"/>
  <c r="L504" i="4"/>
  <c r="I505" i="4"/>
  <c r="J505" i="4"/>
  <c r="L505" i="4"/>
  <c r="I506" i="4"/>
  <c r="J506" i="4"/>
  <c r="L506" i="4"/>
  <c r="I507" i="4"/>
  <c r="J507" i="4"/>
  <c r="L507" i="4"/>
  <c r="I508" i="4"/>
  <c r="J508" i="4"/>
  <c r="L508" i="4"/>
  <c r="I509" i="4"/>
  <c r="J509" i="4"/>
  <c r="L509" i="4"/>
  <c r="I510" i="4"/>
  <c r="J510" i="4"/>
  <c r="L510" i="4"/>
  <c r="I511" i="4"/>
  <c r="J511" i="4"/>
  <c r="L511" i="4"/>
  <c r="I512" i="4"/>
  <c r="J512" i="4"/>
  <c r="L512" i="4"/>
  <c r="I513" i="4"/>
  <c r="J513" i="4"/>
  <c r="L513" i="4"/>
  <c r="I514" i="4"/>
  <c r="J514" i="4"/>
  <c r="L514" i="4"/>
  <c r="I515" i="4"/>
  <c r="J515" i="4"/>
  <c r="L515" i="4"/>
  <c r="I516" i="4"/>
  <c r="J516" i="4"/>
  <c r="L516" i="4"/>
  <c r="I517" i="4"/>
  <c r="J517" i="4"/>
  <c r="L517" i="4"/>
  <c r="I518" i="4"/>
  <c r="J518" i="4"/>
  <c r="L518" i="4"/>
  <c r="I519" i="4"/>
  <c r="J519" i="4"/>
  <c r="L519" i="4"/>
  <c r="I520" i="4"/>
  <c r="J520" i="4"/>
  <c r="L520" i="4"/>
  <c r="I521" i="4"/>
  <c r="J521" i="4"/>
  <c r="L521" i="4"/>
  <c r="I522" i="4"/>
  <c r="J522" i="4"/>
  <c r="L522" i="4"/>
  <c r="I523" i="4"/>
  <c r="J523" i="4"/>
  <c r="L523" i="4"/>
  <c r="I524" i="4"/>
  <c r="J524" i="4"/>
  <c r="L524" i="4"/>
  <c r="I525" i="4"/>
  <c r="J525" i="4"/>
  <c r="L525" i="4"/>
  <c r="I526" i="4"/>
  <c r="J526" i="4"/>
  <c r="L526" i="4"/>
  <c r="I527" i="4"/>
  <c r="J527" i="4"/>
  <c r="L527" i="4"/>
  <c r="I528" i="4"/>
  <c r="J528" i="4"/>
  <c r="L528" i="4"/>
  <c r="I529" i="4"/>
  <c r="J529" i="4"/>
  <c r="L529" i="4"/>
  <c r="I530" i="4"/>
  <c r="J530" i="4"/>
  <c r="L530" i="4"/>
  <c r="I531" i="4"/>
  <c r="J531" i="4"/>
  <c r="L531" i="4"/>
  <c r="I532" i="4"/>
  <c r="J532" i="4"/>
  <c r="L532" i="4"/>
  <c r="I533" i="4"/>
  <c r="J533" i="4"/>
  <c r="L533" i="4"/>
  <c r="I534" i="4"/>
  <c r="J534" i="4"/>
  <c r="L534" i="4"/>
  <c r="I535" i="4"/>
  <c r="J535" i="4"/>
  <c r="L535" i="4"/>
  <c r="I536" i="4"/>
  <c r="J536" i="4"/>
  <c r="L536" i="4"/>
  <c r="I537" i="4"/>
  <c r="J537" i="4"/>
  <c r="L537" i="4"/>
  <c r="I538" i="4"/>
  <c r="J538" i="4"/>
  <c r="L538" i="4"/>
  <c r="I539" i="4"/>
  <c r="J539" i="4"/>
  <c r="L539" i="4"/>
  <c r="I540" i="4"/>
  <c r="J540" i="4"/>
  <c r="L540" i="4"/>
  <c r="I541" i="4"/>
  <c r="J541" i="4"/>
  <c r="L541" i="4"/>
  <c r="I542" i="4"/>
  <c r="J542" i="4"/>
  <c r="L542" i="4"/>
  <c r="I543" i="4"/>
  <c r="J543" i="4"/>
  <c r="L543" i="4"/>
  <c r="I544" i="4"/>
  <c r="J544" i="4"/>
  <c r="L544" i="4"/>
  <c r="I545" i="4"/>
  <c r="J545" i="4"/>
  <c r="L545" i="4"/>
  <c r="I546" i="4"/>
  <c r="J546" i="4"/>
  <c r="L546" i="4"/>
  <c r="I547" i="4"/>
  <c r="J547" i="4"/>
  <c r="L547" i="4"/>
  <c r="I548" i="4"/>
  <c r="J548" i="4"/>
  <c r="L548" i="4"/>
  <c r="I549" i="4"/>
  <c r="J549" i="4"/>
  <c r="L549" i="4"/>
  <c r="I550" i="4"/>
  <c r="J550" i="4"/>
  <c r="L550" i="4"/>
  <c r="I551" i="4"/>
  <c r="J551" i="4"/>
  <c r="L551" i="4"/>
  <c r="I552" i="4"/>
  <c r="J552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2" i="4"/>
  <c r="H123" i="4"/>
  <c r="H124" i="4"/>
  <c r="H126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4" i="4"/>
  <c r="H515" i="4"/>
  <c r="H516" i="4"/>
  <c r="H517" i="4"/>
  <c r="H518" i="4"/>
  <c r="H519" i="4"/>
  <c r="H520" i="4"/>
  <c r="H521" i="4"/>
  <c r="H522" i="4"/>
  <c r="H523" i="4"/>
  <c r="H525" i="4"/>
  <c r="H526" i="4"/>
  <c r="H527" i="4"/>
  <c r="H528" i="4"/>
  <c r="H529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2" i="5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<sst xmlns="http://schemas.openxmlformats.org/spreadsheetml/2006/main" count="2858" uniqueCount="1187">
  <si>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</si>
  <si>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</si>
  <si>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</si>
  <si>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</si>
  <si>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</si>
  <si>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</si>
  <si>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</si>
  <si>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</si>
  <si>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</si>
  <si>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</si>
  <si>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</si>
  <si>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</si>
  <si>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</si>
  <si>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</si>
  <si>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</si>
  <si>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</si>
  <si>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</si>
  <si>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</si>
  <si>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</si>
  <si>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</si>
  <si>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</si>
  <si>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</si>
  <si>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</si>
  <si>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</si>
  <si>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</si>
  <si>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</si>
  <si>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</si>
  <si>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</si>
  <si>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</si>
  <si>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</si>
  <si>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</si>
  <si>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</si>
  <si>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</si>
  <si>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</si>
  <si>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</si>
  <si>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</si>
  <si>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</si>
  <si>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</si>
  <si>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</si>
  <si>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</si>
  <si>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</si>
  <si>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</si>
  <si>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</si>
  <si>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</si>
  <si>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</si>
  <si>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</si>
  <si>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</si>
  <si>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</si>
  <si>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</si>
  <si>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</si>
  <si>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</si>
  <si>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</si>
  <si>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</si>
  <si>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</si>
  <si>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</si>
  <si>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</si>
  <si>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</si>
  <si>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</si>
  <si>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</si>
  <si>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</si>
  <si>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</si>
  <si>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</si>
  <si>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</si>
  <si>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</si>
  <si>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</si>
  <si>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</si>
  <si>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</si>
  <si>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</si>
  <si>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</si>
  <si>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</si>
  <si>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</si>
  <si>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</si>
  <si>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</si>
  <si>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</si>
  <si>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</si>
  <si>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</si>
  <si>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</si>
  <si>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</si>
  <si>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</si>
  <si>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</si>
  <si>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</si>
  <si>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</si>
  <si>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</si>
  <si>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</si>
  <si>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</si>
  <si>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</si>
  <si>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</si>
  <si>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</si>
  <si>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</si>
  <si>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</si>
  <si>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</si>
  <si>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</si>
  <si>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</si>
  <si>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</si>
  <si>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</si>
  <si>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</si>
  <si>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</si>
  <si>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</si>
  <si>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</si>
  <si>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</si>
  <si>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</si>
  <si>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</si>
  <si>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</si>
  <si>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</si>
  <si>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</si>
  <si>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</si>
  <si>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</si>
  <si>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</si>
  <si>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</si>
  <si>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</si>
  <si>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</si>
  <si>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</si>
  <si>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</si>
  <si>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</si>
  <si>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</si>
  <si>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</si>
  <si>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</si>
  <si>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</si>
  <si>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</si>
  <si>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</si>
  <si>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</si>
  <si>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</si>
  <si>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</si>
  <si>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</si>
  <si>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</si>
  <si>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</si>
  <si>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</si>
  <si>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</si>
  <si>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</si>
  <si>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</si>
  <si>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</si>
  <si>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</si>
  <si>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</si>
  <si>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</si>
  <si>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</si>
  <si>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</si>
  <si>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</si>
  <si>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</si>
  <si>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</si>
  <si>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</si>
  <si>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</si>
  <si>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</si>
  <si>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</si>
  <si>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</si>
  <si>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</si>
  <si>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</si>
  <si>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</si>
  <si>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</si>
  <si>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</si>
  <si>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</si>
  <si>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</si>
  <si>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</si>
  <si>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</si>
  <si>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</si>
  <si>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</si>
  <si>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</si>
  <si>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</si>
  <si>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</si>
  <si>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</si>
  <si>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</si>
  <si>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</si>
  <si>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</si>
  <si>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</si>
  <si>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</si>
  <si>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</si>
  <si>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</si>
  <si>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</si>
  <si>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</si>
  <si>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</si>
  <si>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</si>
  <si>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</si>
  <si>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</si>
  <si>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</si>
  <si>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</si>
  <si>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</si>
  <si>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</si>
  <si>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</si>
  <si>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</si>
  <si>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</si>
  <si>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</si>
  <si>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</si>
  <si>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</si>
  <si>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</si>
  <si>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</si>
  <si>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</si>
  <si>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</si>
  <si>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</si>
  <si>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</si>
  <si>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</si>
  <si>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</si>
  <si>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</si>
  <si>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</si>
  <si>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</si>
  <si>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</si>
  <si>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</si>
  <si>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</si>
  <si>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</si>
  <si>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</si>
  <si>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</si>
  <si>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</si>
  <si>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</si>
  <si>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</si>
  <si>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</si>
  <si>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</si>
  <si>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</si>
  <si>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</si>
  <si>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</si>
  <si>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</si>
  <si>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</si>
  <si>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</si>
  <si>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</si>
  <si>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</si>
  <si>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</si>
  <si>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</si>
  <si>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</si>
  <si>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</si>
  <si>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</si>
  <si>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</si>
  <si>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</si>
  <si>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</si>
  <si>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</si>
  <si>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</si>
  <si>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</si>
  <si>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</si>
  <si>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</si>
  <si>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</si>
  <si>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</si>
  <si>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</si>
  <si>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</si>
  <si>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</si>
  <si>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</si>
  <si>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</si>
  <si>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</si>
  <si>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</si>
  <si>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</si>
  <si>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</si>
  <si>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</si>
  <si>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</si>
  <si>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</si>
  <si>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</si>
  <si>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</si>
  <si>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</si>
  <si>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</si>
  <si>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</si>
  <si>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</si>
  <si>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</si>
  <si>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</si>
  <si>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</si>
  <si>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</si>
  <si>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</si>
  <si>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</si>
  <si>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</si>
  <si>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</si>
  <si>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</si>
  <si>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</si>
  <si>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</si>
  <si>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</si>
  <si>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</si>
  <si>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</si>
  <si>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</si>
  <si>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</si>
  <si>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</si>
  <si>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</si>
  <si>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</si>
  <si>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</si>
  <si>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</si>
  <si>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</si>
  <si>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</si>
  <si>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</si>
  <si>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</si>
  <si>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</si>
  <si>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</si>
  <si>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</si>
  <si>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</si>
  <si>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</si>
  <si>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</si>
  <si>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</si>
  <si>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</si>
  <si>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</si>
  <si>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</si>
  <si>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</si>
  <si>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</si>
  <si>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</si>
  <si>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</si>
  <si>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</si>
  <si>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</si>
  <si>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</si>
  <si>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</si>
  <si>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</si>
  <si>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</si>
  <si>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</si>
  <si>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</si>
  <si>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</si>
  <si>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</si>
  <si>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</si>
  <si>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</si>
  <si>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</si>
  <si>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</si>
  <si>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</si>
  <si>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</si>
  <si>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</si>
  <si>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</si>
  <si>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</si>
  <si>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</si>
  <si>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</si>
  <si>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</si>
  <si>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</si>
  <si>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</si>
  <si>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</si>
  <si>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</si>
  <si>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</si>
  <si>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</si>
  <si>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</si>
  <si>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</si>
  <si>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</si>
  <si>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</si>
  <si>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</si>
  <si>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</si>
  <si>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</si>
  <si>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</si>
  <si>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</si>
  <si>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</si>
  <si>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</si>
  <si>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</si>
  <si>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</si>
  <si>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</si>
  <si>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</si>
  <si>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</si>
  <si>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</si>
  <si>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</si>
  <si>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</si>
  <si>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</si>
  <si>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</si>
  <si>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</si>
  <si>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</si>
  <si>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</si>
  <si>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</si>
  <si>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</si>
  <si>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</si>
  <si>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</si>
  <si>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</si>
  <si>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</si>
  <si>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</si>
  <si>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</si>
  <si>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</si>
  <si>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</si>
  <si>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</si>
  <si>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</si>
  <si>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</si>
  <si>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</si>
  <si>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</si>
  <si>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</si>
  <si>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</si>
  <si>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</si>
  <si>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</si>
  <si>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</si>
  <si>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</si>
  <si>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</si>
  <si>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</si>
  <si>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</si>
  <si>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</si>
  <si>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</si>
  <si>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</si>
  <si>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</si>
  <si>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</si>
  <si>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</si>
  <si>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</si>
  <si>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</si>
  <si>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</si>
  <si>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</si>
  <si>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</si>
  <si>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</si>
  <si>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</si>
  <si>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</si>
  <si>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</si>
  <si>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</si>
  <si>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</si>
  <si>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</si>
  <si>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</si>
  <si>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</si>
  <si>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</si>
  <si>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</si>
  <si>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</si>
  <si>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</si>
  <si>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</si>
  <si>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</si>
  <si>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</si>
  <si>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</si>
  <si>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</si>
  <si>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</si>
  <si>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</si>
  <si>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</si>
  <si>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</si>
  <si>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</si>
  <si>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</si>
  <si>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</si>
  <si>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</si>
  <si>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</si>
  <si>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</si>
  <si>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</si>
  <si>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</si>
  <si>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</si>
  <si>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</si>
  <si>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</si>
  <si>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</si>
  <si>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</si>
  <si>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</si>
  <si>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</si>
  <si>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</si>
  <si>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</si>
  <si>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</si>
  <si>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</si>
  <si>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</si>
  <si>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</si>
  <si>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</si>
  <si>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</si>
  <si>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</si>
  <si>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</si>
  <si>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</si>
  <si>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</si>
  <si>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</si>
  <si>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</si>
  <si>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</si>
  <si>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</si>
  <si>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</si>
  <si>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</si>
  <si>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</si>
  <si>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</si>
  <si>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</si>
  <si>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</si>
  <si>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</si>
  <si>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</si>
  <si>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</si>
  <si>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</si>
  <si>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</si>
  <si>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</si>
  <si>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</si>
  <si>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</si>
  <si>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</si>
  <si>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</si>
  <si>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</si>
  <si>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</si>
  <si>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</si>
  <si>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</si>
  <si>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</si>
  <si>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</si>
  <si>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</si>
  <si>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</si>
  <si>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</si>
  <si>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</si>
  <si>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</si>
  <si>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</si>
  <si>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</si>
  <si>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</si>
  <si>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</si>
  <si>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</si>
  <si>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</si>
  <si>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</si>
  <si>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</si>
  <si>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</si>
  <si>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</si>
  <si>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</si>
  <si>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</si>
  <si>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</si>
  <si>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</si>
  <si>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</si>
  <si>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</si>
  <si>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</si>
  <si>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</si>
  <si>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</si>
  <si>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</si>
  <si>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</si>
  <si>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</si>
  <si>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</si>
  <si>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</si>
  <si>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</si>
  <si>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</si>
  <si>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</si>
  <si>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</si>
  <si>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</si>
  <si>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</si>
  <si>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</si>
  <si>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</si>
  <si>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</si>
  <si>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</si>
  <si>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</si>
  <si>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</si>
  <si>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</si>
  <si>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</si>
  <si>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</si>
  <si>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</si>
  <si>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</si>
  <si>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</si>
  <si>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</si>
  <si>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</si>
  <si>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</si>
  <si>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</si>
  <si>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</si>
  <si>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</si>
  <si>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</si>
  <si>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</si>
  <si>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</si>
  <si>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</si>
  <si>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</si>
  <si>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</si>
  <si>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</si>
  <si>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</si>
  <si>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</si>
  <si>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</si>
  <si>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</si>
  <si>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</si>
  <si>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</si>
  <si>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</si>
  <si>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</si>
  <si>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</si>
  <si>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</si>
  <si>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</si>
  <si>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</si>
  <si>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</si>
  <si>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</si>
  <si>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</si>
  <si>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</si>
  <si>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</si>
  <si>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</si>
  <si>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</si>
  <si>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</si>
  <si>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</si>
  <si>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</si>
  <si>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</si>
  <si>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</si>
  <si>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</si>
  <si>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</si>
  <si>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</si>
  <si>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</si>
  <si>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</si>
  <si>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</si>
  <si>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</si>
  <si>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</si>
  <si>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</si>
  <si>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</si>
  <si>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</si>
  <si>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</si>
  <si>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</si>
  <si>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</si>
  <si>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</si>
  <si>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</si>
  <si>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</si>
  <si>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</si>
  <si>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</si>
  <si>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</si>
  <si>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</si>
  <si>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</si>
  <si>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</si>
  <si>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</si>
  <si>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</si>
  <si>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</si>
  <si>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</si>
  <si>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</si>
  <si>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</si>
  <si>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</si>
  <si>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</si>
  <si>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</si>
  <si>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</si>
  <si>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</si>
  <si>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</si>
  <si>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</si>
  <si>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</si>
  <si>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</si>
  <si>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</si>
  <si>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</si>
  <si>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</si>
  <si>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</si>
  <si>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</si>
  <si>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</si>
  <si>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</si>
  <si>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</si>
  <si>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</si>
  <si>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</si>
  <si>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</si>
  <si>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</si>
  <si>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</si>
  <si>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</si>
  <si>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</si>
  <si>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</si>
  <si>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</si>
  <si>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</si>
  <si>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</si>
  <si>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</si>
  <si>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</si>
  <si>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</si>
  <si>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</si>
  <si>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</si>
  <si>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</si>
  <si>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</si>
  <si>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</si>
  <si>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</si>
  <si>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</si>
  <si>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</si>
  <si>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</si>
  <si>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</si>
  <si>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</si>
  <si>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</si>
  <si>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</si>
  <si>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</si>
  <si>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</si>
  <si>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</si>
  <si>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</si>
  <si>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</si>
  <si>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</si>
  <si>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</si>
  <si>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</si>
  <si>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</si>
  <si>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</si>
  <si>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</si>
  <si>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</si>
  <si>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</si>
  <si>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</si>
  <si>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</si>
  <si>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</si>
  <si>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</si>
  <si>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</si>
  <si>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</si>
  <si>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</si>
  <si>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</si>
  <si>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</si>
  <si>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</si>
  <si>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</si>
  <si>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</si>
  <si>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</si>
  <si>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</si>
  <si>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</si>
  <si>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</si>
  <si>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</si>
  <si>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</si>
  <si>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</si>
  <si>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</si>
  <si>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</si>
  <si>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</si>
  <si>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</si>
  <si>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</si>
  <si>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</si>
  <si>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</si>
  <si>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</si>
  <si>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</si>
  <si>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</si>
  <si>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</si>
  <si>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</si>
  <si>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</si>
  <si>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</si>
  <si>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</si>
  <si>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</si>
  <si>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</si>
  <si>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</si>
  <si>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</si>
  <si>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</si>
  <si>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</si>
  <si>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</si>
  <si>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</si>
  <si>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</si>
  <si>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</si>
  <si>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</si>
  <si>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</si>
  <si>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</si>
  <si>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</si>
  <si>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</si>
  <si>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</si>
  <si>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</si>
  <si>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</si>
  <si>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</si>
  <si>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</si>
  <si>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</si>
  <si>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</si>
  <si>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</si>
  <si>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</si>
  <si>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</si>
  <si>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</si>
  <si>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</si>
  <si>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</si>
  <si>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</si>
  <si>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</si>
  <si>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</si>
  <si>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</si>
  <si>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</si>
  <si>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</si>
  <si>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</si>
  <si>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</si>
  <si>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</si>
  <si>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</si>
  <si>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</si>
  <si>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</si>
  <si>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</si>
  <si>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</si>
  <si>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</si>
  <si>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</si>
  <si>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</si>
  <si>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</si>
  <si>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</si>
  <si>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</si>
  <si>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</si>
  <si>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</si>
  <si>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</si>
  <si>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</si>
  <si>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</si>
  <si>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</si>
  <si>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</si>
  <si>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</si>
  <si>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</si>
  <si>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</si>
  <si>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</si>
  <si>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</si>
  <si>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</si>
  <si>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</si>
  <si>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</si>
  <si>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</si>
  <si>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</si>
  <si>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</si>
  <si>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</si>
  <si>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</si>
  <si>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</si>
  <si>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</si>
  <si>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</si>
  <si>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</si>
  <si>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</si>
  <si>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</si>
  <si>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</si>
  <si>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</si>
  <si>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</si>
  <si>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</si>
  <si>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</si>
  <si>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</si>
  <si>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</si>
  <si>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</si>
  <si>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</si>
  <si>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</si>
  <si>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</si>
  <si>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</si>
  <si>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</si>
  <si>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</si>
  <si>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</si>
  <si>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</si>
  <si>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</si>
  <si>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</si>
  <si>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</si>
  <si>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</si>
  <si>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</si>
  <si>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</si>
  <si>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</si>
  <si>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</si>
  <si>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</si>
  <si>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</si>
  <si>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</si>
  <si>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</si>
  <si>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</si>
  <si>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</si>
  <si>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</si>
  <si>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</si>
  <si>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</si>
  <si>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</si>
  <si>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</si>
  <si>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</si>
  <si>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</si>
  <si>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</si>
  <si>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</si>
  <si>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</si>
  <si>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</si>
  <si>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</si>
  <si>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</si>
  <si>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</si>
  <si>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</si>
  <si>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</si>
  <si>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</si>
  <si>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</si>
  <si>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</si>
  <si>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</si>
  <si>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</si>
  <si>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</si>
  <si>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</si>
  <si>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</si>
  <si>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</si>
  <si>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</si>
  <si>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</si>
  <si>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</si>
  <si>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</si>
  <si>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</si>
  <si>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</si>
  <si>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</si>
  <si>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</si>
  <si>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</si>
  <si>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</si>
  <si>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</si>
  <si>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</si>
  <si>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</si>
  <si>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</si>
  <si>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</si>
  <si>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</si>
  <si>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</si>
  <si>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</si>
  <si>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</si>
  <si>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</si>
  <si>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</si>
  <si>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</si>
  <si>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</si>
  <si>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</si>
  <si>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</si>
  <si>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</si>
  <si>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</si>
  <si>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</si>
  <si>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</si>
  <si>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</si>
  <si>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</si>
  <si>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</si>
  <si>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</si>
  <si>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</si>
  <si>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</si>
  <si>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</si>
  <si>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</si>
  <si>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</si>
  <si>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</si>
  <si>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</si>
  <si>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</si>
  <si>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</si>
  <si>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</si>
  <si>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</si>
  <si>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</si>
  <si>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</si>
  <si>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</si>
  <si>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</si>
  <si>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</si>
  <si>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</si>
  <si>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</si>
  <si>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</si>
  <si>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</si>
  <si>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</si>
  <si>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</si>
  <si>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</si>
  <si>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</si>
  <si>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</si>
  <si>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</si>
  <si>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</si>
  <si>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</si>
  <si>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</si>
  <si>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</si>
  <si>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</si>
  <si>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</si>
  <si>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</si>
  <si>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</si>
  <si>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</si>
  <si>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</si>
  <si>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</si>
  <si>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</si>
  <si>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</si>
  <si>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</si>
  <si>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</si>
  <si>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</si>
  <si>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</si>
  <si>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</si>
  <si>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</si>
  <si>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</si>
  <si>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</si>
  <si>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</si>
  <si>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</si>
  <si>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</si>
  <si>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</si>
  <si>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</si>
  <si>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</si>
  <si>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</si>
  <si>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</si>
  <si>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</si>
  <si>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</si>
  <si>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</si>
  <si>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</si>
  <si>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</si>
  <si>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</si>
  <si>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</si>
  <si>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</si>
  <si>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</si>
  <si>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</si>
  <si>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</si>
  <si>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</si>
  <si>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</si>
  <si>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</si>
  <si>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</si>
  <si>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</si>
  <si>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</si>
  <si>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</si>
  <si>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</si>
  <si>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</si>
  <si>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</si>
  <si>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</si>
  <si>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</si>
  <si>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</si>
  <si>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</si>
  <si>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</si>
  <si>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</si>
  <si>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</si>
  <si>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</si>
  <si>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</si>
  <si>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</si>
  <si>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</si>
  <si>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</si>
  <si>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</si>
  <si>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</si>
  <si>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</si>
  <si>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</si>
  <si>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</si>
  <si>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</si>
  <si>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</si>
  <si>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</si>
  <si>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</si>
  <si>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</si>
  <si>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</si>
  <si>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</si>
  <si>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</si>
  <si>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</si>
  <si>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</si>
  <si>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</si>
  <si>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</si>
  <si>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</si>
  <si>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</si>
  <si>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</si>
  <si>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</si>
  <si>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</si>
  <si>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</si>
  <si>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</si>
  <si>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</si>
  <si>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</si>
  <si>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</si>
  <si>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</si>
  <si>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</si>
  <si>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</si>
  <si>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</si>
  <si>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</si>
  <si>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</si>
  <si>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</si>
  <si>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</si>
  <si>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</si>
  <si>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</si>
  <si>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</si>
  <si>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</si>
  <si>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</si>
  <si>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</si>
  <si>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</si>
  <si>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</si>
  <si>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</si>
  <si>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</si>
  <si>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</si>
  <si>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</si>
  <si>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</si>
  <si>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</si>
  <si>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</si>
  <si>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</si>
  <si>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</si>
  <si>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</si>
  <si>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</si>
  <si>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</si>
  <si>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</si>
  <si>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</si>
  <si>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</si>
  <si>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</si>
  <si>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</si>
  <si>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</si>
  <si>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</si>
  <si>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</si>
  <si>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</si>
  <si>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</si>
  <si>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</si>
  <si>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</si>
  <si>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</si>
  <si>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</si>
  <si>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</si>
  <si>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</si>
  <si>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</si>
  <si>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</si>
  <si>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</si>
  <si>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</si>
  <si>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</si>
  <si>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</si>
  <si>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</si>
  <si>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</si>
  <si>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</si>
  <si>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</si>
  <si>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</si>
  <si>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</si>
  <si>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</si>
  <si>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</si>
  <si>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</si>
  <si>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</si>
  <si>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</si>
  <si>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</si>
  <si>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</si>
  <si>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</si>
  <si>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</si>
  <si>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</si>
  <si>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</si>
  <si>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</si>
  <si>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</si>
  <si>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</si>
  <si>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</si>
  <si>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</si>
  <si>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</si>
  <si>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</si>
  <si>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</si>
  <si>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</si>
  <si>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</si>
  <si>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</si>
  <si>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</si>
  <si>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</si>
  <si>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</si>
  <si>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</si>
  <si>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</si>
  <si>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</si>
  <si>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</si>
  <si>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</si>
  <si>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</si>
  <si>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</si>
  <si>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</si>
  <si>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</si>
  <si>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</si>
  <si>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</si>
  <si>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</si>
  <si>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</si>
  <si>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</si>
  <si>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</si>
  <si>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</si>
  <si>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</si>
  <si>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</si>
  <si>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</si>
  <si>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</si>
  <si>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</si>
  <si>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</si>
  <si>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</si>
  <si>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</si>
  <si>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</si>
  <si>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</si>
  <si>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</si>
  <si>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</si>
  <si>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</si>
  <si>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</si>
  <si>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</si>
  <si>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</si>
  <si>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</si>
  <si>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</si>
  <si>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</si>
  <si>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</si>
  <si>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</si>
  <si>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</si>
  <si>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</si>
  <si>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</si>
  <si>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</si>
  <si>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</si>
  <si>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</si>
  <si>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</si>
  <si>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</si>
  <si>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</si>
  <si>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</si>
  <si>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</si>
  <si>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</si>
  <si>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</si>
  <si>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</si>
  <si>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</si>
  <si>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</si>
  <si>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</si>
  <si>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</si>
  <si>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</si>
  <si>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</si>
  <si>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</si>
  <si>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</si>
  <si>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</si>
  <si>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</si>
  <si>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</si>
  <si>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</si>
  <si>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</si>
  <si>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</si>
  <si>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</si>
  <si>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</si>
  <si>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</si>
  <si>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</si>
  <si>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</si>
  <si>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</si>
  <si>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</si>
  <si>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</si>
  <si>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</si>
  <si>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</si>
  <si>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</si>
  <si>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</si>
  <si>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</si>
  <si>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</si>
  <si>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</si>
  <si>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</si>
  <si>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</si>
  <si>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</si>
  <si>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</si>
  <si>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</si>
  <si>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</si>
  <si>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</si>
  <si>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</si>
  <si>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</si>
  <si>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</si>
  <si>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</si>
  <si>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</si>
  <si>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</si>
  <si>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</si>
  <si>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</si>
  <si>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</si>
  <si>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</si>
  <si>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</si>
  <si>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</si>
  <si>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</si>
  <si>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</si>
  <si>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</si>
  <si>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</si>
  <si>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</si>
  <si>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</si>
  <si>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</si>
  <si>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</si>
  <si>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</si>
  <si>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</si>
  <si>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</si>
  <si>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</si>
  <si>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</si>
  <si>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</si>
  <si>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</si>
  <si>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</si>
  <si>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</si>
  <si>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</si>
  <si>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</si>
  <si>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</si>
  <si>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</si>
  <si>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</si>
  <si>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</si>
  <si>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</si>
  <si>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</si>
  <si>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</si>
  <si>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</si>
  <si>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</si>
  <si>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</si>
  <si>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</si>
  <si>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</si>
  <si>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</si>
  <si>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</si>
  <si>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</si>
  <si>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</si>
  <si>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</si>
  <si>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</si>
  <si>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</si>
  <si>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</si>
  <si>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</si>
  <si>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</si>
  <si>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</si>
  <si>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</si>
  <si>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</si>
  <si>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</si>
  <si>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</si>
  <si>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</si>
  <si>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</si>
  <si>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</si>
  <si>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</si>
  <si>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</si>
  <si>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</si>
  <si>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</si>
  <si>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</si>
  <si>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</si>
  <si>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</si>
  <si>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</si>
  <si>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</si>
  <si>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</si>
  <si>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</si>
  <si>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</si>
  <si>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</si>
  <si>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</si>
  <si>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</si>
  <si>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</si>
  <si>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</si>
  <si>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</si>
  <si>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</si>
  <si>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</si>
  <si>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</si>
  <si>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</si>
  <si>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</si>
  <si>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</si>
  <si>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</si>
  <si>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</si>
  <si>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</si>
  <si>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</si>
  <si>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</si>
  <si>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</si>
  <si>
    <t>Interstate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</si>
</sst>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10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  <xf numFmtId="0" fontId="13" fillId="3" borderId="16" xfId="2" applyFont="1" applyFill="1" applyBorder="1" applyAlignment="1">
      <alignment horizontal="center"/>
    </xf>
    <xf numFmtId="0" fontId="13" fillId="3" borderId="17" xfId="2" applyFont="1" applyFill="1" applyBorder="1" applyAlignment="1">
      <alignment horizontal="center"/>
    </xf>
    <xf numFmtId="0" fontId="13" fillId="3" borderId="18" xfId="2" applyFont="1" applyFill="1" applyBorder="1" applyAlignment="1">
      <alignment horizontal="center"/>
    </xf>
    <xf numFmtId="0" fontId="0" fillId="2" borderId="16" xfId="4" applyFont="1" applyFill="1" applyBorder="1" applyAlignment="1">
      <alignment horizontal="center"/>
    </xf>
    <xf numFmtId="164" fontId="0" fillId="13" borderId="14" xfId="0" applyNumberFormat="1" applyFont="1" applyFill="1" applyBorder="1"/>
    <xf numFmtId="164" fontId="12" fillId="13" borderId="14" xfId="0" applyNumberFormat="1" applyFont="1" applyFill="1" applyBorder="1"/>
    <xf numFmtId="164" fontId="0" fillId="13" borderId="19" xfId="0" applyNumberFormat="1" applyFont="1" applyFill="1" applyBorder="1"/>
    <xf numFmtId="164" fontId="0" fillId="0" borderId="14" xfId="0" applyNumberFormat="1" applyFont="1" applyBorder="1"/>
    <xf numFmtId="164" fontId="12" fillId="0" borderId="14" xfId="0" applyNumberFormat="1" applyFont="1" applyBorder="1"/>
    <xf numFmtId="164" fontId="0" fillId="0" borderId="19" xfId="0" applyNumberFormat="1" applyFont="1" applyBorder="1"/>
    <xf numFmtId="0" fontId="0" fillId="2" borderId="15" xfId="4" applyFont="1" applyFill="1" applyBorder="1" applyAlignment="1">
      <alignment horizontal="center"/>
    </xf>
    <xf numFmtId="164" fontId="0" fillId="0" borderId="20" xfId="0" applyNumberFormat="1" applyFont="1" applyBorder="1"/>
    <xf numFmtId="164" fontId="12" fillId="0" borderId="20" xfId="0" applyNumberFormat="1" applyFont="1" applyBorder="1"/>
    <xf numFmtId="164" fontId="0" fillId="0" borderId="2" xfId="0" applyNumberFormat="1" applyFont="1" applyBorder="1"/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tbl_Inventory[[#This Row],[Cost Price]]+tbl_Inventory[[#This Row],[Cost Price]]*IF(tbl_Inventory[[#This Row],[Premium?]]="Y",$P$4,$P$3)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Row],[Below Min]]="Y",tbl_Inventory[[#This Row],[On Backorder]]=""),"Y","")</calculatedColumnFormula>
    </tableColumn>
    <tableColumn id="12" xr3:uid="{BC9E111A-C964-4635-986C-4EF7B1B009B6}" name="Reorder Qty a" dataDxfId="1">
      <calculatedColumnFormula>IF(tbl_Inventory[[#This Row],[Reorder?]]="",0,IF(tbl_Inventory[[#This Row],[Category]]="A",$O$9,IF(tbl_Inventory[[#This Row],[Category]]="B",$O$10,IF(tbl_Inventory[[#This Row],[Category]]="C",$O$11,IF(tbl_Inventory[[#This Row],[Category]]="D",$O$12,"")))))</calculatedColumnFormula>
    </tableColumn>
    <tableColumn id="10" xr3:uid="{DFB30B66-BC6F-4788-9468-08EE28949AEB}" name="Reorder Qty b" dataDxfId="0">
      <calculatedColumnFormula>IF(tbl_Inventory[[#This Row],[Reorder?]]="",0,VLOOKUP(tbl_Inventory[[#This Row],[Category]],tbl_ReorderQty[],2))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zoomScale="120" zoomScaleNormal="120" workbookViewId="0">
      <selection activeCell="I5" sqref="I5:P5"/>
    </sheetView>
  </sheetViews>
  <sheetFormatPr defaultRowHeight="14.4" x14ac:dyDescent="0.3"/>
  <cols>
    <col min="1" max="1" width="5.33203125" customWidth="1"/>
    <col min="2" max="2" width="4.44140625" style="2" customWidth="1"/>
    <col min="8" max="8" width="12.5546875" customWidth="1"/>
    <col min="15" max="15" width="23.6640625" customWidth="1"/>
    <col min="16" max="16" width="7.44140625" style="2" customWidth="1"/>
  </cols>
  <sheetData>
    <row r="2" spans="2:16" ht="31.2" x14ac:dyDescent="0.6">
      <c r="I2" s="88" t="s">
        <v>1164</v>
      </c>
      <c r="J2" s="88"/>
      <c r="K2" s="88"/>
      <c r="L2" s="88"/>
      <c r="M2" s="88"/>
      <c r="N2" s="88"/>
      <c r="O2" s="88"/>
      <c r="P2" s="88"/>
    </row>
    <row r="3" spans="2:16" ht="21" x14ac:dyDescent="0.4">
      <c r="I3" s="89" t="s">
        <v>1165</v>
      </c>
      <c r="J3" s="89"/>
      <c r="K3" s="89"/>
      <c r="L3" s="89"/>
      <c r="M3" s="89"/>
      <c r="N3" s="89"/>
      <c r="O3" s="89"/>
      <c r="P3" s="89"/>
    </row>
    <row r="4" spans="2:16" ht="17.7" customHeight="1" x14ac:dyDescent="0.3"/>
    <row r="5" spans="2:16" ht="21.45" customHeight="1" x14ac:dyDescent="0.3">
      <c r="I5" s="87" t="s">
        <v>1163</v>
      </c>
      <c r="J5" s="87"/>
      <c r="K5" s="87"/>
      <c r="L5" s="87"/>
      <c r="M5" s="87"/>
      <c r="N5" s="87"/>
      <c r="O5" s="87"/>
      <c r="P5" s="87"/>
    </row>
    <row r="8" spans="2:16" ht="18.600000000000001" thickBot="1" x14ac:dyDescent="0.4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3">
      <c r="B9" t="s">
        <v>1169</v>
      </c>
    </row>
    <row r="10" spans="2:16" x14ac:dyDescent="0.3">
      <c r="B10" t="s">
        <v>1170</v>
      </c>
      <c r="P10"/>
    </row>
    <row r="11" spans="2:16" x14ac:dyDescent="0.3">
      <c r="B11" t="s">
        <v>1166</v>
      </c>
      <c r="P11"/>
    </row>
    <row r="12" spans="2:16" ht="8.25" customHeight="1" x14ac:dyDescent="0.3"/>
    <row r="13" spans="2:16" x14ac:dyDescent="0.3">
      <c r="B13" s="2" t="s">
        <v>1157</v>
      </c>
      <c r="C13" t="s">
        <v>1171</v>
      </c>
    </row>
    <row r="14" spans="2:16" ht="8.25" customHeight="1" x14ac:dyDescent="0.3"/>
    <row r="15" spans="2:16" x14ac:dyDescent="0.3">
      <c r="B15" s="2" t="s">
        <v>4</v>
      </c>
      <c r="C15" t="s">
        <v>1172</v>
      </c>
      <c r="P15" s="6" t="s">
        <v>2</v>
      </c>
    </row>
    <row r="16" spans="2:16" ht="8.25" customHeight="1" x14ac:dyDescent="0.3"/>
    <row r="17" spans="2:16" x14ac:dyDescent="0.3">
      <c r="B17" s="2" t="s">
        <v>3</v>
      </c>
      <c r="C17" t="s">
        <v>1173</v>
      </c>
      <c r="P17" s="6" t="s">
        <v>2</v>
      </c>
    </row>
    <row r="18" spans="2:16" ht="8.25" customHeight="1" x14ac:dyDescent="0.3"/>
    <row r="19" spans="2:16" x14ac:dyDescent="0.3">
      <c r="B19" s="2" t="s">
        <v>5</v>
      </c>
      <c r="C19" t="s">
        <v>1174</v>
      </c>
      <c r="P19" s="6" t="s">
        <v>2</v>
      </c>
    </row>
    <row r="20" spans="2:16" x14ac:dyDescent="0.3">
      <c r="B20" s="2" t="s">
        <v>1</v>
      </c>
      <c r="C20" t="s">
        <v>1175</v>
      </c>
      <c r="P20" s="6" t="s">
        <v>2</v>
      </c>
    </row>
    <row r="21" spans="2:16" ht="8.25" customHeight="1" x14ac:dyDescent="0.3"/>
    <row r="22" spans="2:16" x14ac:dyDescent="0.3">
      <c r="B22" s="2" t="s">
        <v>1158</v>
      </c>
      <c r="C22" t="s">
        <v>1159</v>
      </c>
    </row>
    <row r="23" spans="2:16" x14ac:dyDescent="0.3">
      <c r="B23" s="2" t="s">
        <v>1</v>
      </c>
      <c r="C23" t="s">
        <v>1160</v>
      </c>
    </row>
    <row r="24" spans="2:16" x14ac:dyDescent="0.3">
      <c r="B24" s="2" t="s">
        <v>11</v>
      </c>
      <c r="C24" t="s">
        <v>1161</v>
      </c>
    </row>
    <row r="26" spans="2:16" x14ac:dyDescent="0.3">
      <c r="B26" t="s">
        <v>1176</v>
      </c>
      <c r="P26"/>
    </row>
    <row r="27" spans="2:16" x14ac:dyDescent="0.3">
      <c r="B27" s="3" t="s">
        <v>1162</v>
      </c>
      <c r="P27"/>
    </row>
    <row r="28" spans="2:16" x14ac:dyDescent="0.3">
      <c r="B28" s="3"/>
      <c r="P28"/>
    </row>
    <row r="29" spans="2:16" x14ac:dyDescent="0.3">
      <c r="B29" s="2" t="s">
        <v>6</v>
      </c>
      <c r="C29" t="s">
        <v>1177</v>
      </c>
    </row>
    <row r="30" spans="2:16" ht="8.25" customHeight="1" x14ac:dyDescent="0.3"/>
    <row r="31" spans="2:16" x14ac:dyDescent="0.3">
      <c r="B31" s="2" t="s">
        <v>7</v>
      </c>
      <c r="C31" t="s">
        <v>1178</v>
      </c>
    </row>
    <row r="32" spans="2:16" x14ac:dyDescent="0.3">
      <c r="B32" s="2" t="s">
        <v>1</v>
      </c>
      <c r="C32" t="s">
        <v>1179</v>
      </c>
    </row>
    <row r="33" spans="2:3" ht="8.25" customHeight="1" x14ac:dyDescent="0.3"/>
    <row r="34" spans="2:3" x14ac:dyDescent="0.3">
      <c r="B34" s="2" t="s">
        <v>8</v>
      </c>
      <c r="C34" t="s">
        <v>1180</v>
      </c>
    </row>
    <row r="35" spans="2:3" x14ac:dyDescent="0.3">
      <c r="B35" s="2" t="s">
        <v>1</v>
      </c>
      <c r="C35" t="s">
        <v>1181</v>
      </c>
    </row>
    <row r="36" spans="2:3" ht="8.25" customHeight="1" x14ac:dyDescent="0.3"/>
    <row r="37" spans="2:3" x14ac:dyDescent="0.3">
      <c r="B37" s="2" t="s">
        <v>9</v>
      </c>
      <c r="C37" t="s">
        <v>1182</v>
      </c>
    </row>
    <row r="38" spans="2:3" ht="8.25" customHeight="1" x14ac:dyDescent="0.3"/>
    <row r="39" spans="2:3" x14ac:dyDescent="0.3">
      <c r="B39" s="2" t="s">
        <v>10</v>
      </c>
      <c r="C39" t="s">
        <v>1183</v>
      </c>
    </row>
    <row r="40" spans="2:3" x14ac:dyDescent="0.3">
      <c r="B40" s="2" t="s">
        <v>1</v>
      </c>
      <c r="C40" t="s">
        <v>1184</v>
      </c>
    </row>
    <row r="41" spans="2:3" x14ac:dyDescent="0.3">
      <c r="B41" s="2" t="s">
        <v>1</v>
      </c>
      <c r="C41" t="s">
        <v>1167</v>
      </c>
    </row>
    <row r="42" spans="2:3" x14ac:dyDescent="0.3">
      <c r="B42" s="2" t="s">
        <v>11</v>
      </c>
      <c r="C42" t="s">
        <v>1168</v>
      </c>
    </row>
    <row r="44" spans="2:3" x14ac:dyDescent="0.3">
      <c r="B44" s="3" t="s">
        <v>1185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C1" zoomScale="90" zoomScaleNormal="90" workbookViewId="0">
      <selection activeCell="Q16" sqref="Q16"/>
    </sheetView>
  </sheetViews>
  <sheetFormatPr defaultColWidth="9" defaultRowHeight="14.4" x14ac:dyDescent="0.3"/>
  <cols>
    <col min="1" max="1" width="16" style="12" customWidth="1"/>
    <col min="2" max="2" width="44.8867187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8671875" style="24" customWidth="1"/>
    <col min="14" max="14" width="11" customWidth="1"/>
    <col min="15" max="15" width="11" style="8" customWidth="1"/>
    <col min="16" max="16" width="11" style="9" customWidth="1"/>
    <col min="17" max="17" width="11.109375" style="8" customWidth="1"/>
    <col min="18" max="18" width="11" style="8" customWidth="1"/>
    <col min="19" max="19" width="15.88671875" customWidth="1"/>
    <col min="20" max="16384" width="9" style="8"/>
  </cols>
  <sheetData>
    <row r="1" spans="1:29" ht="23.4" x14ac:dyDescent="0.4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3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3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1134</v>
      </c>
      <c r="J3" s="14" t="s">
        <v>20</v>
      </c>
      <c r="K3" s="14" t="s">
        <v>1155</v>
      </c>
      <c r="L3" s="14" t="s">
        <v>1156</v>
      </c>
      <c r="M3"/>
      <c r="N3" s="91" t="s">
        <v>21</v>
      </c>
      <c r="O3" s="91"/>
      <c r="P3" s="30">
        <v>0.18</v>
      </c>
      <c r="R3"/>
      <c r="S3" s="8"/>
    </row>
    <row r="4" spans="1:29" x14ac:dyDescent="0.3">
      <c r="A4" s="22" t="s">
        <v>490</v>
      </c>
      <c r="B4" s="32" t="s">
        <v>491</v>
      </c>
      <c r="C4" s="33" t="s">
        <v>29</v>
      </c>
      <c r="D4" s="33">
        <v>0</v>
      </c>
      <c r="E4" s="33" t="s">
        <v>22</v>
      </c>
      <c r="F4" s="34"/>
      <c r="G4" s="16">
        <v>56.65</v>
      </c>
      <c r="H4" s="25">
        <f>tbl_Inventory[[#This Row],[Cost Price]]+tbl_Inventory[[#This Row],[Cost Price]]*IF(tbl_Inventory[[#This Row],[Premium?]]="Y",$P$4,$P$3)</f>
        <v>66.846999999999994</v>
      </c>
      <c r="I4" s="25" t="str">
        <f>IF(tbl_Inventory[[#This Row],[Num In Stock]]&lt;$P$5,"Y","")</f>
        <v>Y</v>
      </c>
      <c r="J4" s="26" t="str">
        <f>IF(AND(tbl_Inventory[[#This Row],[Below Min]]="Y",tbl_Inventory[[#This Row],[On Backorder]]=""),"Y","")</f>
        <v>Y</v>
      </c>
      <c r="K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" s="27">
        <f>IF(tbl_Inventory[[#This Row],[Reorder?]]="",0,VLOOKUP(tbl_Inventory[[#This Row],[Category]],tbl_ReorderQty[],2))</f>
        <v>35</v>
      </c>
      <c r="M4"/>
      <c r="N4" s="91" t="s">
        <v>23</v>
      </c>
      <c r="O4" s="91"/>
      <c r="P4" s="30">
        <v>0.25</v>
      </c>
      <c r="R4"/>
      <c r="S4" s="8"/>
      <c r="AC4" s="17">
        <v>995</v>
      </c>
    </row>
    <row r="5" spans="1:29" x14ac:dyDescent="0.3">
      <c r="A5" s="22" t="s">
        <v>486</v>
      </c>
      <c r="B5" s="32" t="s">
        <v>487</v>
      </c>
      <c r="C5" s="33" t="s">
        <v>29</v>
      </c>
      <c r="D5" s="33">
        <v>15</v>
      </c>
      <c r="E5" s="33" t="s">
        <v>22</v>
      </c>
      <c r="F5" s="34" t="s">
        <v>25</v>
      </c>
      <c r="G5" s="16">
        <v>2.14</v>
      </c>
      <c r="H5" s="25">
        <f>tbl_Inventory[[#This Row],[Cost Price]]+tbl_Inventory[[#This Row],[Cost Price]]*IF(tbl_Inventory[[#This Row],[Premium?]]="Y",$P$4,$P$3)</f>
        <v>2.6750000000000003</v>
      </c>
      <c r="I5" s="25" t="str">
        <f>IF(tbl_Inventory[[#This Row],[Num In Stock]]&lt;$P$5,"Y","")</f>
        <v/>
      </c>
      <c r="J5" s="26" t="str">
        <f>IF(AND(tbl_Inventory[[#This Row],[Below Min]]="Y",tbl_Inventory[[#This Row],[On Backorder]]=""),"Y","")</f>
        <v/>
      </c>
      <c r="K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" s="27">
        <f>IF(tbl_Inventory[[#This Row],[Reorder?]]="",0,VLOOKUP(tbl_Inventory[[#This Row],[Category]],tbl_ReorderQty[],2))</f>
        <v>0</v>
      </c>
      <c r="M5"/>
      <c r="N5" s="91" t="s">
        <v>26</v>
      </c>
      <c r="O5" s="91"/>
      <c r="P5" s="31">
        <v>10</v>
      </c>
      <c r="R5"/>
      <c r="S5" s="8"/>
      <c r="AC5" s="17">
        <v>1695</v>
      </c>
    </row>
    <row r="6" spans="1:29" x14ac:dyDescent="0.3">
      <c r="A6" s="22" t="s">
        <v>1102</v>
      </c>
      <c r="B6" s="32" t="s">
        <v>1103</v>
      </c>
      <c r="C6" s="33" t="s">
        <v>29</v>
      </c>
      <c r="D6" s="33">
        <v>3</v>
      </c>
      <c r="E6" s="33" t="s">
        <v>25</v>
      </c>
      <c r="F6" s="34" t="s">
        <v>25</v>
      </c>
      <c r="G6" s="16">
        <v>34.65</v>
      </c>
      <c r="H6" s="25">
        <f>tbl_Inventory[[#This Row],[Cost Price]]+tbl_Inventory[[#This Row],[Cost Price]]*IF(tbl_Inventory[[#This Row],[Premium?]]="Y",$P$4,$P$3)</f>
        <v>43.3125</v>
      </c>
      <c r="I6" s="25" t="str">
        <f>IF(tbl_Inventory[[#This Row],[Num In Stock]]&lt;$P$5,"Y","")</f>
        <v>Y</v>
      </c>
      <c r="J6" s="26" t="str">
        <f>IF(AND(tbl_Inventory[[#This Row],[Below Min]]="Y",tbl_Inventory[[#This Row],[On Backorder]]=""),"Y","")</f>
        <v/>
      </c>
      <c r="K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" s="27">
        <f>IF(tbl_Inventory[[#This Row],[Reorder?]]="",0,VLOOKUP(tbl_Inventory[[#This Row],[Category]],tbl_ReorderQty[],2))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3">
      <c r="A7" s="22" t="s">
        <v>1106</v>
      </c>
      <c r="B7" s="32" t="s">
        <v>1107</v>
      </c>
      <c r="C7" s="33" t="s">
        <v>29</v>
      </c>
      <c r="D7" s="33">
        <v>18</v>
      </c>
      <c r="E7" s="33" t="s">
        <v>22</v>
      </c>
      <c r="F7" s="34" t="s">
        <v>25</v>
      </c>
      <c r="G7" s="16">
        <v>69.959999999999994</v>
      </c>
      <c r="H7" s="25">
        <f>tbl_Inventory[[#This Row],[Cost Price]]+tbl_Inventory[[#This Row],[Cost Price]]*IF(tbl_Inventory[[#This Row],[Premium?]]="Y",$P$4,$P$3)</f>
        <v>87.449999999999989</v>
      </c>
      <c r="I7" s="25" t="str">
        <f>IF(tbl_Inventory[[#This Row],[Num In Stock]]&lt;$P$5,"Y","")</f>
        <v/>
      </c>
      <c r="J7" s="26" t="str">
        <f>IF(AND(tbl_Inventory[[#This Row],[Below Min]]="Y",tbl_Inventory[[#This Row],[On Backorder]]=""),"Y","")</f>
        <v/>
      </c>
      <c r="K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" s="27">
        <f>IF(tbl_Inventory[[#This Row],[Reorder?]]="",0,VLOOKUP(tbl_Inventory[[#This Row],[Category]],tbl_ReorderQty[],2))</f>
        <v>0</v>
      </c>
      <c r="M7"/>
      <c r="N7" s="90" t="s">
        <v>1130</v>
      </c>
      <c r="O7" s="90"/>
      <c r="P7"/>
      <c r="R7"/>
      <c r="S7" s="8"/>
      <c r="AC7" s="17">
        <v>4945</v>
      </c>
    </row>
    <row r="8" spans="1:29" x14ac:dyDescent="0.3">
      <c r="A8" s="22" t="s">
        <v>1104</v>
      </c>
      <c r="B8" s="32" t="s">
        <v>1105</v>
      </c>
      <c r="C8" s="33" t="s">
        <v>29</v>
      </c>
      <c r="D8" s="33">
        <v>2</v>
      </c>
      <c r="E8" s="33" t="s">
        <v>25</v>
      </c>
      <c r="F8" s="34" t="s">
        <v>22</v>
      </c>
      <c r="G8" s="16">
        <v>34.65</v>
      </c>
      <c r="H8" s="25">
        <f>tbl_Inventory[[#This Row],[Cost Price]]+tbl_Inventory[[#This Row],[Cost Price]]*IF(tbl_Inventory[[#This Row],[Premium?]]="Y",$P$4,$P$3)</f>
        <v>40.887</v>
      </c>
      <c r="I8" s="25" t="str">
        <f>IF(tbl_Inventory[[#This Row],[Num In Stock]]&lt;$P$5,"Y","")</f>
        <v>Y</v>
      </c>
      <c r="J8" s="26" t="str">
        <f>IF(AND(tbl_Inventory[[#This Row],[Below Min]]="Y",tbl_Inventory[[#This Row],[On Backorder]]=""),"Y","")</f>
        <v/>
      </c>
      <c r="K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" s="27">
        <f>IF(tbl_Inventory[[#This Row],[Reorder?]]="",0,VLOOKUP(tbl_Inventory[[#This Row],[Category]],tbl_ReorderQty[],2))</f>
        <v>0</v>
      </c>
      <c r="M8"/>
      <c r="N8" s="20" t="s">
        <v>14</v>
      </c>
      <c r="O8" s="20" t="s">
        <v>1135</v>
      </c>
      <c r="P8"/>
      <c r="R8"/>
      <c r="S8" s="8"/>
      <c r="AC8" s="17">
        <v>10995</v>
      </c>
    </row>
    <row r="9" spans="1:29" x14ac:dyDescent="0.3">
      <c r="A9" s="22" t="s">
        <v>788</v>
      </c>
      <c r="B9" s="32" t="s">
        <v>789</v>
      </c>
      <c r="C9" s="33" t="s">
        <v>29</v>
      </c>
      <c r="D9" s="33">
        <v>10</v>
      </c>
      <c r="E9" s="33" t="s">
        <v>22</v>
      </c>
      <c r="F9" s="34" t="s">
        <v>22</v>
      </c>
      <c r="G9" s="16">
        <v>47.08</v>
      </c>
      <c r="H9" s="25">
        <f>tbl_Inventory[[#This Row],[Cost Price]]+tbl_Inventory[[#This Row],[Cost Price]]*IF(tbl_Inventory[[#This Row],[Premium?]]="Y",$P$4,$P$3)</f>
        <v>55.554400000000001</v>
      </c>
      <c r="I9" s="25" t="str">
        <f>IF(tbl_Inventory[[#This Row],[Num In Stock]]&lt;$P$5,"Y","")</f>
        <v/>
      </c>
      <c r="J9" s="26" t="str">
        <f>IF(AND(tbl_Inventory[[#This Row],[Below Min]]="Y",tbl_Inventory[[#This Row],[On Backorder]]=""),"Y","")</f>
        <v/>
      </c>
      <c r="K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" s="27">
        <f>IF(tbl_Inventory[[#This Row],[Reorder?]]="",0,VLOOKUP(tbl_Inventory[[#This Row],[Category]],tbl_ReorderQty[],2))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3">
      <c r="A10" s="19" t="s">
        <v>160</v>
      </c>
      <c r="B10" s="35" t="s">
        <v>161</v>
      </c>
      <c r="C10" s="33" t="s">
        <v>24</v>
      </c>
      <c r="D10" s="33">
        <v>19</v>
      </c>
      <c r="E10" s="33" t="s">
        <v>22</v>
      </c>
      <c r="F10" s="34" t="s">
        <v>22</v>
      </c>
      <c r="G10" s="16">
        <v>22874.799999999999</v>
      </c>
      <c r="H10" s="25">
        <f>tbl_Inventory[[#This Row],[Cost Price]]+tbl_Inventory[[#This Row],[Cost Price]]*IF(tbl_Inventory[[#This Row],[Premium?]]="Y",$P$4,$P$3)</f>
        <v>26992.263999999999</v>
      </c>
      <c r="I10" s="25" t="str">
        <f>IF(tbl_Inventory[[#This Row],[Num In Stock]]&lt;$P$5,"Y","")</f>
        <v/>
      </c>
      <c r="J10" s="26" t="str">
        <f>IF(AND(tbl_Inventory[[#This Row],[Below Min]]="Y",tbl_Inventory[[#This Row],[On Backorder]]=""),"Y","")</f>
        <v/>
      </c>
      <c r="K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" s="27">
        <f>IF(tbl_Inventory[[#This Row],[Reorder?]]="",0,VLOOKUP(tbl_Inventory[[#This Row],[Category]],tbl_ReorderQty[],2))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3">
      <c r="A11" s="18" t="s">
        <v>63</v>
      </c>
      <c r="B11" s="35" t="s">
        <v>62</v>
      </c>
      <c r="C11" s="33" t="s">
        <v>29</v>
      </c>
      <c r="D11" s="33">
        <v>31</v>
      </c>
      <c r="E11" s="33" t="s">
        <v>22</v>
      </c>
      <c r="F11" s="34" t="s">
        <v>22</v>
      </c>
      <c r="G11" s="16">
        <v>1171.6500000000001</v>
      </c>
      <c r="H11" s="25">
        <f>tbl_Inventory[[#This Row],[Cost Price]]+tbl_Inventory[[#This Row],[Cost Price]]*IF(tbl_Inventory[[#This Row],[Premium?]]="Y",$P$4,$P$3)</f>
        <v>1382.547</v>
      </c>
      <c r="I11" s="25" t="str">
        <f>IF(tbl_Inventory[[#This Row],[Num In Stock]]&lt;$P$5,"Y","")</f>
        <v/>
      </c>
      <c r="J11" s="26" t="str">
        <f>IF(AND(tbl_Inventory[[#This Row],[Below Min]]="Y",tbl_Inventory[[#This Row],[On Backorder]]=""),"Y","")</f>
        <v/>
      </c>
      <c r="K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" s="27">
        <f>IF(tbl_Inventory[[#This Row],[Reorder?]]="",0,VLOOKUP(tbl_Inventory[[#This Row],[Category]],tbl_ReorderQty[],2))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3">
      <c r="A12" s="19" t="s">
        <v>156</v>
      </c>
      <c r="B12" s="35" t="s">
        <v>157</v>
      </c>
      <c r="C12" s="33" t="s">
        <v>24</v>
      </c>
      <c r="D12" s="33">
        <v>29</v>
      </c>
      <c r="E12" s="33" t="s">
        <v>22</v>
      </c>
      <c r="F12" s="34" t="s">
        <v>22</v>
      </c>
      <c r="G12" s="16">
        <v>23314.7</v>
      </c>
      <c r="H12" s="25">
        <f>tbl_Inventory[[#This Row],[Cost Price]]+tbl_Inventory[[#This Row],[Cost Price]]*IF(tbl_Inventory[[#This Row],[Premium?]]="Y",$P$4,$P$3)</f>
        <v>27511.346000000001</v>
      </c>
      <c r="I12" s="25" t="str">
        <f>IF(tbl_Inventory[[#This Row],[Num In Stock]]&lt;$P$5,"Y","")</f>
        <v/>
      </c>
      <c r="J12" s="26" t="str">
        <f>IF(AND(tbl_Inventory[[#This Row],[Below Min]]="Y",tbl_Inventory[[#This Row],[On Backorder]]=""),"Y","")</f>
        <v/>
      </c>
      <c r="K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" s="27">
        <f>IF(tbl_Inventory[[#This Row],[Reorder?]]="",0,VLOOKUP(tbl_Inventory[[#This Row],[Category]],tbl_ReorderQty[],2))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3">
      <c r="A13" s="19" t="s">
        <v>149</v>
      </c>
      <c r="B13" s="35" t="s">
        <v>148</v>
      </c>
      <c r="C13" s="33" t="s">
        <v>24</v>
      </c>
      <c r="D13" s="33">
        <v>14</v>
      </c>
      <c r="E13" s="33" t="s">
        <v>22</v>
      </c>
      <c r="F13" s="34" t="s">
        <v>25</v>
      </c>
      <c r="G13" s="16">
        <v>23094.75</v>
      </c>
      <c r="H13" s="25">
        <f>tbl_Inventory[[#This Row],[Cost Price]]+tbl_Inventory[[#This Row],[Cost Price]]*IF(tbl_Inventory[[#This Row],[Premium?]]="Y",$P$4,$P$3)</f>
        <v>28868.4375</v>
      </c>
      <c r="I13" s="25" t="str">
        <f>IF(tbl_Inventory[[#This Row],[Num In Stock]]&lt;$P$5,"Y","")</f>
        <v/>
      </c>
      <c r="J13" s="26" t="str">
        <f>IF(AND(tbl_Inventory[[#This Row],[Below Min]]="Y",tbl_Inventory[[#This Row],[On Backorder]]=""),"Y","")</f>
        <v/>
      </c>
      <c r="K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" s="27">
        <f>IF(tbl_Inventory[[#This Row],[Reorder?]]="",0,VLOOKUP(tbl_Inventory[[#This Row],[Category]],tbl_ReorderQty[],2))</f>
        <v>0</v>
      </c>
      <c r="M13"/>
      <c r="O13"/>
      <c r="P13"/>
      <c r="R13"/>
      <c r="S13" s="8"/>
      <c r="AC13" s="17">
        <v>1095</v>
      </c>
    </row>
    <row r="14" spans="1:29" x14ac:dyDescent="0.3">
      <c r="A14" s="18" t="s">
        <v>918</v>
      </c>
      <c r="B14" s="35" t="s">
        <v>919</v>
      </c>
      <c r="C14" s="33" t="s">
        <v>27</v>
      </c>
      <c r="D14" s="33">
        <v>3</v>
      </c>
      <c r="E14" s="33"/>
      <c r="F14" s="34" t="s">
        <v>25</v>
      </c>
      <c r="G14" s="16">
        <v>2799.9</v>
      </c>
      <c r="H14" s="25">
        <f>tbl_Inventory[[#This Row],[Cost Price]]+tbl_Inventory[[#This Row],[Cost Price]]*IF(tbl_Inventory[[#This Row],[Premium?]]="Y",$P$4,$P$3)</f>
        <v>3499.875</v>
      </c>
      <c r="I14" s="25" t="str">
        <f>IF(tbl_Inventory[[#This Row],[Num In Stock]]&lt;$P$5,"Y","")</f>
        <v>Y</v>
      </c>
      <c r="J14" s="26" t="str">
        <f>IF(AND(tbl_Inventory[[#This Row],[Below Min]]="Y",tbl_Inventory[[#This Row],[On Backorder]]=""),"Y","")</f>
        <v>Y</v>
      </c>
      <c r="K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4" s="27">
        <f>IF(tbl_Inventory[[#This Row],[Reorder?]]="",0,VLOOKUP(tbl_Inventory[[#This Row],[Category]],tbl_ReorderQty[],2))</f>
        <v>15</v>
      </c>
      <c r="M14"/>
      <c r="N14" s="90" t="s">
        <v>1129</v>
      </c>
      <c r="O14" s="90"/>
      <c r="P14" s="90"/>
      <c r="Q14" s="90"/>
      <c r="R14" s="90"/>
      <c r="S14" s="8"/>
      <c r="AC14" s="17">
        <v>4395</v>
      </c>
    </row>
    <row r="15" spans="1:29" x14ac:dyDescent="0.3">
      <c r="A15" s="19" t="s">
        <v>146</v>
      </c>
      <c r="B15" s="35" t="s">
        <v>147</v>
      </c>
      <c r="C15" s="33" t="s">
        <v>24</v>
      </c>
      <c r="D15" s="33">
        <v>17</v>
      </c>
      <c r="E15" s="33" t="s">
        <v>22</v>
      </c>
      <c r="F15" s="34" t="s">
        <v>22</v>
      </c>
      <c r="G15" s="16">
        <v>22434.9</v>
      </c>
      <c r="H15" s="25">
        <f>tbl_Inventory[[#This Row],[Cost Price]]+tbl_Inventory[[#This Row],[Cost Price]]*IF(tbl_Inventory[[#This Row],[Premium?]]="Y",$P$4,$P$3)</f>
        <v>26473.182000000001</v>
      </c>
      <c r="I15" s="25" t="str">
        <f>IF(tbl_Inventory[[#This Row],[Num In Stock]]&lt;$P$5,"Y","")</f>
        <v/>
      </c>
      <c r="J15" s="26" t="str">
        <f>IF(AND(tbl_Inventory[[#This Row],[Below Min]]="Y",tbl_Inventory[[#This Row],[On Backorder]]=""),"Y","")</f>
        <v/>
      </c>
      <c r="K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" s="27">
        <f>IF(tbl_Inventory[[#This Row],[Reorder?]]="",0,VLOOKUP(tbl_Inventory[[#This Row],[Category]],tbl_ReorderQty[],2))</f>
        <v>0</v>
      </c>
      <c r="M15"/>
      <c r="N15" s="93" t="s">
        <v>14</v>
      </c>
      <c r="O15" s="94" t="s">
        <v>1131</v>
      </c>
      <c r="P15" s="94" t="s">
        <v>1132</v>
      </c>
      <c r="Q15" s="94" t="s">
        <v>1186</v>
      </c>
      <c r="R15" s="95" t="s">
        <v>1133</v>
      </c>
      <c r="S15" s="8"/>
      <c r="AC15" s="17">
        <v>5495</v>
      </c>
    </row>
    <row r="16" spans="1:29" x14ac:dyDescent="0.3">
      <c r="A16" s="19" t="s">
        <v>153</v>
      </c>
      <c r="B16" s="35" t="s">
        <v>152</v>
      </c>
      <c r="C16" s="33" t="s">
        <v>24</v>
      </c>
      <c r="D16" s="33">
        <v>8</v>
      </c>
      <c r="E16" s="33" t="s">
        <v>22</v>
      </c>
      <c r="F16" s="34" t="s">
        <v>22</v>
      </c>
      <c r="G16" s="16">
        <v>23534.65</v>
      </c>
      <c r="H16" s="25">
        <f>tbl_Inventory[[#This Row],[Cost Price]]+tbl_Inventory[[#This Row],[Cost Price]]*IF(tbl_Inventory[[#This Row],[Premium?]]="Y",$P$4,$P$3)</f>
        <v>27770.887000000002</v>
      </c>
      <c r="I16" s="25" t="str">
        <f>IF(tbl_Inventory[[#This Row],[Num In Stock]]&lt;$P$5,"Y","")</f>
        <v>Y</v>
      </c>
      <c r="J16" s="26" t="str">
        <f>IF(AND(tbl_Inventory[[#This Row],[Below Min]]="Y",tbl_Inventory[[#This Row],[On Backorder]]=""),"Y","")</f>
        <v>Y</v>
      </c>
      <c r="K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6" s="27">
        <f>IF(tbl_Inventory[[#This Row],[Reorder?]]="",0,VLOOKUP(tbl_Inventory[[#This Row],[Category]],tbl_ReorderQty[],2))</f>
        <v>10</v>
      </c>
      <c r="M16"/>
      <c r="N16" s="96" t="s">
        <v>29</v>
      </c>
      <c r="O16" s="97">
        <v>0</v>
      </c>
      <c r="P16" s="97">
        <v>2.25</v>
      </c>
      <c r="Q16" s="98">
        <v>3.99</v>
      </c>
      <c r="R16" s="99">
        <v>12.5</v>
      </c>
      <c r="S16" s="8"/>
      <c r="AC16" s="17">
        <v>5495</v>
      </c>
    </row>
    <row r="17" spans="1:29" x14ac:dyDescent="0.3">
      <c r="A17" s="19" t="s">
        <v>145</v>
      </c>
      <c r="B17" s="35" t="s">
        <v>144</v>
      </c>
      <c r="C17" s="33" t="s">
        <v>24</v>
      </c>
      <c r="D17" s="33">
        <v>0</v>
      </c>
      <c r="E17" s="33" t="s">
        <v>25</v>
      </c>
      <c r="F17" s="34" t="s">
        <v>25</v>
      </c>
      <c r="G17" s="16">
        <v>22434.9</v>
      </c>
      <c r="H17" s="25">
        <f>tbl_Inventory[[#This Row],[Cost Price]]+tbl_Inventory[[#This Row],[Cost Price]]*IF(tbl_Inventory[[#This Row],[Premium?]]="Y",$P$4,$P$3)</f>
        <v>28043.625</v>
      </c>
      <c r="I17" s="25" t="str">
        <f>IF(tbl_Inventory[[#This Row],[Num In Stock]]&lt;$P$5,"Y","")</f>
        <v>Y</v>
      </c>
      <c r="J17" s="26" t="str">
        <f>IF(AND(tbl_Inventory[[#This Row],[Below Min]]="Y",tbl_Inventory[[#This Row],[On Backorder]]=""),"Y","")</f>
        <v/>
      </c>
      <c r="K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" s="27">
        <f>IF(tbl_Inventory[[#This Row],[Reorder?]]="",0,VLOOKUP(tbl_Inventory[[#This Row],[Category]],tbl_ReorderQty[],2))</f>
        <v>0</v>
      </c>
      <c r="M17"/>
      <c r="N17" s="96" t="s">
        <v>28</v>
      </c>
      <c r="O17" s="100">
        <v>0</v>
      </c>
      <c r="P17" s="100">
        <v>3</v>
      </c>
      <c r="Q17" s="101">
        <v>5.99</v>
      </c>
      <c r="R17" s="102">
        <v>15.5</v>
      </c>
      <c r="S17" s="8"/>
      <c r="AC17" s="17">
        <v>5495</v>
      </c>
    </row>
    <row r="18" spans="1:29" x14ac:dyDescent="0.3">
      <c r="A18" s="19" t="s">
        <v>165</v>
      </c>
      <c r="B18" s="35" t="s">
        <v>164</v>
      </c>
      <c r="C18" s="33" t="s">
        <v>24</v>
      </c>
      <c r="D18" s="33">
        <v>5</v>
      </c>
      <c r="E18" s="33" t="s">
        <v>22</v>
      </c>
      <c r="F18" s="34" t="s">
        <v>25</v>
      </c>
      <c r="G18" s="16">
        <v>22874.799999999999</v>
      </c>
      <c r="H18" s="25">
        <f>tbl_Inventory[[#This Row],[Cost Price]]+tbl_Inventory[[#This Row],[Cost Price]]*IF(tbl_Inventory[[#This Row],[Premium?]]="Y",$P$4,$P$3)</f>
        <v>28593.5</v>
      </c>
      <c r="I18" s="25" t="str">
        <f>IF(tbl_Inventory[[#This Row],[Num In Stock]]&lt;$P$5,"Y","")</f>
        <v>Y</v>
      </c>
      <c r="J18" s="26" t="str">
        <f>IF(AND(tbl_Inventory[[#This Row],[Below Min]]="Y",tbl_Inventory[[#This Row],[On Backorder]]=""),"Y","")</f>
        <v>Y</v>
      </c>
      <c r="K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8" s="27">
        <f>IF(tbl_Inventory[[#This Row],[Reorder?]]="",0,VLOOKUP(tbl_Inventory[[#This Row],[Category]],tbl_ReorderQty[],2))</f>
        <v>10</v>
      </c>
      <c r="M18"/>
      <c r="N18" s="96" t="s">
        <v>27</v>
      </c>
      <c r="O18" s="97">
        <v>2.5</v>
      </c>
      <c r="P18" s="97">
        <v>3.75</v>
      </c>
      <c r="Q18" s="98">
        <v>7.99</v>
      </c>
      <c r="R18" s="99">
        <v>18.5</v>
      </c>
      <c r="S18" s="8"/>
      <c r="AC18" s="17">
        <v>5495</v>
      </c>
    </row>
    <row r="19" spans="1:29" x14ac:dyDescent="0.3">
      <c r="A19" s="19" t="s">
        <v>159</v>
      </c>
      <c r="B19" s="35" t="s">
        <v>158</v>
      </c>
      <c r="C19" s="33" t="s">
        <v>24</v>
      </c>
      <c r="D19" s="33">
        <v>12</v>
      </c>
      <c r="E19" s="33" t="s">
        <v>22</v>
      </c>
      <c r="F19" s="34" t="s">
        <v>25</v>
      </c>
      <c r="G19" s="16">
        <v>22654.85</v>
      </c>
      <c r="H19" s="25">
        <f>tbl_Inventory[[#This Row],[Cost Price]]+tbl_Inventory[[#This Row],[Cost Price]]*IF(tbl_Inventory[[#This Row],[Premium?]]="Y",$P$4,$P$3)</f>
        <v>28318.5625</v>
      </c>
      <c r="I19" s="25" t="str">
        <f>IF(tbl_Inventory[[#This Row],[Num In Stock]]&lt;$P$5,"Y","")</f>
        <v/>
      </c>
      <c r="J19" s="26" t="str">
        <f>IF(AND(tbl_Inventory[[#This Row],[Below Min]]="Y",tbl_Inventory[[#This Row],[On Backorder]]=""),"Y","")</f>
        <v/>
      </c>
      <c r="K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" s="27">
        <f>IF(tbl_Inventory[[#This Row],[Reorder?]]="",0,VLOOKUP(tbl_Inventory[[#This Row],[Category]],tbl_ReorderQty[],2))</f>
        <v>0</v>
      </c>
      <c r="M19"/>
      <c r="N19" s="103" t="s">
        <v>24</v>
      </c>
      <c r="O19" s="104">
        <v>2.75</v>
      </c>
      <c r="P19" s="104">
        <v>4.5</v>
      </c>
      <c r="Q19" s="105">
        <v>9.99</v>
      </c>
      <c r="R19" s="106">
        <v>21.5</v>
      </c>
      <c r="S19" s="8"/>
      <c r="AC19" s="17">
        <v>5495</v>
      </c>
    </row>
    <row r="20" spans="1:29" x14ac:dyDescent="0.3">
      <c r="A20" s="19" t="s">
        <v>167</v>
      </c>
      <c r="B20" s="35" t="s">
        <v>166</v>
      </c>
      <c r="C20" s="33" t="s">
        <v>24</v>
      </c>
      <c r="D20" s="33">
        <v>1</v>
      </c>
      <c r="E20" s="33" t="s">
        <v>22</v>
      </c>
      <c r="F20" s="34" t="s">
        <v>25</v>
      </c>
      <c r="G20" s="16">
        <v>23094.75</v>
      </c>
      <c r="H20" s="25">
        <f>tbl_Inventory[[#This Row],[Cost Price]]+tbl_Inventory[[#This Row],[Cost Price]]*IF(tbl_Inventory[[#This Row],[Premium?]]="Y",$P$4,$P$3)</f>
        <v>28868.4375</v>
      </c>
      <c r="I20" s="25" t="str">
        <f>IF(tbl_Inventory[[#This Row],[Num In Stock]]&lt;$P$5,"Y","")</f>
        <v>Y</v>
      </c>
      <c r="J20" s="26" t="str">
        <f>IF(AND(tbl_Inventory[[#This Row],[Below Min]]="Y",tbl_Inventory[[#This Row],[On Backorder]]=""),"Y","")</f>
        <v>Y</v>
      </c>
      <c r="K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0" s="27">
        <f>IF(tbl_Inventory[[#This Row],[Reorder?]]="",0,VLOOKUP(tbl_Inventory[[#This Row],[Category]],tbl_ReorderQty[],2))</f>
        <v>10</v>
      </c>
      <c r="M20"/>
      <c r="N20" s="8"/>
      <c r="P20" s="8"/>
      <c r="S20" s="8"/>
      <c r="AC20" s="17">
        <v>5495</v>
      </c>
    </row>
    <row r="21" spans="1:29" x14ac:dyDescent="0.3">
      <c r="A21" s="22" t="s">
        <v>57</v>
      </c>
      <c r="B21" s="32" t="s">
        <v>56</v>
      </c>
      <c r="C21" s="33" t="s">
        <v>24</v>
      </c>
      <c r="D21" s="33">
        <v>8</v>
      </c>
      <c r="E21" s="33" t="s">
        <v>22</v>
      </c>
      <c r="F21" s="34" t="s">
        <v>25</v>
      </c>
      <c r="G21" s="16">
        <v>11434.8</v>
      </c>
      <c r="H21" s="25">
        <f>tbl_Inventory[[#This Row],[Cost Price]]+tbl_Inventory[[#This Row],[Cost Price]]*IF(tbl_Inventory[[#This Row],[Premium?]]="Y",$P$4,$P$3)</f>
        <v>14293.5</v>
      </c>
      <c r="I21" s="25" t="str">
        <f>IF(tbl_Inventory[[#This Row],[Num In Stock]]&lt;$P$5,"Y","")</f>
        <v>Y</v>
      </c>
      <c r="J21" s="26" t="str">
        <f>IF(AND(tbl_Inventory[[#This Row],[Below Min]]="Y",tbl_Inventory[[#This Row],[On Backorder]]=""),"Y","")</f>
        <v>Y</v>
      </c>
      <c r="K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1" s="27">
        <f>IF(tbl_Inventory[[#This Row],[Reorder?]]="",0,VLOOKUP(tbl_Inventory[[#This Row],[Category]],tbl_ReorderQty[],2))</f>
        <v>10</v>
      </c>
      <c r="M21"/>
      <c r="O21"/>
      <c r="P21" s="8"/>
      <c r="R21"/>
      <c r="S21" s="8"/>
      <c r="X21" s="17">
        <v>5495</v>
      </c>
    </row>
    <row r="22" spans="1:29" x14ac:dyDescent="0.3">
      <c r="A22" s="19" t="s">
        <v>155</v>
      </c>
      <c r="B22" s="35" t="s">
        <v>154</v>
      </c>
      <c r="C22" s="33" t="s">
        <v>24</v>
      </c>
      <c r="D22" s="33">
        <v>9</v>
      </c>
      <c r="E22" s="33" t="s">
        <v>25</v>
      </c>
      <c r="F22" s="34" t="s">
        <v>22</v>
      </c>
      <c r="G22" s="16">
        <v>23094.75</v>
      </c>
      <c r="H22" s="25">
        <f>tbl_Inventory[[#This Row],[Cost Price]]+tbl_Inventory[[#This Row],[Cost Price]]*IF(tbl_Inventory[[#This Row],[Premium?]]="Y",$P$4,$P$3)</f>
        <v>27251.805</v>
      </c>
      <c r="I22" s="25" t="str">
        <f>IF(tbl_Inventory[[#This Row],[Num In Stock]]&lt;$P$5,"Y","")</f>
        <v>Y</v>
      </c>
      <c r="J22" s="26" t="str">
        <f>IF(AND(tbl_Inventory[[#This Row],[Below Min]]="Y",tbl_Inventory[[#This Row],[On Backorder]]=""),"Y","")</f>
        <v/>
      </c>
      <c r="K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" s="27">
        <f>IF(tbl_Inventory[[#This Row],[Reorder?]]="",0,VLOOKUP(tbl_Inventory[[#This Row],[Category]],tbl_ReorderQty[],2))</f>
        <v>0</v>
      </c>
      <c r="M22"/>
      <c r="O22"/>
      <c r="P22" s="8"/>
      <c r="R22"/>
      <c r="S22" s="8"/>
      <c r="AC22" s="17">
        <v>5495</v>
      </c>
    </row>
    <row r="23" spans="1:29" x14ac:dyDescent="0.3">
      <c r="A23" s="19" t="s">
        <v>150</v>
      </c>
      <c r="B23" s="35" t="s">
        <v>151</v>
      </c>
      <c r="C23" s="33" t="s">
        <v>24</v>
      </c>
      <c r="D23" s="33">
        <v>11</v>
      </c>
      <c r="E23" s="33" t="s">
        <v>22</v>
      </c>
      <c r="F23" s="34" t="s">
        <v>25</v>
      </c>
      <c r="G23" s="16">
        <v>23534.65</v>
      </c>
      <c r="H23" s="25">
        <f>tbl_Inventory[[#This Row],[Cost Price]]+tbl_Inventory[[#This Row],[Cost Price]]*IF(tbl_Inventory[[#This Row],[Premium?]]="Y",$P$4,$P$3)</f>
        <v>29418.3125</v>
      </c>
      <c r="I23" s="25" t="str">
        <f>IF(tbl_Inventory[[#This Row],[Num In Stock]]&lt;$P$5,"Y","")</f>
        <v/>
      </c>
      <c r="J23" s="26" t="str">
        <f>IF(AND(tbl_Inventory[[#This Row],[Below Min]]="Y",tbl_Inventory[[#This Row],[On Backorder]]=""),"Y","")</f>
        <v/>
      </c>
      <c r="K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" s="27">
        <f>IF(tbl_Inventory[[#This Row],[Reorder?]]="",0,VLOOKUP(tbl_Inventory[[#This Row],[Category]],tbl_ReorderQty[],2))</f>
        <v>0</v>
      </c>
      <c r="M23"/>
      <c r="O23"/>
      <c r="P23" s="8"/>
      <c r="R23"/>
      <c r="S23" s="8"/>
      <c r="AC23" s="17">
        <v>2795</v>
      </c>
    </row>
    <row r="24" spans="1:29" x14ac:dyDescent="0.3">
      <c r="A24" s="19" t="s">
        <v>162</v>
      </c>
      <c r="B24" s="35" t="s">
        <v>163</v>
      </c>
      <c r="C24" s="33" t="s">
        <v>24</v>
      </c>
      <c r="D24" s="33">
        <v>23</v>
      </c>
      <c r="E24" s="33" t="s">
        <v>22</v>
      </c>
      <c r="F24" s="34" t="s">
        <v>22</v>
      </c>
      <c r="G24" s="16">
        <v>23094.75</v>
      </c>
      <c r="H24" s="25">
        <f>tbl_Inventory[[#This Row],[Cost Price]]+tbl_Inventory[[#This Row],[Cost Price]]*IF(tbl_Inventory[[#This Row],[Premium?]]="Y",$P$4,$P$3)</f>
        <v>27251.805</v>
      </c>
      <c r="I24" s="25" t="str">
        <f>IF(tbl_Inventory[[#This Row],[Num In Stock]]&lt;$P$5,"Y","")</f>
        <v/>
      </c>
      <c r="J24" s="26" t="str">
        <f>IF(AND(tbl_Inventory[[#This Row],[Below Min]]="Y",tbl_Inventory[[#This Row],[On Backorder]]=""),"Y","")</f>
        <v/>
      </c>
      <c r="K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" s="27">
        <f>IF(tbl_Inventory[[#This Row],[Reorder?]]="",0,VLOOKUP(tbl_Inventory[[#This Row],[Category]],tbl_ReorderQty[],2))</f>
        <v>0</v>
      </c>
      <c r="M24"/>
      <c r="O24"/>
      <c r="P24" s="8"/>
      <c r="R24"/>
      <c r="S24" s="8"/>
      <c r="AC24" s="17">
        <v>4995</v>
      </c>
    </row>
    <row r="25" spans="1:29" x14ac:dyDescent="0.3">
      <c r="A25" s="22" t="s">
        <v>58</v>
      </c>
      <c r="B25" s="32" t="s">
        <v>59</v>
      </c>
      <c r="C25" s="33" t="s">
        <v>28</v>
      </c>
      <c r="D25" s="33">
        <v>4</v>
      </c>
      <c r="E25" s="33" t="s">
        <v>22</v>
      </c>
      <c r="F25" s="34" t="s">
        <v>22</v>
      </c>
      <c r="G25" s="16">
        <v>2799.9</v>
      </c>
      <c r="H25" s="25">
        <f>tbl_Inventory[[#This Row],[Cost Price]]+tbl_Inventory[[#This Row],[Cost Price]]*IF(tbl_Inventory[[#This Row],[Premium?]]="Y",$P$4,$P$3)</f>
        <v>3303.8820000000001</v>
      </c>
      <c r="I25" s="25" t="str">
        <f>IF(tbl_Inventory[[#This Row],[Num In Stock]]&lt;$P$5,"Y","")</f>
        <v>Y</v>
      </c>
      <c r="J25" s="26" t="str">
        <f>IF(AND(tbl_Inventory[[#This Row],[Below Min]]="Y",tbl_Inventory[[#This Row],[On Backorder]]=""),"Y","")</f>
        <v>Y</v>
      </c>
      <c r="K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25" s="27">
        <f>IF(tbl_Inventory[[#This Row],[Reorder?]]="",0,VLOOKUP(tbl_Inventory[[#This Row],[Category]],tbl_ReorderQty[],2))</f>
        <v>25</v>
      </c>
      <c r="M25"/>
      <c r="O25"/>
      <c r="P25" s="8"/>
      <c r="R25"/>
      <c r="S25" s="8"/>
      <c r="AC25" s="17">
        <v>9395</v>
      </c>
    </row>
    <row r="26" spans="1:29" x14ac:dyDescent="0.3">
      <c r="A26" s="22" t="s">
        <v>61</v>
      </c>
      <c r="B26" s="32" t="s">
        <v>60</v>
      </c>
      <c r="C26" s="33" t="s">
        <v>29</v>
      </c>
      <c r="D26" s="33">
        <v>11</v>
      </c>
      <c r="E26" s="33" t="s">
        <v>22</v>
      </c>
      <c r="F26" s="34" t="s">
        <v>25</v>
      </c>
      <c r="G26" s="16">
        <v>1452.2</v>
      </c>
      <c r="H26" s="25">
        <f>tbl_Inventory[[#This Row],[Cost Price]]+tbl_Inventory[[#This Row],[Cost Price]]*IF(tbl_Inventory[[#This Row],[Premium?]]="Y",$P$4,$P$3)</f>
        <v>1815.25</v>
      </c>
      <c r="I26" s="25" t="str">
        <f>IF(tbl_Inventory[[#This Row],[Num In Stock]]&lt;$P$5,"Y","")</f>
        <v/>
      </c>
      <c r="J26" s="26" t="str">
        <f>IF(AND(tbl_Inventory[[#This Row],[Below Min]]="Y",tbl_Inventory[[#This Row],[On Backorder]]=""),"Y","")</f>
        <v/>
      </c>
      <c r="K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" s="27">
        <f>IF(tbl_Inventory[[#This Row],[Reorder?]]="",0,VLOOKUP(tbl_Inventory[[#This Row],[Category]],tbl_ReorderQty[],2))</f>
        <v>0</v>
      </c>
      <c r="M26"/>
      <c r="O26"/>
      <c r="P26" s="8"/>
      <c r="R26"/>
      <c r="S26" s="8"/>
      <c r="AC26" s="17">
        <v>3095</v>
      </c>
    </row>
    <row r="27" spans="1:29" x14ac:dyDescent="0.3">
      <c r="A27" s="18" t="s">
        <v>124</v>
      </c>
      <c r="B27" s="35" t="s">
        <v>125</v>
      </c>
      <c r="C27" s="33" t="s">
        <v>24</v>
      </c>
      <c r="D27" s="33">
        <v>32</v>
      </c>
      <c r="E27" s="33" t="s">
        <v>22</v>
      </c>
      <c r="F27" s="34" t="s">
        <v>22</v>
      </c>
      <c r="G27" s="16">
        <v>35304.65</v>
      </c>
      <c r="H27" s="25">
        <f>tbl_Inventory[[#This Row],[Cost Price]]+tbl_Inventory[[#This Row],[Cost Price]]*IF(tbl_Inventory[[#This Row],[Premium?]]="Y",$P$4,$P$3)</f>
        <v>41659.487000000001</v>
      </c>
      <c r="I27" s="25" t="str">
        <f>IF(tbl_Inventory[[#This Row],[Num In Stock]]&lt;$P$5,"Y","")</f>
        <v/>
      </c>
      <c r="J27" s="26" t="str">
        <f>IF(AND(tbl_Inventory[[#This Row],[Below Min]]="Y",tbl_Inventory[[#This Row],[On Backorder]]=""),"Y","")</f>
        <v/>
      </c>
      <c r="K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" s="27">
        <f>IF(tbl_Inventory[[#This Row],[Reorder?]]="",0,VLOOKUP(tbl_Inventory[[#This Row],[Category]],tbl_ReorderQty[],2))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3">
      <c r="A28" s="18" t="s">
        <v>108</v>
      </c>
      <c r="B28" s="35" t="s">
        <v>109</v>
      </c>
      <c r="C28" s="33" t="s">
        <v>24</v>
      </c>
      <c r="D28" s="33">
        <v>25</v>
      </c>
      <c r="E28" s="33" t="s">
        <v>22</v>
      </c>
      <c r="F28" s="34" t="s">
        <v>25</v>
      </c>
      <c r="G28" s="16">
        <v>34314.800000000003</v>
      </c>
      <c r="H28" s="25">
        <f>tbl_Inventory[[#This Row],[Cost Price]]+tbl_Inventory[[#This Row],[Cost Price]]*IF(tbl_Inventory[[#This Row],[Premium?]]="Y",$P$4,$P$3)</f>
        <v>42893.5</v>
      </c>
      <c r="I28" s="25" t="str">
        <f>IF(tbl_Inventory[[#This Row],[Num In Stock]]&lt;$P$5,"Y","")</f>
        <v/>
      </c>
      <c r="J28" s="26" t="str">
        <f>IF(AND(tbl_Inventory[[#This Row],[Below Min]]="Y",tbl_Inventory[[#This Row],[On Backorder]]=""),"Y","")</f>
        <v/>
      </c>
      <c r="K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" s="27">
        <f>IF(tbl_Inventory[[#This Row],[Reorder?]]="",0,VLOOKUP(tbl_Inventory[[#This Row],[Category]],tbl_ReorderQty[],2))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3">
      <c r="A29" s="18" t="s">
        <v>112</v>
      </c>
      <c r="B29" s="35" t="s">
        <v>113</v>
      </c>
      <c r="C29" s="33" t="s">
        <v>24</v>
      </c>
      <c r="D29" s="33">
        <v>19</v>
      </c>
      <c r="E29" s="33" t="s">
        <v>22</v>
      </c>
      <c r="F29" s="34" t="s">
        <v>22</v>
      </c>
      <c r="G29" s="16">
        <v>35304.65</v>
      </c>
      <c r="H29" s="25">
        <f>tbl_Inventory[[#This Row],[Cost Price]]+tbl_Inventory[[#This Row],[Cost Price]]*IF(tbl_Inventory[[#This Row],[Premium?]]="Y",$P$4,$P$3)</f>
        <v>41659.487000000001</v>
      </c>
      <c r="I29" s="25" t="str">
        <f>IF(tbl_Inventory[[#This Row],[Num In Stock]]&lt;$P$5,"Y","")</f>
        <v/>
      </c>
      <c r="J29" s="26" t="str">
        <f>IF(AND(tbl_Inventory[[#This Row],[Below Min]]="Y",tbl_Inventory[[#This Row],[On Backorder]]=""),"Y","")</f>
        <v/>
      </c>
      <c r="K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" s="27">
        <f>IF(tbl_Inventory[[#This Row],[Reorder?]]="",0,VLOOKUP(tbl_Inventory[[#This Row],[Category]],tbl_ReorderQty[],2))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3">
      <c r="A30" s="18" t="s">
        <v>120</v>
      </c>
      <c r="B30" s="35" t="s">
        <v>121</v>
      </c>
      <c r="C30" s="33" t="s">
        <v>24</v>
      </c>
      <c r="D30" s="33">
        <v>21</v>
      </c>
      <c r="E30" s="33" t="s">
        <v>22</v>
      </c>
      <c r="F30" s="34" t="s">
        <v>22</v>
      </c>
      <c r="G30" s="16">
        <v>35304.65</v>
      </c>
      <c r="H30" s="25">
        <f>tbl_Inventory[[#This Row],[Cost Price]]+tbl_Inventory[[#This Row],[Cost Price]]*IF(tbl_Inventory[[#This Row],[Premium?]]="Y",$P$4,$P$3)</f>
        <v>41659.487000000001</v>
      </c>
      <c r="I30" s="25" t="str">
        <f>IF(tbl_Inventory[[#This Row],[Num In Stock]]&lt;$P$5,"Y","")</f>
        <v/>
      </c>
      <c r="J30" s="26" t="str">
        <f>IF(AND(tbl_Inventory[[#This Row],[Below Min]]="Y",tbl_Inventory[[#This Row],[On Backorder]]=""),"Y","")</f>
        <v/>
      </c>
      <c r="K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" s="27">
        <f>IF(tbl_Inventory[[#This Row],[Reorder?]]="",0,VLOOKUP(tbl_Inventory[[#This Row],[Category]],tbl_ReorderQty[],2))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3">
      <c r="A31" s="18" t="s">
        <v>138</v>
      </c>
      <c r="B31" s="35" t="s">
        <v>139</v>
      </c>
      <c r="C31" s="33" t="s">
        <v>24</v>
      </c>
      <c r="D31" s="33">
        <v>18</v>
      </c>
      <c r="E31" s="33" t="s">
        <v>22</v>
      </c>
      <c r="F31" s="34" t="s">
        <v>22</v>
      </c>
      <c r="G31" s="16">
        <v>33984.85</v>
      </c>
      <c r="H31" s="25">
        <f>tbl_Inventory[[#This Row],[Cost Price]]+tbl_Inventory[[#This Row],[Cost Price]]*IF(tbl_Inventory[[#This Row],[Premium?]]="Y",$P$4,$P$3)</f>
        <v>40102.123</v>
      </c>
      <c r="I31" s="25" t="str">
        <f>IF(tbl_Inventory[[#This Row],[Num In Stock]]&lt;$P$5,"Y","")</f>
        <v/>
      </c>
      <c r="J31" s="26" t="str">
        <f>IF(AND(tbl_Inventory[[#This Row],[Below Min]]="Y",tbl_Inventory[[#This Row],[On Backorder]]=""),"Y","")</f>
        <v/>
      </c>
      <c r="K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" s="27">
        <f>IF(tbl_Inventory[[#This Row],[Reorder?]]="",0,VLOOKUP(tbl_Inventory[[#This Row],[Category]],tbl_ReorderQty[],2))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3">
      <c r="A32" s="18" t="s">
        <v>106</v>
      </c>
      <c r="B32" s="35" t="s">
        <v>107</v>
      </c>
      <c r="C32" s="33" t="s">
        <v>24</v>
      </c>
      <c r="D32" s="33">
        <v>26</v>
      </c>
      <c r="E32" s="33" t="s">
        <v>22</v>
      </c>
      <c r="F32" s="34" t="s">
        <v>25</v>
      </c>
      <c r="G32" s="16">
        <v>34644.75</v>
      </c>
      <c r="H32" s="25">
        <f>tbl_Inventory[[#This Row],[Cost Price]]+tbl_Inventory[[#This Row],[Cost Price]]*IF(tbl_Inventory[[#This Row],[Premium?]]="Y",$P$4,$P$3)</f>
        <v>43305.9375</v>
      </c>
      <c r="I32" s="25" t="str">
        <f>IF(tbl_Inventory[[#This Row],[Num In Stock]]&lt;$P$5,"Y","")</f>
        <v/>
      </c>
      <c r="J32" s="26" t="str">
        <f>IF(AND(tbl_Inventory[[#This Row],[Below Min]]="Y",tbl_Inventory[[#This Row],[On Backorder]]=""),"Y","")</f>
        <v/>
      </c>
      <c r="K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" s="27">
        <f>IF(tbl_Inventory[[#This Row],[Reorder?]]="",0,VLOOKUP(tbl_Inventory[[#This Row],[Category]],tbl_ReorderQty[],2))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3">
      <c r="A33" s="18" t="s">
        <v>100</v>
      </c>
      <c r="B33" s="35" t="s">
        <v>101</v>
      </c>
      <c r="C33" s="33" t="s">
        <v>24</v>
      </c>
      <c r="D33" s="33">
        <v>14</v>
      </c>
      <c r="E33" s="33" t="s">
        <v>22</v>
      </c>
      <c r="F33" s="34" t="s">
        <v>22</v>
      </c>
      <c r="G33" s="16">
        <v>35304.65</v>
      </c>
      <c r="H33" s="25">
        <f>tbl_Inventory[[#This Row],[Cost Price]]+tbl_Inventory[[#This Row],[Cost Price]]*IF(tbl_Inventory[[#This Row],[Premium?]]="Y",$P$4,$P$3)</f>
        <v>41659.487000000001</v>
      </c>
      <c r="I33" s="25" t="str">
        <f>IF(tbl_Inventory[[#This Row],[Num In Stock]]&lt;$P$5,"Y","")</f>
        <v/>
      </c>
      <c r="J33" s="26" t="str">
        <f>IF(AND(tbl_Inventory[[#This Row],[Below Min]]="Y",tbl_Inventory[[#This Row],[On Backorder]]=""),"Y","")</f>
        <v/>
      </c>
      <c r="K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" s="27">
        <f>IF(tbl_Inventory[[#This Row],[Reorder?]]="",0,VLOOKUP(tbl_Inventory[[#This Row],[Category]],tbl_ReorderQty[],2))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3">
      <c r="A34" s="18" t="s">
        <v>88</v>
      </c>
      <c r="B34" s="35" t="s">
        <v>89</v>
      </c>
      <c r="C34" s="33" t="s">
        <v>24</v>
      </c>
      <c r="D34" s="33">
        <v>17</v>
      </c>
      <c r="E34" s="33" t="s">
        <v>22</v>
      </c>
      <c r="F34" s="34" t="s">
        <v>22</v>
      </c>
      <c r="G34" s="16">
        <v>33654.9</v>
      </c>
      <c r="H34" s="25">
        <f>tbl_Inventory[[#This Row],[Cost Price]]+tbl_Inventory[[#This Row],[Cost Price]]*IF(tbl_Inventory[[#This Row],[Premium?]]="Y",$P$4,$P$3)</f>
        <v>39712.781999999999</v>
      </c>
      <c r="I34" s="25" t="str">
        <f>IF(tbl_Inventory[[#This Row],[Num In Stock]]&lt;$P$5,"Y","")</f>
        <v/>
      </c>
      <c r="J34" s="26" t="str">
        <f>IF(AND(tbl_Inventory[[#This Row],[Below Min]]="Y",tbl_Inventory[[#This Row],[On Backorder]]=""),"Y","")</f>
        <v/>
      </c>
      <c r="K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" s="27">
        <f>IF(tbl_Inventory[[#This Row],[Reorder?]]="",0,VLOOKUP(tbl_Inventory[[#This Row],[Category]],tbl_ReorderQty[],2))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3">
      <c r="A35" s="18" t="s">
        <v>78</v>
      </c>
      <c r="B35" s="35" t="s">
        <v>79</v>
      </c>
      <c r="C35" s="33" t="s">
        <v>24</v>
      </c>
      <c r="D35" s="33">
        <v>22</v>
      </c>
      <c r="E35" s="33" t="s">
        <v>22</v>
      </c>
      <c r="F35" s="34" t="s">
        <v>25</v>
      </c>
      <c r="G35" s="16">
        <v>33984.85</v>
      </c>
      <c r="H35" s="25">
        <f>tbl_Inventory[[#This Row],[Cost Price]]+tbl_Inventory[[#This Row],[Cost Price]]*IF(tbl_Inventory[[#This Row],[Premium?]]="Y",$P$4,$P$3)</f>
        <v>42481.0625</v>
      </c>
      <c r="I35" s="25" t="str">
        <f>IF(tbl_Inventory[[#This Row],[Num In Stock]]&lt;$P$5,"Y","")</f>
        <v/>
      </c>
      <c r="J35" s="26" t="str">
        <f>IF(AND(tbl_Inventory[[#This Row],[Below Min]]="Y",tbl_Inventory[[#This Row],[On Backorder]]=""),"Y","")</f>
        <v/>
      </c>
      <c r="K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" s="27">
        <f>IF(tbl_Inventory[[#This Row],[Reorder?]]="",0,VLOOKUP(tbl_Inventory[[#This Row],[Category]],tbl_ReorderQty[],2))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3">
      <c r="A36" s="18" t="s">
        <v>118</v>
      </c>
      <c r="B36" s="35" t="s">
        <v>119</v>
      </c>
      <c r="C36" s="33" t="s">
        <v>24</v>
      </c>
      <c r="D36" s="33">
        <v>20</v>
      </c>
      <c r="E36" s="33" t="s">
        <v>22</v>
      </c>
      <c r="F36" s="34" t="s">
        <v>22</v>
      </c>
      <c r="G36" s="16">
        <v>34974.699999999997</v>
      </c>
      <c r="H36" s="25">
        <f>tbl_Inventory[[#This Row],[Cost Price]]+tbl_Inventory[[#This Row],[Cost Price]]*IF(tbl_Inventory[[#This Row],[Premium?]]="Y",$P$4,$P$3)</f>
        <v>41270.145999999993</v>
      </c>
      <c r="I36" s="25" t="str">
        <f>IF(tbl_Inventory[[#This Row],[Num In Stock]]&lt;$P$5,"Y","")</f>
        <v/>
      </c>
      <c r="J36" s="26" t="str">
        <f>IF(AND(tbl_Inventory[[#This Row],[Below Min]]="Y",tbl_Inventory[[#This Row],[On Backorder]]=""),"Y","")</f>
        <v/>
      </c>
      <c r="K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" s="27">
        <f>IF(tbl_Inventory[[#This Row],[Reorder?]]="",0,VLOOKUP(tbl_Inventory[[#This Row],[Category]],tbl_ReorderQty[],2))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3">
      <c r="A37" s="18" t="s">
        <v>64</v>
      </c>
      <c r="B37" s="35" t="s">
        <v>65</v>
      </c>
      <c r="C37" s="33" t="s">
        <v>24</v>
      </c>
      <c r="D37" s="33">
        <v>13</v>
      </c>
      <c r="E37" s="33" t="s">
        <v>22</v>
      </c>
      <c r="F37" s="34" t="s">
        <v>25</v>
      </c>
      <c r="G37" s="16">
        <v>33654.9</v>
      </c>
      <c r="H37" s="25">
        <f>tbl_Inventory[[#This Row],[Cost Price]]+tbl_Inventory[[#This Row],[Cost Price]]*IF(tbl_Inventory[[#This Row],[Premium?]]="Y",$P$4,$P$3)</f>
        <v>42068.625</v>
      </c>
      <c r="I37" s="25" t="str">
        <f>IF(tbl_Inventory[[#This Row],[Num In Stock]]&lt;$P$5,"Y","")</f>
        <v/>
      </c>
      <c r="J37" s="26" t="str">
        <f>IF(AND(tbl_Inventory[[#This Row],[Below Min]]="Y",tbl_Inventory[[#This Row],[On Backorder]]=""),"Y","")</f>
        <v/>
      </c>
      <c r="K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" s="27">
        <f>IF(tbl_Inventory[[#This Row],[Reorder?]]="",0,VLOOKUP(tbl_Inventory[[#This Row],[Category]],tbl_ReorderQty[],2))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3">
      <c r="A38" s="22" t="s">
        <v>52</v>
      </c>
      <c r="B38" s="32" t="s">
        <v>53</v>
      </c>
      <c r="C38" s="33" t="s">
        <v>24</v>
      </c>
      <c r="D38" s="33">
        <v>16</v>
      </c>
      <c r="E38" s="33" t="s">
        <v>22</v>
      </c>
      <c r="F38" s="34" t="s">
        <v>25</v>
      </c>
      <c r="G38" s="16">
        <v>14580.9</v>
      </c>
      <c r="H38" s="25">
        <f>tbl_Inventory[[#This Row],[Cost Price]]+tbl_Inventory[[#This Row],[Cost Price]]*IF(tbl_Inventory[[#This Row],[Premium?]]="Y",$P$4,$P$3)</f>
        <v>18226.125</v>
      </c>
      <c r="I38" s="25" t="str">
        <f>IF(tbl_Inventory[[#This Row],[Num In Stock]]&lt;$P$5,"Y","")</f>
        <v/>
      </c>
      <c r="J38" s="26" t="str">
        <f>IF(AND(tbl_Inventory[[#This Row],[Below Min]]="Y",tbl_Inventory[[#This Row],[On Backorder]]=""),"Y","")</f>
        <v/>
      </c>
      <c r="K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" s="27">
        <f>IF(tbl_Inventory[[#This Row],[Reorder?]]="",0,VLOOKUP(tbl_Inventory[[#This Row],[Category]],tbl_ReorderQty[],2))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3">
      <c r="A39" s="18" t="s">
        <v>126</v>
      </c>
      <c r="B39" s="35" t="s">
        <v>127</v>
      </c>
      <c r="C39" s="33" t="s">
        <v>24</v>
      </c>
      <c r="D39" s="33">
        <v>26</v>
      </c>
      <c r="E39" s="33" t="s">
        <v>22</v>
      </c>
      <c r="F39" s="34" t="s">
        <v>25</v>
      </c>
      <c r="G39" s="16">
        <v>34314.800000000003</v>
      </c>
      <c r="H39" s="25">
        <f>tbl_Inventory[[#This Row],[Cost Price]]+tbl_Inventory[[#This Row],[Cost Price]]*IF(tbl_Inventory[[#This Row],[Premium?]]="Y",$P$4,$P$3)</f>
        <v>42893.5</v>
      </c>
      <c r="I39" s="25" t="str">
        <f>IF(tbl_Inventory[[#This Row],[Num In Stock]]&lt;$P$5,"Y","")</f>
        <v/>
      </c>
      <c r="J39" s="26" t="str">
        <f>IF(AND(tbl_Inventory[[#This Row],[Below Min]]="Y",tbl_Inventory[[#This Row],[On Backorder]]=""),"Y","")</f>
        <v/>
      </c>
      <c r="K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" s="27">
        <f>IF(tbl_Inventory[[#This Row],[Reorder?]]="",0,VLOOKUP(tbl_Inventory[[#This Row],[Category]],tbl_ReorderQty[],2))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3">
      <c r="A40" s="18" t="s">
        <v>74</v>
      </c>
      <c r="B40" s="35" t="s">
        <v>75</v>
      </c>
      <c r="C40" s="33" t="s">
        <v>24</v>
      </c>
      <c r="D40" s="33">
        <v>28</v>
      </c>
      <c r="E40" s="33" t="s">
        <v>22</v>
      </c>
      <c r="F40" s="34" t="s">
        <v>25</v>
      </c>
      <c r="G40" s="16">
        <v>33984.85</v>
      </c>
      <c r="H40" s="25">
        <f>tbl_Inventory[[#This Row],[Cost Price]]+tbl_Inventory[[#This Row],[Cost Price]]*IF(tbl_Inventory[[#This Row],[Premium?]]="Y",$P$4,$P$3)</f>
        <v>42481.0625</v>
      </c>
      <c r="I40" s="25" t="str">
        <f>IF(tbl_Inventory[[#This Row],[Num In Stock]]&lt;$P$5,"Y","")</f>
        <v/>
      </c>
      <c r="J40" s="26" t="str">
        <f>IF(AND(tbl_Inventory[[#This Row],[Below Min]]="Y",tbl_Inventory[[#This Row],[On Backorder]]=""),"Y","")</f>
        <v/>
      </c>
      <c r="K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" s="27">
        <f>IF(tbl_Inventory[[#This Row],[Reorder?]]="",0,VLOOKUP(tbl_Inventory[[#This Row],[Category]],tbl_ReorderQty[],2))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3">
      <c r="A41" s="18" t="s">
        <v>140</v>
      </c>
      <c r="B41" s="35" t="s">
        <v>141</v>
      </c>
      <c r="C41" s="33" t="s">
        <v>24</v>
      </c>
      <c r="D41" s="33">
        <v>8</v>
      </c>
      <c r="E41" s="33" t="s">
        <v>22</v>
      </c>
      <c r="F41" s="34" t="s">
        <v>25</v>
      </c>
      <c r="G41" s="16">
        <v>35304.65</v>
      </c>
      <c r="H41" s="25">
        <f>tbl_Inventory[[#This Row],[Cost Price]]+tbl_Inventory[[#This Row],[Cost Price]]*IF(tbl_Inventory[[#This Row],[Premium?]]="Y",$P$4,$P$3)</f>
        <v>44130.8125</v>
      </c>
      <c r="I41" s="25" t="str">
        <f>IF(tbl_Inventory[[#This Row],[Num In Stock]]&lt;$P$5,"Y","")</f>
        <v>Y</v>
      </c>
      <c r="J41" s="26" t="str">
        <f>IF(AND(tbl_Inventory[[#This Row],[Below Min]]="Y",tbl_Inventory[[#This Row],[On Backorder]]=""),"Y","")</f>
        <v>Y</v>
      </c>
      <c r="K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1" s="27">
        <f>IF(tbl_Inventory[[#This Row],[Reorder?]]="",0,VLOOKUP(tbl_Inventory[[#This Row],[Category]],tbl_ReorderQty[],2))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">
      <c r="A42" s="22" t="s">
        <v>380</v>
      </c>
      <c r="B42" s="32" t="s">
        <v>381</v>
      </c>
      <c r="C42" s="33" t="s">
        <v>28</v>
      </c>
      <c r="D42" s="33">
        <v>11</v>
      </c>
      <c r="E42" s="33" t="s">
        <v>22</v>
      </c>
      <c r="F42" s="34" t="s">
        <v>22</v>
      </c>
      <c r="G42" s="16">
        <v>2854.8</v>
      </c>
      <c r="H42" s="25">
        <f>tbl_Inventory[[#This Row],[Cost Price]]+tbl_Inventory[[#This Row],[Cost Price]]*IF(tbl_Inventory[[#This Row],[Premium?]]="Y",$P$4,$P$3)</f>
        <v>3368.6640000000002</v>
      </c>
      <c r="I42" s="25" t="str">
        <f>IF(tbl_Inventory[[#This Row],[Num In Stock]]&lt;$P$5,"Y","")</f>
        <v/>
      </c>
      <c r="J42" s="26" t="str">
        <f>IF(AND(tbl_Inventory[[#This Row],[Below Min]]="Y",tbl_Inventory[[#This Row],[On Backorder]]=""),"Y","")</f>
        <v/>
      </c>
      <c r="K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" s="27">
        <f>IF(tbl_Inventory[[#This Row],[Reorder?]]="",0,VLOOKUP(tbl_Inventory[[#This Row],[Category]],tbl_ReorderQty[],2))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3">
      <c r="A43" s="18" t="s">
        <v>130</v>
      </c>
      <c r="B43" s="35" t="s">
        <v>131</v>
      </c>
      <c r="C43" s="33" t="s">
        <v>24</v>
      </c>
      <c r="D43" s="33">
        <v>8</v>
      </c>
      <c r="E43" s="33" t="s">
        <v>25</v>
      </c>
      <c r="F43" s="34" t="s">
        <v>22</v>
      </c>
      <c r="G43" s="16">
        <v>33984.85</v>
      </c>
      <c r="H43" s="25">
        <f>tbl_Inventory[[#This Row],[Cost Price]]+tbl_Inventory[[#This Row],[Cost Price]]*IF(tbl_Inventory[[#This Row],[Premium?]]="Y",$P$4,$P$3)</f>
        <v>40102.123</v>
      </c>
      <c r="I43" s="25" t="str">
        <f>IF(tbl_Inventory[[#This Row],[Num In Stock]]&lt;$P$5,"Y","")</f>
        <v>Y</v>
      </c>
      <c r="J43" s="26" t="str">
        <f>IF(AND(tbl_Inventory[[#This Row],[Below Min]]="Y",tbl_Inventory[[#This Row],[On Backorder]]=""),"Y","")</f>
        <v/>
      </c>
      <c r="K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" s="27">
        <f>IF(tbl_Inventory[[#This Row],[Reorder?]]="",0,VLOOKUP(tbl_Inventory[[#This Row],[Category]],tbl_ReorderQty[],2))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3">
      <c r="A44" s="22" t="s">
        <v>55</v>
      </c>
      <c r="B44" s="32" t="s">
        <v>54</v>
      </c>
      <c r="C44" s="33" t="s">
        <v>27</v>
      </c>
      <c r="D44" s="33">
        <v>23</v>
      </c>
      <c r="E44" s="33" t="s">
        <v>22</v>
      </c>
      <c r="F44" s="34" t="s">
        <v>25</v>
      </c>
      <c r="G44" s="16">
        <v>5714.8</v>
      </c>
      <c r="H44" s="25">
        <f>tbl_Inventory[[#This Row],[Cost Price]]+tbl_Inventory[[#This Row],[Cost Price]]*IF(tbl_Inventory[[#This Row],[Premium?]]="Y",$P$4,$P$3)</f>
        <v>7143.5</v>
      </c>
      <c r="I44" s="25" t="str">
        <f>IF(tbl_Inventory[[#This Row],[Num In Stock]]&lt;$P$5,"Y","")</f>
        <v/>
      </c>
      <c r="J44" s="26" t="str">
        <f>IF(AND(tbl_Inventory[[#This Row],[Below Min]]="Y",tbl_Inventory[[#This Row],[On Backorder]]=""),"Y","")</f>
        <v/>
      </c>
      <c r="K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" s="27">
        <f>IF(tbl_Inventory[[#This Row],[Reorder?]]="",0,VLOOKUP(tbl_Inventory[[#This Row],[Category]],tbl_ReorderQty[],2))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3">
      <c r="A45" s="18" t="s">
        <v>114</v>
      </c>
      <c r="B45" s="35" t="s">
        <v>115</v>
      </c>
      <c r="C45" s="33" t="s">
        <v>24</v>
      </c>
      <c r="D45" s="33">
        <v>28</v>
      </c>
      <c r="E45" s="33" t="s">
        <v>22</v>
      </c>
      <c r="F45" s="34" t="s">
        <v>25</v>
      </c>
      <c r="G45" s="16">
        <v>33654.9</v>
      </c>
      <c r="H45" s="25">
        <f>tbl_Inventory[[#This Row],[Cost Price]]+tbl_Inventory[[#This Row],[Cost Price]]*IF(tbl_Inventory[[#This Row],[Premium?]]="Y",$P$4,$P$3)</f>
        <v>42068.625</v>
      </c>
      <c r="I45" s="25" t="str">
        <f>IF(tbl_Inventory[[#This Row],[Num In Stock]]&lt;$P$5,"Y","")</f>
        <v/>
      </c>
      <c r="J45" s="26" t="str">
        <f>IF(AND(tbl_Inventory[[#This Row],[Below Min]]="Y",tbl_Inventory[[#This Row],[On Backorder]]=""),"Y","")</f>
        <v/>
      </c>
      <c r="K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" s="27">
        <f>IF(tbl_Inventory[[#This Row],[Reorder?]]="",0,VLOOKUP(tbl_Inventory[[#This Row],[Category]],tbl_ReorderQty[],2))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3">
      <c r="A46" s="18" t="s">
        <v>80</v>
      </c>
      <c r="B46" s="35" t="s">
        <v>81</v>
      </c>
      <c r="C46" s="33" t="s">
        <v>24</v>
      </c>
      <c r="D46" s="33">
        <v>24</v>
      </c>
      <c r="E46" s="33" t="s">
        <v>22</v>
      </c>
      <c r="F46" s="34" t="s">
        <v>25</v>
      </c>
      <c r="G46" s="16">
        <v>33984.85</v>
      </c>
      <c r="H46" s="25">
        <f>tbl_Inventory[[#This Row],[Cost Price]]+tbl_Inventory[[#This Row],[Cost Price]]*IF(tbl_Inventory[[#This Row],[Premium?]]="Y",$P$4,$P$3)</f>
        <v>42481.0625</v>
      </c>
      <c r="I46" s="25" t="str">
        <f>IF(tbl_Inventory[[#This Row],[Num In Stock]]&lt;$P$5,"Y","")</f>
        <v/>
      </c>
      <c r="J46" s="26" t="str">
        <f>IF(AND(tbl_Inventory[[#This Row],[Below Min]]="Y",tbl_Inventory[[#This Row],[On Backorder]]=""),"Y","")</f>
        <v/>
      </c>
      <c r="K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" s="27">
        <f>IF(tbl_Inventory[[#This Row],[Reorder?]]="",0,VLOOKUP(tbl_Inventory[[#This Row],[Category]],tbl_ReorderQty[],2))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3">
      <c r="A47" s="18" t="s">
        <v>92</v>
      </c>
      <c r="B47" s="35" t="s">
        <v>93</v>
      </c>
      <c r="C47" s="33" t="s">
        <v>24</v>
      </c>
      <c r="D47" s="33">
        <v>1</v>
      </c>
      <c r="E47" s="33" t="s">
        <v>22</v>
      </c>
      <c r="F47" s="34" t="s">
        <v>22</v>
      </c>
      <c r="G47" s="16">
        <v>33984.85</v>
      </c>
      <c r="H47" s="25">
        <f>tbl_Inventory[[#This Row],[Cost Price]]+tbl_Inventory[[#This Row],[Cost Price]]*IF(tbl_Inventory[[#This Row],[Premium?]]="Y",$P$4,$P$3)</f>
        <v>40102.123</v>
      </c>
      <c r="I47" s="25" t="str">
        <f>IF(tbl_Inventory[[#This Row],[Num In Stock]]&lt;$P$5,"Y","")</f>
        <v>Y</v>
      </c>
      <c r="J47" s="26" t="str">
        <f>IF(AND(tbl_Inventory[[#This Row],[Below Min]]="Y",tbl_Inventory[[#This Row],[On Backorder]]=""),"Y","")</f>
        <v>Y</v>
      </c>
      <c r="K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7" s="27">
        <f>IF(tbl_Inventory[[#This Row],[Reorder?]]="",0,VLOOKUP(tbl_Inventory[[#This Row],[Category]],tbl_ReorderQty[],2))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">
      <c r="A48" s="18" t="s">
        <v>76</v>
      </c>
      <c r="B48" s="35" t="s">
        <v>77</v>
      </c>
      <c r="C48" s="33" t="s">
        <v>24</v>
      </c>
      <c r="D48" s="33">
        <v>20</v>
      </c>
      <c r="E48" s="33" t="s">
        <v>22</v>
      </c>
      <c r="F48" s="34" t="s">
        <v>22</v>
      </c>
      <c r="G48" s="16">
        <v>34974.699999999997</v>
      </c>
      <c r="H48" s="25">
        <f>tbl_Inventory[[#This Row],[Cost Price]]+tbl_Inventory[[#This Row],[Cost Price]]*IF(tbl_Inventory[[#This Row],[Premium?]]="Y",$P$4,$P$3)</f>
        <v>41270.145999999993</v>
      </c>
      <c r="I48" s="25" t="str">
        <f>IF(tbl_Inventory[[#This Row],[Num In Stock]]&lt;$P$5,"Y","")</f>
        <v/>
      </c>
      <c r="J48" s="26" t="str">
        <f>IF(AND(tbl_Inventory[[#This Row],[Below Min]]="Y",tbl_Inventory[[#This Row],[On Backorder]]=""),"Y","")</f>
        <v/>
      </c>
      <c r="K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" s="27">
        <f>IF(tbl_Inventory[[#This Row],[Reorder?]]="",0,VLOOKUP(tbl_Inventory[[#This Row],[Category]],tbl_ReorderQty[],2))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3">
      <c r="A49" s="18" t="s">
        <v>86</v>
      </c>
      <c r="B49" s="35" t="s">
        <v>87</v>
      </c>
      <c r="C49" s="33" t="s">
        <v>24</v>
      </c>
      <c r="D49" s="33">
        <v>31</v>
      </c>
      <c r="E49" s="33" t="s">
        <v>22</v>
      </c>
      <c r="F49" s="34" t="s">
        <v>22</v>
      </c>
      <c r="G49" s="16">
        <v>34644.75</v>
      </c>
      <c r="H49" s="25">
        <f>tbl_Inventory[[#This Row],[Cost Price]]+tbl_Inventory[[#This Row],[Cost Price]]*IF(tbl_Inventory[[#This Row],[Premium?]]="Y",$P$4,$P$3)</f>
        <v>40880.805</v>
      </c>
      <c r="I49" s="25" t="str">
        <f>IF(tbl_Inventory[[#This Row],[Num In Stock]]&lt;$P$5,"Y","")</f>
        <v/>
      </c>
      <c r="J49" s="26" t="str">
        <f>IF(AND(tbl_Inventory[[#This Row],[Below Min]]="Y",tbl_Inventory[[#This Row],[On Backorder]]=""),"Y","")</f>
        <v/>
      </c>
      <c r="K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" s="27">
        <f>IF(tbl_Inventory[[#This Row],[Reorder?]]="",0,VLOOKUP(tbl_Inventory[[#This Row],[Category]],tbl_ReorderQty[],2))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3">
      <c r="A50" s="18" t="s">
        <v>104</v>
      </c>
      <c r="B50" s="35" t="s">
        <v>105</v>
      </c>
      <c r="C50" s="33" t="s">
        <v>24</v>
      </c>
      <c r="D50" s="33">
        <v>26</v>
      </c>
      <c r="E50" s="33" t="s">
        <v>22</v>
      </c>
      <c r="F50" s="34" t="s">
        <v>22</v>
      </c>
      <c r="G50" s="16">
        <v>34644.75</v>
      </c>
      <c r="H50" s="25">
        <f>tbl_Inventory[[#This Row],[Cost Price]]+tbl_Inventory[[#This Row],[Cost Price]]*IF(tbl_Inventory[[#This Row],[Premium?]]="Y",$P$4,$P$3)</f>
        <v>40880.805</v>
      </c>
      <c r="I50" s="25" t="str">
        <f>IF(tbl_Inventory[[#This Row],[Num In Stock]]&lt;$P$5,"Y","")</f>
        <v/>
      </c>
      <c r="J50" s="26" t="str">
        <f>IF(AND(tbl_Inventory[[#This Row],[Below Min]]="Y",tbl_Inventory[[#This Row],[On Backorder]]=""),"Y","")</f>
        <v/>
      </c>
      <c r="K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" s="27">
        <f>IF(tbl_Inventory[[#This Row],[Reorder?]]="",0,VLOOKUP(tbl_Inventory[[#This Row],[Category]],tbl_ReorderQty[],2))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3">
      <c r="A51" s="22" t="s">
        <v>378</v>
      </c>
      <c r="B51" s="32" t="s">
        <v>379</v>
      </c>
      <c r="C51" s="33" t="s">
        <v>28</v>
      </c>
      <c r="D51" s="33">
        <v>5</v>
      </c>
      <c r="E51" s="33" t="s">
        <v>25</v>
      </c>
      <c r="F51" s="34" t="s">
        <v>22</v>
      </c>
      <c r="G51" s="16">
        <v>2827.35</v>
      </c>
      <c r="H51" s="25">
        <f>tbl_Inventory[[#This Row],[Cost Price]]+tbl_Inventory[[#This Row],[Cost Price]]*IF(tbl_Inventory[[#This Row],[Premium?]]="Y",$P$4,$P$3)</f>
        <v>3336.2729999999997</v>
      </c>
      <c r="I51" s="25" t="str">
        <f>IF(tbl_Inventory[[#This Row],[Num In Stock]]&lt;$P$5,"Y","")</f>
        <v>Y</v>
      </c>
      <c r="J51" s="26" t="str">
        <f>IF(AND(tbl_Inventory[[#This Row],[Below Min]]="Y",tbl_Inventory[[#This Row],[On Backorder]]=""),"Y","")</f>
        <v/>
      </c>
      <c r="K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" s="27">
        <f>IF(tbl_Inventory[[#This Row],[Reorder?]]="",0,VLOOKUP(tbl_Inventory[[#This Row],[Category]],tbl_ReorderQty[],2))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3">
      <c r="A52" s="18" t="s">
        <v>70</v>
      </c>
      <c r="B52" s="35" t="s">
        <v>71</v>
      </c>
      <c r="C52" s="33" t="s">
        <v>24</v>
      </c>
      <c r="D52" s="33">
        <v>27</v>
      </c>
      <c r="E52" s="33" t="s">
        <v>22</v>
      </c>
      <c r="F52" s="34" t="s">
        <v>25</v>
      </c>
      <c r="G52" s="16">
        <v>34314.800000000003</v>
      </c>
      <c r="H52" s="25">
        <f>tbl_Inventory[[#This Row],[Cost Price]]+tbl_Inventory[[#This Row],[Cost Price]]*IF(tbl_Inventory[[#This Row],[Premium?]]="Y",$P$4,$P$3)</f>
        <v>42893.5</v>
      </c>
      <c r="I52" s="25" t="str">
        <f>IF(tbl_Inventory[[#This Row],[Num In Stock]]&lt;$P$5,"Y","")</f>
        <v/>
      </c>
      <c r="J52" s="26" t="str">
        <f>IF(AND(tbl_Inventory[[#This Row],[Below Min]]="Y",tbl_Inventory[[#This Row],[On Backorder]]=""),"Y","")</f>
        <v/>
      </c>
      <c r="K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" s="27">
        <f>IF(tbl_Inventory[[#This Row],[Reorder?]]="",0,VLOOKUP(tbl_Inventory[[#This Row],[Category]],tbl_ReorderQty[],2))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3">
      <c r="A53" s="18" t="s">
        <v>134</v>
      </c>
      <c r="B53" s="35" t="s">
        <v>135</v>
      </c>
      <c r="C53" s="33" t="s">
        <v>24</v>
      </c>
      <c r="D53" s="33">
        <v>16</v>
      </c>
      <c r="E53" s="33" t="s">
        <v>22</v>
      </c>
      <c r="F53" s="34" t="s">
        <v>25</v>
      </c>
      <c r="G53" s="16">
        <v>35304.65</v>
      </c>
      <c r="H53" s="25">
        <f>tbl_Inventory[[#This Row],[Cost Price]]+tbl_Inventory[[#This Row],[Cost Price]]*IF(tbl_Inventory[[#This Row],[Premium?]]="Y",$P$4,$P$3)</f>
        <v>44130.8125</v>
      </c>
      <c r="I53" s="25" t="str">
        <f>IF(tbl_Inventory[[#This Row],[Num In Stock]]&lt;$P$5,"Y","")</f>
        <v/>
      </c>
      <c r="J53" s="26" t="str">
        <f>IF(AND(tbl_Inventory[[#This Row],[Below Min]]="Y",tbl_Inventory[[#This Row],[On Backorder]]=""),"Y","")</f>
        <v/>
      </c>
      <c r="K5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" s="27">
        <f>IF(tbl_Inventory[[#This Row],[Reorder?]]="",0,VLOOKUP(tbl_Inventory[[#This Row],[Category]],tbl_ReorderQty[],2))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3">
      <c r="A54" s="18" t="s">
        <v>132</v>
      </c>
      <c r="B54" s="35" t="s">
        <v>133</v>
      </c>
      <c r="C54" s="33" t="s">
        <v>24</v>
      </c>
      <c r="D54" s="33">
        <v>32</v>
      </c>
      <c r="E54" s="33" t="s">
        <v>22</v>
      </c>
      <c r="F54" s="34" t="s">
        <v>25</v>
      </c>
      <c r="G54" s="16">
        <v>33984.85</v>
      </c>
      <c r="H54" s="25">
        <f>tbl_Inventory[[#This Row],[Cost Price]]+tbl_Inventory[[#This Row],[Cost Price]]*IF(tbl_Inventory[[#This Row],[Premium?]]="Y",$P$4,$P$3)</f>
        <v>42481.0625</v>
      </c>
      <c r="I54" s="25" t="str">
        <f>IF(tbl_Inventory[[#This Row],[Num In Stock]]&lt;$P$5,"Y","")</f>
        <v/>
      </c>
      <c r="J54" s="26" t="str">
        <f>IF(AND(tbl_Inventory[[#This Row],[Below Min]]="Y",tbl_Inventory[[#This Row],[On Backorder]]=""),"Y","")</f>
        <v/>
      </c>
      <c r="K5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" s="27">
        <f>IF(tbl_Inventory[[#This Row],[Reorder?]]="",0,VLOOKUP(tbl_Inventory[[#This Row],[Category]],tbl_ReorderQty[],2))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3">
      <c r="A55" s="18" t="s">
        <v>110</v>
      </c>
      <c r="B55" s="35" t="s">
        <v>111</v>
      </c>
      <c r="C55" s="33" t="s">
        <v>24</v>
      </c>
      <c r="D55" s="33">
        <v>30</v>
      </c>
      <c r="E55" s="33" t="s">
        <v>22</v>
      </c>
      <c r="F55" s="34" t="s">
        <v>22</v>
      </c>
      <c r="G55" s="16">
        <v>34644.75</v>
      </c>
      <c r="H55" s="25">
        <f>tbl_Inventory[[#This Row],[Cost Price]]+tbl_Inventory[[#This Row],[Cost Price]]*IF(tbl_Inventory[[#This Row],[Premium?]]="Y",$P$4,$P$3)</f>
        <v>40880.805</v>
      </c>
      <c r="I55" s="25" t="str">
        <f>IF(tbl_Inventory[[#This Row],[Num In Stock]]&lt;$P$5,"Y","")</f>
        <v/>
      </c>
      <c r="J55" s="26" t="str">
        <f>IF(AND(tbl_Inventory[[#This Row],[Below Min]]="Y",tbl_Inventory[[#This Row],[On Backorder]]=""),"Y","")</f>
        <v/>
      </c>
      <c r="K5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5" s="27">
        <f>IF(tbl_Inventory[[#This Row],[Reorder?]]="",0,VLOOKUP(tbl_Inventory[[#This Row],[Category]],tbl_ReorderQty[],2))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3">
      <c r="A56" s="18" t="s">
        <v>128</v>
      </c>
      <c r="B56" s="35" t="s">
        <v>129</v>
      </c>
      <c r="C56" s="33" t="s">
        <v>24</v>
      </c>
      <c r="D56" s="33">
        <v>21</v>
      </c>
      <c r="E56" s="33" t="s">
        <v>22</v>
      </c>
      <c r="F56" s="34" t="s">
        <v>25</v>
      </c>
      <c r="G56" s="16">
        <v>35304.65</v>
      </c>
      <c r="H56" s="25">
        <f>tbl_Inventory[[#This Row],[Cost Price]]+tbl_Inventory[[#This Row],[Cost Price]]*IF(tbl_Inventory[[#This Row],[Premium?]]="Y",$P$4,$P$3)</f>
        <v>44130.8125</v>
      </c>
      <c r="I56" s="25" t="str">
        <f>IF(tbl_Inventory[[#This Row],[Num In Stock]]&lt;$P$5,"Y","")</f>
        <v/>
      </c>
      <c r="J56" s="26" t="str">
        <f>IF(AND(tbl_Inventory[[#This Row],[Below Min]]="Y",tbl_Inventory[[#This Row],[On Backorder]]=""),"Y","")</f>
        <v/>
      </c>
      <c r="K5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6" s="27">
        <f>IF(tbl_Inventory[[#This Row],[Reorder?]]="",0,VLOOKUP(tbl_Inventory[[#This Row],[Category]],tbl_ReorderQty[],2))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3">
      <c r="A57" s="18" t="s">
        <v>94</v>
      </c>
      <c r="B57" s="35" t="s">
        <v>95</v>
      </c>
      <c r="C57" s="33" t="s">
        <v>24</v>
      </c>
      <c r="D57" s="33">
        <v>7</v>
      </c>
      <c r="E57" s="33" t="s">
        <v>25</v>
      </c>
      <c r="F57" s="34" t="s">
        <v>22</v>
      </c>
      <c r="G57" s="16">
        <v>33654.9</v>
      </c>
      <c r="H57" s="25">
        <f>tbl_Inventory[[#This Row],[Cost Price]]+tbl_Inventory[[#This Row],[Cost Price]]*IF(tbl_Inventory[[#This Row],[Premium?]]="Y",$P$4,$P$3)</f>
        <v>39712.781999999999</v>
      </c>
      <c r="I57" s="25" t="str">
        <f>IF(tbl_Inventory[[#This Row],[Num In Stock]]&lt;$P$5,"Y","")</f>
        <v>Y</v>
      </c>
      <c r="J57" s="26" t="str">
        <f>IF(AND(tbl_Inventory[[#This Row],[Below Min]]="Y",tbl_Inventory[[#This Row],[On Backorder]]=""),"Y","")</f>
        <v/>
      </c>
      <c r="K5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7" s="27">
        <f>IF(tbl_Inventory[[#This Row],[Reorder?]]="",0,VLOOKUP(tbl_Inventory[[#This Row],[Category]],tbl_ReorderQty[],2))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3">
      <c r="A58" s="18" t="s">
        <v>82</v>
      </c>
      <c r="B58" s="35" t="s">
        <v>83</v>
      </c>
      <c r="C58" s="33" t="s">
        <v>24</v>
      </c>
      <c r="D58" s="33">
        <v>3</v>
      </c>
      <c r="E58" s="33" t="s">
        <v>22</v>
      </c>
      <c r="F58" s="34" t="s">
        <v>22</v>
      </c>
      <c r="G58" s="16">
        <v>33984.85</v>
      </c>
      <c r="H58" s="25">
        <f>tbl_Inventory[[#This Row],[Cost Price]]+tbl_Inventory[[#This Row],[Cost Price]]*IF(tbl_Inventory[[#This Row],[Premium?]]="Y",$P$4,$P$3)</f>
        <v>40102.123</v>
      </c>
      <c r="I58" s="25" t="str">
        <f>IF(tbl_Inventory[[#This Row],[Num In Stock]]&lt;$P$5,"Y","")</f>
        <v>Y</v>
      </c>
      <c r="J58" s="26" t="str">
        <f>IF(AND(tbl_Inventory[[#This Row],[Below Min]]="Y",tbl_Inventory[[#This Row],[On Backorder]]=""),"Y","")</f>
        <v>Y</v>
      </c>
      <c r="K5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58" s="27">
        <f>IF(tbl_Inventory[[#This Row],[Reorder?]]="",0,VLOOKUP(tbl_Inventory[[#This Row],[Category]],tbl_ReorderQty[],2))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">
      <c r="A59" s="18" t="s">
        <v>72</v>
      </c>
      <c r="B59" s="35" t="s">
        <v>73</v>
      </c>
      <c r="C59" s="33" t="s">
        <v>24</v>
      </c>
      <c r="D59" s="33">
        <v>9</v>
      </c>
      <c r="E59" s="33" t="s">
        <v>22</v>
      </c>
      <c r="F59" s="34" t="s">
        <v>25</v>
      </c>
      <c r="G59" s="16">
        <v>34314.800000000003</v>
      </c>
      <c r="H59" s="25">
        <f>tbl_Inventory[[#This Row],[Cost Price]]+tbl_Inventory[[#This Row],[Cost Price]]*IF(tbl_Inventory[[#This Row],[Premium?]]="Y",$P$4,$P$3)</f>
        <v>42893.5</v>
      </c>
      <c r="I59" s="25" t="str">
        <f>IF(tbl_Inventory[[#This Row],[Num In Stock]]&lt;$P$5,"Y","")</f>
        <v>Y</v>
      </c>
      <c r="J59" s="26" t="str">
        <f>IF(AND(tbl_Inventory[[#This Row],[Below Min]]="Y",tbl_Inventory[[#This Row],[On Backorder]]=""),"Y","")</f>
        <v>Y</v>
      </c>
      <c r="K5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59" s="27">
        <f>IF(tbl_Inventory[[#This Row],[Reorder?]]="",0,VLOOKUP(tbl_Inventory[[#This Row],[Category]],tbl_ReorderQty[],2))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">
      <c r="A60" s="18" t="s">
        <v>98</v>
      </c>
      <c r="B60" s="35" t="s">
        <v>99</v>
      </c>
      <c r="C60" s="33" t="s">
        <v>24</v>
      </c>
      <c r="D60" s="33">
        <v>29</v>
      </c>
      <c r="E60" s="33" t="s">
        <v>22</v>
      </c>
      <c r="F60" s="34" t="s">
        <v>25</v>
      </c>
      <c r="G60" s="16">
        <v>34644.75</v>
      </c>
      <c r="H60" s="25">
        <f>tbl_Inventory[[#This Row],[Cost Price]]+tbl_Inventory[[#This Row],[Cost Price]]*IF(tbl_Inventory[[#This Row],[Premium?]]="Y",$P$4,$P$3)</f>
        <v>43305.9375</v>
      </c>
      <c r="I60" s="25" t="str">
        <f>IF(tbl_Inventory[[#This Row],[Num In Stock]]&lt;$P$5,"Y","")</f>
        <v/>
      </c>
      <c r="J60" s="26" t="str">
        <f>IF(AND(tbl_Inventory[[#This Row],[Below Min]]="Y",tbl_Inventory[[#This Row],[On Backorder]]=""),"Y","")</f>
        <v/>
      </c>
      <c r="K6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0" s="27">
        <f>IF(tbl_Inventory[[#This Row],[Reorder?]]="",0,VLOOKUP(tbl_Inventory[[#This Row],[Category]],tbl_ReorderQty[],2))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3">
      <c r="A61" s="18" t="s">
        <v>90</v>
      </c>
      <c r="B61" s="35" t="s">
        <v>91</v>
      </c>
      <c r="C61" s="33" t="s">
        <v>24</v>
      </c>
      <c r="D61" s="33">
        <v>3</v>
      </c>
      <c r="E61" s="33" t="s">
        <v>22</v>
      </c>
      <c r="F61" s="34" t="s">
        <v>22</v>
      </c>
      <c r="G61" s="16">
        <v>33654.9</v>
      </c>
      <c r="H61" s="25">
        <f>tbl_Inventory[[#This Row],[Cost Price]]+tbl_Inventory[[#This Row],[Cost Price]]*IF(tbl_Inventory[[#This Row],[Premium?]]="Y",$P$4,$P$3)</f>
        <v>39712.781999999999</v>
      </c>
      <c r="I61" s="25" t="str">
        <f>IF(tbl_Inventory[[#This Row],[Num In Stock]]&lt;$P$5,"Y","")</f>
        <v>Y</v>
      </c>
      <c r="J61" s="26" t="str">
        <f>IF(AND(tbl_Inventory[[#This Row],[Below Min]]="Y",tbl_Inventory[[#This Row],[On Backorder]]=""),"Y","")</f>
        <v>Y</v>
      </c>
      <c r="K6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61" s="27">
        <f>IF(tbl_Inventory[[#This Row],[Reorder?]]="",0,VLOOKUP(tbl_Inventory[[#This Row],[Category]],tbl_ReorderQty[],2))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">
      <c r="A62" s="18" t="s">
        <v>102</v>
      </c>
      <c r="B62" s="35" t="s">
        <v>103</v>
      </c>
      <c r="C62" s="33" t="s">
        <v>24</v>
      </c>
      <c r="D62" s="33">
        <v>1</v>
      </c>
      <c r="E62" s="33" t="s">
        <v>22</v>
      </c>
      <c r="F62" s="34" t="s">
        <v>22</v>
      </c>
      <c r="G62" s="16">
        <v>33654.9</v>
      </c>
      <c r="H62" s="25">
        <f>tbl_Inventory[[#This Row],[Cost Price]]+tbl_Inventory[[#This Row],[Cost Price]]*IF(tbl_Inventory[[#This Row],[Premium?]]="Y",$P$4,$P$3)</f>
        <v>39712.781999999999</v>
      </c>
      <c r="I62" s="25" t="str">
        <f>IF(tbl_Inventory[[#This Row],[Num In Stock]]&lt;$P$5,"Y","")</f>
        <v>Y</v>
      </c>
      <c r="J62" s="26" t="str">
        <f>IF(AND(tbl_Inventory[[#This Row],[Below Min]]="Y",tbl_Inventory[[#This Row],[On Backorder]]=""),"Y","")</f>
        <v>Y</v>
      </c>
      <c r="K6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62" s="27">
        <f>IF(tbl_Inventory[[#This Row],[Reorder?]]="",0,VLOOKUP(tbl_Inventory[[#This Row],[Category]],tbl_ReorderQty[],2))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">
      <c r="A63" s="18" t="s">
        <v>142</v>
      </c>
      <c r="B63" s="35" t="s">
        <v>143</v>
      </c>
      <c r="C63" s="33" t="s">
        <v>24</v>
      </c>
      <c r="D63" s="33">
        <v>7</v>
      </c>
      <c r="E63" s="33" t="s">
        <v>25</v>
      </c>
      <c r="F63" s="34" t="s">
        <v>22</v>
      </c>
      <c r="G63" s="16">
        <v>34314.800000000003</v>
      </c>
      <c r="H63" s="25">
        <f>tbl_Inventory[[#This Row],[Cost Price]]+tbl_Inventory[[#This Row],[Cost Price]]*IF(tbl_Inventory[[#This Row],[Premium?]]="Y",$P$4,$P$3)</f>
        <v>40491.464000000007</v>
      </c>
      <c r="I63" s="25" t="str">
        <f>IF(tbl_Inventory[[#This Row],[Num In Stock]]&lt;$P$5,"Y","")</f>
        <v>Y</v>
      </c>
      <c r="J63" s="26" t="str">
        <f>IF(AND(tbl_Inventory[[#This Row],[Below Min]]="Y",tbl_Inventory[[#This Row],[On Backorder]]=""),"Y","")</f>
        <v/>
      </c>
      <c r="K6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3" s="27">
        <f>IF(tbl_Inventory[[#This Row],[Reorder?]]="",0,VLOOKUP(tbl_Inventory[[#This Row],[Category]],tbl_ReorderQty[],2))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3">
      <c r="A64" s="18" t="s">
        <v>66</v>
      </c>
      <c r="B64" s="35" t="s">
        <v>67</v>
      </c>
      <c r="C64" s="33" t="s">
        <v>24</v>
      </c>
      <c r="D64" s="33">
        <v>26</v>
      </c>
      <c r="E64" s="33" t="s">
        <v>22</v>
      </c>
      <c r="F64" s="34" t="s">
        <v>22</v>
      </c>
      <c r="G64" s="16">
        <v>35304.65</v>
      </c>
      <c r="H64" s="25">
        <f>tbl_Inventory[[#This Row],[Cost Price]]+tbl_Inventory[[#This Row],[Cost Price]]*IF(tbl_Inventory[[#This Row],[Premium?]]="Y",$P$4,$P$3)</f>
        <v>41659.487000000001</v>
      </c>
      <c r="I64" s="25" t="str">
        <f>IF(tbl_Inventory[[#This Row],[Num In Stock]]&lt;$P$5,"Y","")</f>
        <v/>
      </c>
      <c r="J64" s="26" t="str">
        <f>IF(AND(tbl_Inventory[[#This Row],[Below Min]]="Y",tbl_Inventory[[#This Row],[On Backorder]]=""),"Y","")</f>
        <v/>
      </c>
      <c r="K6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4" s="27">
        <f>IF(tbl_Inventory[[#This Row],[Reorder?]]="",0,VLOOKUP(tbl_Inventory[[#This Row],[Category]],tbl_ReorderQty[],2))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3">
      <c r="A65" s="18" t="s">
        <v>116</v>
      </c>
      <c r="B65" s="35" t="s">
        <v>117</v>
      </c>
      <c r="C65" s="33" t="s">
        <v>24</v>
      </c>
      <c r="D65" s="33">
        <v>9</v>
      </c>
      <c r="E65" s="33" t="s">
        <v>22</v>
      </c>
      <c r="F65" s="34" t="s">
        <v>22</v>
      </c>
      <c r="G65" s="16">
        <v>34974.699999999997</v>
      </c>
      <c r="H65" s="25">
        <f>tbl_Inventory[[#This Row],[Cost Price]]+tbl_Inventory[[#This Row],[Cost Price]]*IF(tbl_Inventory[[#This Row],[Premium?]]="Y",$P$4,$P$3)</f>
        <v>41270.145999999993</v>
      </c>
      <c r="I65" s="25" t="str">
        <f>IF(tbl_Inventory[[#This Row],[Num In Stock]]&lt;$P$5,"Y","")</f>
        <v>Y</v>
      </c>
      <c r="J65" s="26" t="str">
        <f>IF(AND(tbl_Inventory[[#This Row],[Below Min]]="Y",tbl_Inventory[[#This Row],[On Backorder]]=""),"Y","")</f>
        <v>Y</v>
      </c>
      <c r="K6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65" s="27">
        <f>IF(tbl_Inventory[[#This Row],[Reorder?]]="",0,VLOOKUP(tbl_Inventory[[#This Row],[Category]],tbl_ReorderQty[],2))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">
      <c r="A66" s="18" t="s">
        <v>122</v>
      </c>
      <c r="B66" s="35" t="s">
        <v>123</v>
      </c>
      <c r="C66" s="33" t="s">
        <v>24</v>
      </c>
      <c r="D66" s="33">
        <v>22</v>
      </c>
      <c r="E66" s="33" t="s">
        <v>22</v>
      </c>
      <c r="F66" s="34" t="s">
        <v>22</v>
      </c>
      <c r="G66" s="16">
        <v>35304.65</v>
      </c>
      <c r="H66" s="25">
        <f>tbl_Inventory[[#This Row],[Cost Price]]+tbl_Inventory[[#This Row],[Cost Price]]*IF(tbl_Inventory[[#This Row],[Premium?]]="Y",$P$4,$P$3)</f>
        <v>41659.487000000001</v>
      </c>
      <c r="I66" s="25" t="str">
        <f>IF(tbl_Inventory[[#This Row],[Num In Stock]]&lt;$P$5,"Y","")</f>
        <v/>
      </c>
      <c r="J66" s="26" t="str">
        <f>IF(AND(tbl_Inventory[[#This Row],[Below Min]]="Y",tbl_Inventory[[#This Row],[On Backorder]]=""),"Y","")</f>
        <v/>
      </c>
      <c r="K6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6" s="27">
        <f>IF(tbl_Inventory[[#This Row],[Reorder?]]="",0,VLOOKUP(tbl_Inventory[[#This Row],[Category]],tbl_ReorderQty[],2))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3">
      <c r="A67" s="18" t="s">
        <v>136</v>
      </c>
      <c r="B67" s="35" t="s">
        <v>137</v>
      </c>
      <c r="C67" s="33" t="s">
        <v>24</v>
      </c>
      <c r="D67" s="33">
        <v>14</v>
      </c>
      <c r="E67" s="33" t="s">
        <v>22</v>
      </c>
      <c r="F67" s="34" t="s">
        <v>25</v>
      </c>
      <c r="G67" s="16">
        <v>34974.699999999997</v>
      </c>
      <c r="H67" s="25">
        <f>tbl_Inventory[[#This Row],[Cost Price]]+tbl_Inventory[[#This Row],[Cost Price]]*IF(tbl_Inventory[[#This Row],[Premium?]]="Y",$P$4,$P$3)</f>
        <v>43718.375</v>
      </c>
      <c r="I67" s="25" t="str">
        <f>IF(tbl_Inventory[[#This Row],[Num In Stock]]&lt;$P$5,"Y","")</f>
        <v/>
      </c>
      <c r="J67" s="26" t="str">
        <f>IF(AND(tbl_Inventory[[#This Row],[Below Min]]="Y",tbl_Inventory[[#This Row],[On Backorder]]=""),"Y","")</f>
        <v/>
      </c>
      <c r="K6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7" s="27">
        <f>IF(tbl_Inventory[[#This Row],[Reorder?]]="",0,VLOOKUP(tbl_Inventory[[#This Row],[Category]],tbl_ReorderQty[],2))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3">
      <c r="A68" s="18" t="s">
        <v>96</v>
      </c>
      <c r="B68" s="35" t="s">
        <v>97</v>
      </c>
      <c r="C68" s="33" t="s">
        <v>24</v>
      </c>
      <c r="D68" s="33">
        <v>17</v>
      </c>
      <c r="E68" s="33" t="s">
        <v>22</v>
      </c>
      <c r="F68" s="34" t="s">
        <v>22</v>
      </c>
      <c r="G68" s="16">
        <v>34974.699999999997</v>
      </c>
      <c r="H68" s="25">
        <f>tbl_Inventory[[#This Row],[Cost Price]]+tbl_Inventory[[#This Row],[Cost Price]]*IF(tbl_Inventory[[#This Row],[Premium?]]="Y",$P$4,$P$3)</f>
        <v>41270.145999999993</v>
      </c>
      <c r="I68" s="25" t="str">
        <f>IF(tbl_Inventory[[#This Row],[Num In Stock]]&lt;$P$5,"Y","")</f>
        <v/>
      </c>
      <c r="J68" s="26" t="str">
        <f>IF(AND(tbl_Inventory[[#This Row],[Below Min]]="Y",tbl_Inventory[[#This Row],[On Backorder]]=""),"Y","")</f>
        <v/>
      </c>
      <c r="K6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68" s="27">
        <f>IF(tbl_Inventory[[#This Row],[Reorder?]]="",0,VLOOKUP(tbl_Inventory[[#This Row],[Category]],tbl_ReorderQty[],2))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3">
      <c r="A69" s="18" t="s">
        <v>84</v>
      </c>
      <c r="B69" s="35" t="s">
        <v>85</v>
      </c>
      <c r="C69" s="33" t="s">
        <v>24</v>
      </c>
      <c r="D69" s="33">
        <v>7</v>
      </c>
      <c r="E69" s="33" t="s">
        <v>22</v>
      </c>
      <c r="F69" s="34" t="s">
        <v>25</v>
      </c>
      <c r="G69" s="16">
        <v>34974.699999999997</v>
      </c>
      <c r="H69" s="25">
        <f>tbl_Inventory[[#This Row],[Cost Price]]+tbl_Inventory[[#This Row],[Cost Price]]*IF(tbl_Inventory[[#This Row],[Premium?]]="Y",$P$4,$P$3)</f>
        <v>43718.375</v>
      </c>
      <c r="I69" s="25" t="str">
        <f>IF(tbl_Inventory[[#This Row],[Num In Stock]]&lt;$P$5,"Y","")</f>
        <v>Y</v>
      </c>
      <c r="J69" s="26" t="str">
        <f>IF(AND(tbl_Inventory[[#This Row],[Below Min]]="Y",tbl_Inventory[[#This Row],[On Backorder]]=""),"Y","")</f>
        <v>Y</v>
      </c>
      <c r="K6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69" s="27">
        <f>IF(tbl_Inventory[[#This Row],[Reorder?]]="",0,VLOOKUP(tbl_Inventory[[#This Row],[Category]],tbl_ReorderQty[],2))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">
      <c r="A70" s="18" t="s">
        <v>68</v>
      </c>
      <c r="B70" s="35" t="s">
        <v>69</v>
      </c>
      <c r="C70" s="33" t="s">
        <v>24</v>
      </c>
      <c r="D70" s="33">
        <v>20</v>
      </c>
      <c r="E70" s="33" t="s">
        <v>22</v>
      </c>
      <c r="F70" s="34" t="s">
        <v>22</v>
      </c>
      <c r="G70" s="16">
        <v>35304.65</v>
      </c>
      <c r="H70" s="25">
        <f>tbl_Inventory[[#This Row],[Cost Price]]+tbl_Inventory[[#This Row],[Cost Price]]*IF(tbl_Inventory[[#This Row],[Premium?]]="Y",$P$4,$P$3)</f>
        <v>41659.487000000001</v>
      </c>
      <c r="I70" s="25" t="str">
        <f>IF(tbl_Inventory[[#This Row],[Num In Stock]]&lt;$P$5,"Y","")</f>
        <v/>
      </c>
      <c r="J70" s="26" t="str">
        <f>IF(AND(tbl_Inventory[[#This Row],[Below Min]]="Y",tbl_Inventory[[#This Row],[On Backorder]]=""),"Y","")</f>
        <v/>
      </c>
      <c r="K7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0" s="27">
        <f>IF(tbl_Inventory[[#This Row],[Reorder?]]="",0,VLOOKUP(tbl_Inventory[[#This Row],[Category]],tbl_ReorderQty[],2))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3">
      <c r="A71" s="18" t="s">
        <v>762</v>
      </c>
      <c r="B71" s="35" t="s">
        <v>763</v>
      </c>
      <c r="C71" s="33" t="s">
        <v>29</v>
      </c>
      <c r="D71" s="33">
        <v>26</v>
      </c>
      <c r="E71" s="33" t="s">
        <v>22</v>
      </c>
      <c r="F71" s="34" t="s">
        <v>25</v>
      </c>
      <c r="G71" s="16">
        <v>0</v>
      </c>
      <c r="H71" s="25">
        <f>tbl_Inventory[[#This Row],[Cost Price]]+tbl_Inventory[[#This Row],[Cost Price]]*IF(tbl_Inventory[[#This Row],[Premium?]]="Y",$P$4,$P$3)</f>
        <v>0</v>
      </c>
      <c r="I71" s="25" t="str">
        <f>IF(tbl_Inventory[[#This Row],[Num In Stock]]&lt;$P$5,"Y","")</f>
        <v/>
      </c>
      <c r="J71" s="26" t="str">
        <f>IF(AND(tbl_Inventory[[#This Row],[Below Min]]="Y",tbl_Inventory[[#This Row],[On Backorder]]=""),"Y","")</f>
        <v/>
      </c>
      <c r="K7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1" s="27">
        <f>IF(tbl_Inventory[[#This Row],[Reorder?]]="",0,VLOOKUP(tbl_Inventory[[#This Row],[Category]],tbl_ReorderQty[],2))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3">
      <c r="A72" s="18" t="s">
        <v>774</v>
      </c>
      <c r="B72" s="35" t="s">
        <v>775</v>
      </c>
      <c r="C72" s="33" t="s">
        <v>24</v>
      </c>
      <c r="D72" s="33">
        <v>4</v>
      </c>
      <c r="E72" s="33" t="s">
        <v>25</v>
      </c>
      <c r="F72" s="34" t="s">
        <v>22</v>
      </c>
      <c r="G72" s="16">
        <v>45039.75</v>
      </c>
      <c r="H72" s="25">
        <f>tbl_Inventory[[#This Row],[Cost Price]]+tbl_Inventory[[#This Row],[Cost Price]]*IF(tbl_Inventory[[#This Row],[Premium?]]="Y",$P$4,$P$3)</f>
        <v>53146.904999999999</v>
      </c>
      <c r="I72" s="25" t="str">
        <f>IF(tbl_Inventory[[#This Row],[Num In Stock]]&lt;$P$5,"Y","")</f>
        <v>Y</v>
      </c>
      <c r="J72" s="26" t="str">
        <f>IF(AND(tbl_Inventory[[#This Row],[Below Min]]="Y",tbl_Inventory[[#This Row],[On Backorder]]=""),"Y","")</f>
        <v/>
      </c>
      <c r="K7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2" s="27">
        <f>IF(tbl_Inventory[[#This Row],[Reorder?]]="",0,VLOOKUP(tbl_Inventory[[#This Row],[Category]],tbl_ReorderQty[],2))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3">
      <c r="A73" s="18" t="s">
        <v>764</v>
      </c>
      <c r="B73" s="35" t="s">
        <v>765</v>
      </c>
      <c r="C73" s="33" t="s">
        <v>24</v>
      </c>
      <c r="D73" s="33">
        <v>9</v>
      </c>
      <c r="E73" s="33" t="s">
        <v>25</v>
      </c>
      <c r="F73" s="34" t="s">
        <v>22</v>
      </c>
      <c r="G73" s="16">
        <v>221534.7</v>
      </c>
      <c r="H73" s="25">
        <f>tbl_Inventory[[#This Row],[Cost Price]]+tbl_Inventory[[#This Row],[Cost Price]]*IF(tbl_Inventory[[#This Row],[Premium?]]="Y",$P$4,$P$3)</f>
        <v>261410.946</v>
      </c>
      <c r="I73" s="25" t="str">
        <f>IF(tbl_Inventory[[#This Row],[Num In Stock]]&lt;$P$5,"Y","")</f>
        <v>Y</v>
      </c>
      <c r="J73" s="26" t="str">
        <f>IF(AND(tbl_Inventory[[#This Row],[Below Min]]="Y",tbl_Inventory[[#This Row],[On Backorder]]=""),"Y","")</f>
        <v/>
      </c>
      <c r="K7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3" s="27">
        <f>IF(tbl_Inventory[[#This Row],[Reorder?]]="",0,VLOOKUP(tbl_Inventory[[#This Row],[Category]],tbl_ReorderQty[],2))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3">
      <c r="A74" s="18" t="s">
        <v>766</v>
      </c>
      <c r="B74" s="35" t="s">
        <v>767</v>
      </c>
      <c r="C74" s="33" t="s">
        <v>24</v>
      </c>
      <c r="D74" s="33">
        <v>27</v>
      </c>
      <c r="E74" s="33" t="s">
        <v>22</v>
      </c>
      <c r="F74" s="34" t="s">
        <v>25</v>
      </c>
      <c r="G74" s="16">
        <v>139920.35</v>
      </c>
      <c r="H74" s="25">
        <f>tbl_Inventory[[#This Row],[Cost Price]]+tbl_Inventory[[#This Row],[Cost Price]]*IF(tbl_Inventory[[#This Row],[Premium?]]="Y",$P$4,$P$3)</f>
        <v>174900.4375</v>
      </c>
      <c r="I74" s="25" t="str">
        <f>IF(tbl_Inventory[[#This Row],[Num In Stock]]&lt;$P$5,"Y","")</f>
        <v/>
      </c>
      <c r="J74" s="26" t="str">
        <f>IF(AND(tbl_Inventory[[#This Row],[Below Min]]="Y",tbl_Inventory[[#This Row],[On Backorder]]=""),"Y","")</f>
        <v/>
      </c>
      <c r="K7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4" s="27">
        <f>IF(tbl_Inventory[[#This Row],[Reorder?]]="",0,VLOOKUP(tbl_Inventory[[#This Row],[Category]],tbl_ReorderQty[],2))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3">
      <c r="A75" s="18" t="s">
        <v>778</v>
      </c>
      <c r="B75" s="35" t="s">
        <v>779</v>
      </c>
      <c r="C75" s="33" t="s">
        <v>24</v>
      </c>
      <c r="D75" s="33">
        <v>19</v>
      </c>
      <c r="E75" s="33" t="s">
        <v>22</v>
      </c>
      <c r="F75" s="34" t="s">
        <v>25</v>
      </c>
      <c r="G75" s="16">
        <v>45468.7</v>
      </c>
      <c r="H75" s="25">
        <f>tbl_Inventory[[#This Row],[Cost Price]]+tbl_Inventory[[#This Row],[Cost Price]]*IF(tbl_Inventory[[#This Row],[Premium?]]="Y",$P$4,$P$3)</f>
        <v>56835.875</v>
      </c>
      <c r="I75" s="25" t="str">
        <f>IF(tbl_Inventory[[#This Row],[Num In Stock]]&lt;$P$5,"Y","")</f>
        <v/>
      </c>
      <c r="J75" s="26" t="str">
        <f>IF(AND(tbl_Inventory[[#This Row],[Below Min]]="Y",tbl_Inventory[[#This Row],[On Backorder]]=""),"Y","")</f>
        <v/>
      </c>
      <c r="K7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5" s="27">
        <f>IF(tbl_Inventory[[#This Row],[Reorder?]]="",0,VLOOKUP(tbl_Inventory[[#This Row],[Category]],tbl_ReorderQty[],2))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3">
      <c r="A76" s="18" t="s">
        <v>776</v>
      </c>
      <c r="B76" s="35" t="s">
        <v>777</v>
      </c>
      <c r="C76" s="33" t="s">
        <v>24</v>
      </c>
      <c r="D76" s="33">
        <v>14</v>
      </c>
      <c r="E76" s="33" t="s">
        <v>22</v>
      </c>
      <c r="F76" s="34" t="s">
        <v>22</v>
      </c>
      <c r="G76" s="16">
        <v>282562.8</v>
      </c>
      <c r="H76" s="25">
        <f>tbl_Inventory[[#This Row],[Cost Price]]+tbl_Inventory[[#This Row],[Cost Price]]*IF(tbl_Inventory[[#This Row],[Premium?]]="Y",$P$4,$P$3)</f>
        <v>333424.10399999999</v>
      </c>
      <c r="I76" s="25" t="str">
        <f>IF(tbl_Inventory[[#This Row],[Num In Stock]]&lt;$P$5,"Y","")</f>
        <v/>
      </c>
      <c r="J76" s="26" t="str">
        <f>IF(AND(tbl_Inventory[[#This Row],[Below Min]]="Y",tbl_Inventory[[#This Row],[On Backorder]]=""),"Y","")</f>
        <v/>
      </c>
      <c r="K7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6" s="27">
        <f>IF(tbl_Inventory[[#This Row],[Reorder?]]="",0,VLOOKUP(tbl_Inventory[[#This Row],[Category]],tbl_ReorderQty[],2))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3">
      <c r="A77" s="18" t="s">
        <v>770</v>
      </c>
      <c r="B77" s="35" t="s">
        <v>771</v>
      </c>
      <c r="C77" s="33" t="s">
        <v>24</v>
      </c>
      <c r="D77" s="33">
        <v>2</v>
      </c>
      <c r="E77" s="33" t="s">
        <v>22</v>
      </c>
      <c r="F77" s="34" t="s">
        <v>22</v>
      </c>
      <c r="G77" s="16">
        <v>11324.85</v>
      </c>
      <c r="H77" s="25">
        <f>tbl_Inventory[[#This Row],[Cost Price]]+tbl_Inventory[[#This Row],[Cost Price]]*IF(tbl_Inventory[[#This Row],[Premium?]]="Y",$P$4,$P$3)</f>
        <v>13363.323</v>
      </c>
      <c r="I77" s="25" t="str">
        <f>IF(tbl_Inventory[[#This Row],[Num In Stock]]&lt;$P$5,"Y","")</f>
        <v>Y</v>
      </c>
      <c r="J77" s="26" t="str">
        <f>IF(AND(tbl_Inventory[[#This Row],[Below Min]]="Y",tbl_Inventory[[#This Row],[On Backorder]]=""),"Y","")</f>
        <v>Y</v>
      </c>
      <c r="K7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77" s="27">
        <f>IF(tbl_Inventory[[#This Row],[Reorder?]]="",0,VLOOKUP(tbl_Inventory[[#This Row],[Category]],tbl_ReorderQty[],2))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">
      <c r="A78" s="18" t="s">
        <v>772</v>
      </c>
      <c r="B78" s="35" t="s">
        <v>773</v>
      </c>
      <c r="C78" s="33" t="s">
        <v>24</v>
      </c>
      <c r="D78" s="33">
        <v>27</v>
      </c>
      <c r="E78" s="33" t="s">
        <v>22</v>
      </c>
      <c r="F78" s="34" t="s">
        <v>22</v>
      </c>
      <c r="G78" s="16">
        <v>69437.649999999994</v>
      </c>
      <c r="H78" s="25">
        <f>tbl_Inventory[[#This Row],[Cost Price]]+tbl_Inventory[[#This Row],[Cost Price]]*IF(tbl_Inventory[[#This Row],[Premium?]]="Y",$P$4,$P$3)</f>
        <v>81936.426999999996</v>
      </c>
      <c r="I78" s="25" t="str">
        <f>IF(tbl_Inventory[[#This Row],[Num In Stock]]&lt;$P$5,"Y","")</f>
        <v/>
      </c>
      <c r="J78" s="26" t="str">
        <f>IF(AND(tbl_Inventory[[#This Row],[Below Min]]="Y",tbl_Inventory[[#This Row],[On Backorder]]=""),"Y","")</f>
        <v/>
      </c>
      <c r="K7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8" s="27">
        <f>IF(tbl_Inventory[[#This Row],[Reorder?]]="",0,VLOOKUP(tbl_Inventory[[#This Row],[Category]],tbl_ReorderQty[],2))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3">
      <c r="A79" s="18" t="s">
        <v>768</v>
      </c>
      <c r="B79" s="35" t="s">
        <v>769</v>
      </c>
      <c r="C79" s="33" t="s">
        <v>24</v>
      </c>
      <c r="D79" s="33">
        <v>12</v>
      </c>
      <c r="E79" s="33" t="s">
        <v>22</v>
      </c>
      <c r="F79" s="34" t="s">
        <v>25</v>
      </c>
      <c r="G79" s="16">
        <v>193550.7</v>
      </c>
      <c r="H79" s="25">
        <f>tbl_Inventory[[#This Row],[Cost Price]]+tbl_Inventory[[#This Row],[Cost Price]]*IF(tbl_Inventory[[#This Row],[Premium?]]="Y",$P$4,$P$3)</f>
        <v>241938.375</v>
      </c>
      <c r="I79" s="25" t="str">
        <f>IF(tbl_Inventory[[#This Row],[Num In Stock]]&lt;$P$5,"Y","")</f>
        <v/>
      </c>
      <c r="J79" s="26" t="str">
        <f>IF(AND(tbl_Inventory[[#This Row],[Below Min]]="Y",tbl_Inventory[[#This Row],[On Backorder]]=""),"Y","")</f>
        <v/>
      </c>
      <c r="K7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79" s="27">
        <f>IF(tbl_Inventory[[#This Row],[Reorder?]]="",0,VLOOKUP(tbl_Inventory[[#This Row],[Category]],tbl_ReorderQty[],2))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3">
      <c r="A80" s="22" t="s">
        <v>242</v>
      </c>
      <c r="B80" s="32" t="s">
        <v>243</v>
      </c>
      <c r="C80" s="33" t="s">
        <v>24</v>
      </c>
      <c r="D80" s="33">
        <v>2</v>
      </c>
      <c r="E80" s="33" t="s">
        <v>22</v>
      </c>
      <c r="F80" s="34" t="s">
        <v>25</v>
      </c>
      <c r="G80" s="16">
        <v>11324.85</v>
      </c>
      <c r="H80" s="25">
        <f>tbl_Inventory[[#This Row],[Cost Price]]+tbl_Inventory[[#This Row],[Cost Price]]*IF(tbl_Inventory[[#This Row],[Premium?]]="Y",$P$4,$P$3)</f>
        <v>14156.0625</v>
      </c>
      <c r="I80" s="25" t="str">
        <f>IF(tbl_Inventory[[#This Row],[Num In Stock]]&lt;$P$5,"Y","")</f>
        <v>Y</v>
      </c>
      <c r="J80" s="26" t="str">
        <f>IF(AND(tbl_Inventory[[#This Row],[Below Min]]="Y",tbl_Inventory[[#This Row],[On Backorder]]=""),"Y","")</f>
        <v>Y</v>
      </c>
      <c r="K8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80" s="27">
        <f>IF(tbl_Inventory[[#This Row],[Reorder?]]="",0,VLOOKUP(tbl_Inventory[[#This Row],[Category]],tbl_ReorderQty[],2))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">
      <c r="A81" s="22" t="s">
        <v>184</v>
      </c>
      <c r="B81" s="32" t="s">
        <v>185</v>
      </c>
      <c r="C81" s="33" t="s">
        <v>27</v>
      </c>
      <c r="D81" s="33">
        <v>7</v>
      </c>
      <c r="E81" s="33" t="s">
        <v>22</v>
      </c>
      <c r="F81" s="34" t="s">
        <v>25</v>
      </c>
      <c r="G81" s="16">
        <v>8079.75</v>
      </c>
      <c r="H81" s="25">
        <f>tbl_Inventory[[#This Row],[Cost Price]]+tbl_Inventory[[#This Row],[Cost Price]]*IF(tbl_Inventory[[#This Row],[Premium?]]="Y",$P$4,$P$3)</f>
        <v>10099.6875</v>
      </c>
      <c r="I81" s="25" t="str">
        <f>IF(tbl_Inventory[[#This Row],[Num In Stock]]&lt;$P$5,"Y","")</f>
        <v>Y</v>
      </c>
      <c r="J81" s="26" t="str">
        <f>IF(AND(tbl_Inventory[[#This Row],[Below Min]]="Y",tbl_Inventory[[#This Row],[On Backorder]]=""),"Y","")</f>
        <v>Y</v>
      </c>
      <c r="K8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81" s="27">
        <f>IF(tbl_Inventory[[#This Row],[Reorder?]]="",0,VLOOKUP(tbl_Inventory[[#This Row],[Category]],tbl_ReorderQty[],2))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">
      <c r="A82" s="22" t="s">
        <v>422</v>
      </c>
      <c r="B82" s="32" t="s">
        <v>423</v>
      </c>
      <c r="C82" s="33" t="s">
        <v>24</v>
      </c>
      <c r="D82" s="33">
        <v>13</v>
      </c>
      <c r="E82" s="33" t="s">
        <v>22</v>
      </c>
      <c r="F82" s="34" t="s">
        <v>22</v>
      </c>
      <c r="G82" s="16">
        <v>13722.8</v>
      </c>
      <c r="H82" s="25">
        <f>tbl_Inventory[[#This Row],[Cost Price]]+tbl_Inventory[[#This Row],[Cost Price]]*IF(tbl_Inventory[[#This Row],[Premium?]]="Y",$P$4,$P$3)</f>
        <v>16192.903999999999</v>
      </c>
      <c r="I82" s="25" t="str">
        <f>IF(tbl_Inventory[[#This Row],[Num In Stock]]&lt;$P$5,"Y","")</f>
        <v/>
      </c>
      <c r="J82" s="26" t="str">
        <f>IF(AND(tbl_Inventory[[#This Row],[Below Min]]="Y",tbl_Inventory[[#This Row],[On Backorder]]=""),"Y","")</f>
        <v/>
      </c>
      <c r="K8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2" s="27">
        <f>IF(tbl_Inventory[[#This Row],[Reorder?]]="",0,VLOOKUP(tbl_Inventory[[#This Row],[Category]],tbl_ReorderQty[],2))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3">
      <c r="A83" s="22" t="s">
        <v>424</v>
      </c>
      <c r="B83" s="32" t="s">
        <v>425</v>
      </c>
      <c r="C83" s="33" t="s">
        <v>24</v>
      </c>
      <c r="D83" s="33">
        <v>10</v>
      </c>
      <c r="E83" s="33" t="s">
        <v>22</v>
      </c>
      <c r="F83" s="34" t="s">
        <v>22</v>
      </c>
      <c r="G83" s="16">
        <v>16318.7</v>
      </c>
      <c r="H83" s="25">
        <f>tbl_Inventory[[#This Row],[Cost Price]]+tbl_Inventory[[#This Row],[Cost Price]]*IF(tbl_Inventory[[#This Row],[Premium?]]="Y",$P$4,$P$3)</f>
        <v>19256.065999999999</v>
      </c>
      <c r="I83" s="25" t="str">
        <f>IF(tbl_Inventory[[#This Row],[Num In Stock]]&lt;$P$5,"Y","")</f>
        <v/>
      </c>
      <c r="J83" s="26" t="str">
        <f>IF(AND(tbl_Inventory[[#This Row],[Below Min]]="Y",tbl_Inventory[[#This Row],[On Backorder]]=""),"Y","")</f>
        <v/>
      </c>
      <c r="K8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3" s="27">
        <f>IF(tbl_Inventory[[#This Row],[Reorder?]]="",0,VLOOKUP(tbl_Inventory[[#This Row],[Category]],tbl_ReorderQty[],2))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3">
      <c r="A84" s="22" t="s">
        <v>428</v>
      </c>
      <c r="B84" s="32" t="s">
        <v>429</v>
      </c>
      <c r="C84" s="33" t="s">
        <v>28</v>
      </c>
      <c r="D84" s="33">
        <v>2</v>
      </c>
      <c r="E84" s="33" t="s">
        <v>22</v>
      </c>
      <c r="F84" s="34" t="s">
        <v>22</v>
      </c>
      <c r="G84" s="16">
        <v>4526.8500000000004</v>
      </c>
      <c r="H84" s="25">
        <f>tbl_Inventory[[#This Row],[Cost Price]]+tbl_Inventory[[#This Row],[Cost Price]]*IF(tbl_Inventory[[#This Row],[Premium?]]="Y",$P$4,$P$3)</f>
        <v>5341.6830000000009</v>
      </c>
      <c r="I84" s="25" t="str">
        <f>IF(tbl_Inventory[[#This Row],[Num In Stock]]&lt;$P$5,"Y","")</f>
        <v>Y</v>
      </c>
      <c r="J84" s="26" t="str">
        <f>IF(AND(tbl_Inventory[[#This Row],[Below Min]]="Y",tbl_Inventory[[#This Row],[On Backorder]]=""),"Y","")</f>
        <v>Y</v>
      </c>
      <c r="K8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84" s="27">
        <f>IF(tbl_Inventory[[#This Row],[Reorder?]]="",0,VLOOKUP(tbl_Inventory[[#This Row],[Category]],tbl_ReorderQty[],2))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">
      <c r="A85" s="22" t="s">
        <v>430</v>
      </c>
      <c r="B85" s="32" t="s">
        <v>431</v>
      </c>
      <c r="C85" s="33" t="s">
        <v>27</v>
      </c>
      <c r="D85" s="33">
        <v>9</v>
      </c>
      <c r="E85" s="33" t="s">
        <v>22</v>
      </c>
      <c r="F85" s="34" t="s">
        <v>25</v>
      </c>
      <c r="G85" s="16">
        <v>7698.65</v>
      </c>
      <c r="H85" s="25">
        <f>tbl_Inventory[[#This Row],[Cost Price]]+tbl_Inventory[[#This Row],[Cost Price]]*IF(tbl_Inventory[[#This Row],[Premium?]]="Y",$P$4,$P$3)</f>
        <v>9623.3125</v>
      </c>
      <c r="I85" s="25" t="str">
        <f>IF(tbl_Inventory[[#This Row],[Num In Stock]]&lt;$P$5,"Y","")</f>
        <v>Y</v>
      </c>
      <c r="J85" s="26" t="str">
        <f>IF(AND(tbl_Inventory[[#This Row],[Below Min]]="Y",tbl_Inventory[[#This Row],[On Backorder]]=""),"Y","")</f>
        <v>Y</v>
      </c>
      <c r="K8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85" s="27">
        <f>IF(tbl_Inventory[[#This Row],[Reorder?]]="",0,VLOOKUP(tbl_Inventory[[#This Row],[Category]],tbl_ReorderQty[],2))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">
      <c r="A86" s="22" t="s">
        <v>426</v>
      </c>
      <c r="B86" s="32" t="s">
        <v>427</v>
      </c>
      <c r="C86" s="33" t="s">
        <v>28</v>
      </c>
      <c r="D86" s="33">
        <v>8</v>
      </c>
      <c r="E86" s="33" t="s">
        <v>25</v>
      </c>
      <c r="F86" s="34" t="s">
        <v>22</v>
      </c>
      <c r="G86" s="16">
        <v>2854.8</v>
      </c>
      <c r="H86" s="25">
        <f>tbl_Inventory[[#This Row],[Cost Price]]+tbl_Inventory[[#This Row],[Cost Price]]*IF(tbl_Inventory[[#This Row],[Premium?]]="Y",$P$4,$P$3)</f>
        <v>3368.6640000000002</v>
      </c>
      <c r="I86" s="25" t="str">
        <f>IF(tbl_Inventory[[#This Row],[Num In Stock]]&lt;$P$5,"Y","")</f>
        <v>Y</v>
      </c>
      <c r="J86" s="26" t="str">
        <f>IF(AND(tbl_Inventory[[#This Row],[Below Min]]="Y",tbl_Inventory[[#This Row],[On Backorder]]=""),"Y","")</f>
        <v/>
      </c>
      <c r="K8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6" s="27">
        <f>IF(tbl_Inventory[[#This Row],[Reorder?]]="",0,VLOOKUP(tbl_Inventory[[#This Row],[Category]],tbl_ReorderQty[],2))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3">
      <c r="A87" s="22" t="s">
        <v>436</v>
      </c>
      <c r="B87" s="32" t="s">
        <v>437</v>
      </c>
      <c r="C87" s="33" t="s">
        <v>27</v>
      </c>
      <c r="D87" s="33">
        <v>25</v>
      </c>
      <c r="E87" s="33" t="s">
        <v>22</v>
      </c>
      <c r="F87" s="34" t="s">
        <v>22</v>
      </c>
      <c r="G87" s="16">
        <v>9322.7000000000007</v>
      </c>
      <c r="H87" s="25">
        <f>tbl_Inventory[[#This Row],[Cost Price]]+tbl_Inventory[[#This Row],[Cost Price]]*IF(tbl_Inventory[[#This Row],[Premium?]]="Y",$P$4,$P$3)</f>
        <v>11000.786</v>
      </c>
      <c r="I87" s="25" t="str">
        <f>IF(tbl_Inventory[[#This Row],[Num In Stock]]&lt;$P$5,"Y","")</f>
        <v/>
      </c>
      <c r="J87" s="26" t="str">
        <f>IF(AND(tbl_Inventory[[#This Row],[Below Min]]="Y",tbl_Inventory[[#This Row],[On Backorder]]=""),"Y","")</f>
        <v/>
      </c>
      <c r="K8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7" s="27">
        <f>IF(tbl_Inventory[[#This Row],[Reorder?]]="",0,VLOOKUP(tbl_Inventory[[#This Row],[Category]],tbl_ReorderQty[],2))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3">
      <c r="A88" s="22" t="s">
        <v>434</v>
      </c>
      <c r="B88" s="32" t="s">
        <v>435</v>
      </c>
      <c r="C88" s="33" t="s">
        <v>24</v>
      </c>
      <c r="D88" s="33">
        <v>17</v>
      </c>
      <c r="E88" s="33" t="s">
        <v>22</v>
      </c>
      <c r="F88" s="34" t="s">
        <v>22</v>
      </c>
      <c r="G88" s="16">
        <v>12184.7</v>
      </c>
      <c r="H88" s="25">
        <f>tbl_Inventory[[#This Row],[Cost Price]]+tbl_Inventory[[#This Row],[Cost Price]]*IF(tbl_Inventory[[#This Row],[Premium?]]="Y",$P$4,$P$3)</f>
        <v>14377.946</v>
      </c>
      <c r="I88" s="25" t="str">
        <f>IF(tbl_Inventory[[#This Row],[Num In Stock]]&lt;$P$5,"Y","")</f>
        <v/>
      </c>
      <c r="J88" s="26" t="str">
        <f>IF(AND(tbl_Inventory[[#This Row],[Below Min]]="Y",tbl_Inventory[[#This Row],[On Backorder]]=""),"Y","")</f>
        <v/>
      </c>
      <c r="K8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8" s="27">
        <f>IF(tbl_Inventory[[#This Row],[Reorder?]]="",0,VLOOKUP(tbl_Inventory[[#This Row],[Category]],tbl_ReorderQty[],2))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3">
      <c r="A89" s="22" t="s">
        <v>432</v>
      </c>
      <c r="B89" s="32" t="s">
        <v>433</v>
      </c>
      <c r="C89" s="33" t="s">
        <v>27</v>
      </c>
      <c r="D89" s="33">
        <v>8</v>
      </c>
      <c r="E89" s="33" t="s">
        <v>25</v>
      </c>
      <c r="F89" s="34" t="s">
        <v>22</v>
      </c>
      <c r="G89" s="16">
        <v>7626.7</v>
      </c>
      <c r="H89" s="25">
        <f>tbl_Inventory[[#This Row],[Cost Price]]+tbl_Inventory[[#This Row],[Cost Price]]*IF(tbl_Inventory[[#This Row],[Premium?]]="Y",$P$4,$P$3)</f>
        <v>8999.5059999999994</v>
      </c>
      <c r="I89" s="25" t="str">
        <f>IF(tbl_Inventory[[#This Row],[Num In Stock]]&lt;$P$5,"Y","")</f>
        <v>Y</v>
      </c>
      <c r="J89" s="26" t="str">
        <f>IF(AND(tbl_Inventory[[#This Row],[Below Min]]="Y",tbl_Inventory[[#This Row],[On Backorder]]=""),"Y","")</f>
        <v/>
      </c>
      <c r="K8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89" s="27">
        <f>IF(tbl_Inventory[[#This Row],[Reorder?]]="",0,VLOOKUP(tbl_Inventory[[#This Row],[Category]],tbl_ReorderQty[],2))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3">
      <c r="A90" s="22" t="s">
        <v>1024</v>
      </c>
      <c r="B90" s="32" t="s">
        <v>1025</v>
      </c>
      <c r="C90" s="33" t="s">
        <v>24</v>
      </c>
      <c r="D90" s="33">
        <v>23</v>
      </c>
      <c r="E90" s="33" t="s">
        <v>22</v>
      </c>
      <c r="F90" s="34" t="s">
        <v>22</v>
      </c>
      <c r="G90" s="16">
        <v>11071.7</v>
      </c>
      <c r="H90" s="25">
        <f>tbl_Inventory[[#This Row],[Cost Price]]+tbl_Inventory[[#This Row],[Cost Price]]*IF(tbl_Inventory[[#This Row],[Premium?]]="Y",$P$4,$P$3)</f>
        <v>13064.606</v>
      </c>
      <c r="I90" s="25" t="str">
        <f>IF(tbl_Inventory[[#This Row],[Num In Stock]]&lt;$P$5,"Y","")</f>
        <v/>
      </c>
      <c r="J90" s="26" t="str">
        <f>IF(AND(tbl_Inventory[[#This Row],[Below Min]]="Y",tbl_Inventory[[#This Row],[On Backorder]]=""),"Y","")</f>
        <v/>
      </c>
      <c r="K9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0" s="27">
        <f>IF(tbl_Inventory[[#This Row],[Reorder?]]="",0,VLOOKUP(tbl_Inventory[[#This Row],[Category]],tbl_ReorderQty[],2))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3">
      <c r="A91" s="22" t="s">
        <v>460</v>
      </c>
      <c r="B91" s="32" t="s">
        <v>461</v>
      </c>
      <c r="C91" s="33" t="s">
        <v>29</v>
      </c>
      <c r="D91" s="33">
        <v>14</v>
      </c>
      <c r="E91" s="33" t="s">
        <v>22</v>
      </c>
      <c r="F91" s="34" t="s">
        <v>22</v>
      </c>
      <c r="G91" s="16">
        <v>882.75</v>
      </c>
      <c r="H91" s="25">
        <f>tbl_Inventory[[#This Row],[Cost Price]]+tbl_Inventory[[#This Row],[Cost Price]]*IF(tbl_Inventory[[#This Row],[Premium?]]="Y",$P$4,$P$3)</f>
        <v>1041.645</v>
      </c>
      <c r="I91" s="25" t="str">
        <f>IF(tbl_Inventory[[#This Row],[Num In Stock]]&lt;$P$5,"Y","")</f>
        <v/>
      </c>
      <c r="J91" s="26" t="str">
        <f>IF(AND(tbl_Inventory[[#This Row],[Below Min]]="Y",tbl_Inventory[[#This Row],[On Backorder]]=""),"Y","")</f>
        <v/>
      </c>
      <c r="K9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1" s="27">
        <f>IF(tbl_Inventory[[#This Row],[Reorder?]]="",0,VLOOKUP(tbl_Inventory[[#This Row],[Category]],tbl_ReorderQty[],2))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3">
      <c r="A92" s="22" t="s">
        <v>480</v>
      </c>
      <c r="B92" s="32" t="s">
        <v>481</v>
      </c>
      <c r="C92" s="33" t="s">
        <v>24</v>
      </c>
      <c r="D92" s="33">
        <v>30</v>
      </c>
      <c r="E92" s="33" t="s">
        <v>22</v>
      </c>
      <c r="F92" s="34" t="s">
        <v>22</v>
      </c>
      <c r="G92" s="16">
        <v>20182.849999999999</v>
      </c>
      <c r="H92" s="25">
        <f>tbl_Inventory[[#This Row],[Cost Price]]+tbl_Inventory[[#This Row],[Cost Price]]*IF(tbl_Inventory[[#This Row],[Premium?]]="Y",$P$4,$P$3)</f>
        <v>23815.762999999999</v>
      </c>
      <c r="I92" s="25" t="str">
        <f>IF(tbl_Inventory[[#This Row],[Num In Stock]]&lt;$P$5,"Y","")</f>
        <v/>
      </c>
      <c r="J92" s="26" t="str">
        <f>IF(AND(tbl_Inventory[[#This Row],[Below Min]]="Y",tbl_Inventory[[#This Row],[On Backorder]]=""),"Y","")</f>
        <v/>
      </c>
      <c r="K9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2" s="27">
        <f>IF(tbl_Inventory[[#This Row],[Reorder?]]="",0,VLOOKUP(tbl_Inventory[[#This Row],[Category]],tbl_ReorderQty[],2))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3">
      <c r="A93" s="22" t="s">
        <v>450</v>
      </c>
      <c r="B93" s="32" t="s">
        <v>451</v>
      </c>
      <c r="C93" s="33" t="s">
        <v>29</v>
      </c>
      <c r="D93" s="33">
        <v>15</v>
      </c>
      <c r="E93" s="33" t="s">
        <v>22</v>
      </c>
      <c r="F93" s="34" t="s">
        <v>22</v>
      </c>
      <c r="G93" s="16">
        <v>1149.75</v>
      </c>
      <c r="H93" s="25">
        <f>tbl_Inventory[[#This Row],[Cost Price]]+tbl_Inventory[[#This Row],[Cost Price]]*IF(tbl_Inventory[[#This Row],[Premium?]]="Y",$P$4,$P$3)</f>
        <v>1356.7049999999999</v>
      </c>
      <c r="I93" s="25" t="str">
        <f>IF(tbl_Inventory[[#This Row],[Num In Stock]]&lt;$P$5,"Y","")</f>
        <v/>
      </c>
      <c r="J93" s="26" t="str">
        <f>IF(AND(tbl_Inventory[[#This Row],[Below Min]]="Y",tbl_Inventory[[#This Row],[On Backorder]]=""),"Y","")</f>
        <v/>
      </c>
      <c r="K9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3" s="27">
        <f>IF(tbl_Inventory[[#This Row],[Reorder?]]="",0,VLOOKUP(tbl_Inventory[[#This Row],[Category]],tbl_ReorderQty[],2))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3">
      <c r="A94" s="22" t="s">
        <v>448</v>
      </c>
      <c r="B94" s="32" t="s">
        <v>449</v>
      </c>
      <c r="C94" s="33" t="s">
        <v>29</v>
      </c>
      <c r="D94" s="33">
        <v>25</v>
      </c>
      <c r="E94" s="33" t="s">
        <v>22</v>
      </c>
      <c r="F94" s="34" t="s">
        <v>22</v>
      </c>
      <c r="G94" s="16">
        <v>1116.9000000000001</v>
      </c>
      <c r="H94" s="25">
        <f>tbl_Inventory[[#This Row],[Cost Price]]+tbl_Inventory[[#This Row],[Cost Price]]*IF(tbl_Inventory[[#This Row],[Premium?]]="Y",$P$4,$P$3)</f>
        <v>1317.942</v>
      </c>
      <c r="I94" s="25" t="str">
        <f>IF(tbl_Inventory[[#This Row],[Num In Stock]]&lt;$P$5,"Y","")</f>
        <v/>
      </c>
      <c r="J94" s="26" t="str">
        <f>IF(AND(tbl_Inventory[[#This Row],[Below Min]]="Y",tbl_Inventory[[#This Row],[On Backorder]]=""),"Y","")</f>
        <v/>
      </c>
      <c r="K9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4" s="27">
        <f>IF(tbl_Inventory[[#This Row],[Reorder?]]="",0,VLOOKUP(tbl_Inventory[[#This Row],[Category]],tbl_ReorderQty[],2))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3">
      <c r="A95" s="22" t="s">
        <v>482</v>
      </c>
      <c r="B95" s="32" t="s">
        <v>483</v>
      </c>
      <c r="C95" s="33" t="s">
        <v>24</v>
      </c>
      <c r="D95" s="33">
        <v>14</v>
      </c>
      <c r="E95" s="33" t="s">
        <v>22</v>
      </c>
      <c r="F95" s="34" t="s">
        <v>25</v>
      </c>
      <c r="G95" s="16">
        <v>30594.9</v>
      </c>
      <c r="H95" s="25">
        <f>tbl_Inventory[[#This Row],[Cost Price]]+tbl_Inventory[[#This Row],[Cost Price]]*IF(tbl_Inventory[[#This Row],[Premium?]]="Y",$P$4,$P$3)</f>
        <v>38243.625</v>
      </c>
      <c r="I95" s="25" t="str">
        <f>IF(tbl_Inventory[[#This Row],[Num In Stock]]&lt;$P$5,"Y","")</f>
        <v/>
      </c>
      <c r="J95" s="26" t="str">
        <f>IF(AND(tbl_Inventory[[#This Row],[Below Min]]="Y",tbl_Inventory[[#This Row],[On Backorder]]=""),"Y","")</f>
        <v/>
      </c>
      <c r="K9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5" s="27">
        <f>IF(tbl_Inventory[[#This Row],[Reorder?]]="",0,VLOOKUP(tbl_Inventory[[#This Row],[Category]],tbl_ReorderQty[],2))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3">
      <c r="A96" s="22" t="s">
        <v>458</v>
      </c>
      <c r="B96" s="32" t="s">
        <v>459</v>
      </c>
      <c r="C96" s="33" t="s">
        <v>24</v>
      </c>
      <c r="D96" s="33">
        <v>17</v>
      </c>
      <c r="E96" s="33" t="s">
        <v>22</v>
      </c>
      <c r="F96" s="34" t="s">
        <v>25</v>
      </c>
      <c r="G96" s="16">
        <v>30596.65</v>
      </c>
      <c r="H96" s="25">
        <f>tbl_Inventory[[#This Row],[Cost Price]]+tbl_Inventory[[#This Row],[Cost Price]]*IF(tbl_Inventory[[#This Row],[Premium?]]="Y",$P$4,$P$3)</f>
        <v>38245.8125</v>
      </c>
      <c r="I96" s="25" t="str">
        <f>IF(tbl_Inventory[[#This Row],[Num In Stock]]&lt;$P$5,"Y","")</f>
        <v/>
      </c>
      <c r="J96" s="26" t="str">
        <f>IF(AND(tbl_Inventory[[#This Row],[Below Min]]="Y",tbl_Inventory[[#This Row],[On Backorder]]=""),"Y","")</f>
        <v/>
      </c>
      <c r="K9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6" s="27">
        <f>IF(tbl_Inventory[[#This Row],[Reorder?]]="",0,VLOOKUP(tbl_Inventory[[#This Row],[Category]],tbl_ReorderQty[],2))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3">
      <c r="A97" s="22" t="s">
        <v>478</v>
      </c>
      <c r="B97" s="32" t="s">
        <v>479</v>
      </c>
      <c r="C97" s="33" t="s">
        <v>24</v>
      </c>
      <c r="D97" s="33">
        <v>20</v>
      </c>
      <c r="E97" s="33" t="s">
        <v>22</v>
      </c>
      <c r="F97" s="34" t="s">
        <v>22</v>
      </c>
      <c r="G97" s="16">
        <v>41606.85</v>
      </c>
      <c r="H97" s="25">
        <f>tbl_Inventory[[#This Row],[Cost Price]]+tbl_Inventory[[#This Row],[Cost Price]]*IF(tbl_Inventory[[#This Row],[Premium?]]="Y",$P$4,$P$3)</f>
        <v>49096.082999999999</v>
      </c>
      <c r="I97" s="25" t="str">
        <f>IF(tbl_Inventory[[#This Row],[Num In Stock]]&lt;$P$5,"Y","")</f>
        <v/>
      </c>
      <c r="J97" s="26" t="str">
        <f>IF(AND(tbl_Inventory[[#This Row],[Below Min]]="Y",tbl_Inventory[[#This Row],[On Backorder]]=""),"Y","")</f>
        <v/>
      </c>
      <c r="K9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7" s="27">
        <f>IF(tbl_Inventory[[#This Row],[Reorder?]]="",0,VLOOKUP(tbl_Inventory[[#This Row],[Category]],tbl_ReorderQty[],2))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3">
      <c r="A98" s="22" t="s">
        <v>456</v>
      </c>
      <c r="B98" s="32" t="s">
        <v>457</v>
      </c>
      <c r="C98" s="33" t="s">
        <v>29</v>
      </c>
      <c r="D98" s="33">
        <v>27</v>
      </c>
      <c r="E98" s="33" t="s">
        <v>22</v>
      </c>
      <c r="F98" s="34" t="s">
        <v>25</v>
      </c>
      <c r="G98" s="16">
        <v>583.15</v>
      </c>
      <c r="H98" s="25">
        <f>tbl_Inventory[[#This Row],[Cost Price]]+tbl_Inventory[[#This Row],[Cost Price]]*IF(tbl_Inventory[[#This Row],[Premium?]]="Y",$P$4,$P$3)</f>
        <v>728.9375</v>
      </c>
      <c r="I98" s="25" t="str">
        <f>IF(tbl_Inventory[[#This Row],[Num In Stock]]&lt;$P$5,"Y","")</f>
        <v/>
      </c>
      <c r="J98" s="26" t="str">
        <f>IF(AND(tbl_Inventory[[#This Row],[Below Min]]="Y",tbl_Inventory[[#This Row],[On Backorder]]=""),"Y","")</f>
        <v/>
      </c>
      <c r="K9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8" s="27">
        <f>IF(tbl_Inventory[[#This Row],[Reorder?]]="",0,VLOOKUP(tbl_Inventory[[#This Row],[Category]],tbl_ReorderQty[],2))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3">
      <c r="A99" s="18" t="s">
        <v>1124</v>
      </c>
      <c r="B99" s="36" t="s">
        <v>1125</v>
      </c>
      <c r="C99" s="33" t="s">
        <v>29</v>
      </c>
      <c r="D99" s="33">
        <v>26</v>
      </c>
      <c r="E99" s="33" t="s">
        <v>22</v>
      </c>
      <c r="F99" s="34" t="s">
        <v>22</v>
      </c>
      <c r="G99" s="16">
        <v>565.47</v>
      </c>
      <c r="H99" s="25">
        <f>tbl_Inventory[[#This Row],[Cost Price]]+tbl_Inventory[[#This Row],[Cost Price]]*IF(tbl_Inventory[[#This Row],[Premium?]]="Y",$P$4,$P$3)</f>
        <v>667.25459999999998</v>
      </c>
      <c r="I99" s="25" t="str">
        <f>IF(tbl_Inventory[[#This Row],[Num In Stock]]&lt;$P$5,"Y","")</f>
        <v/>
      </c>
      <c r="J99" s="26" t="str">
        <f>IF(AND(tbl_Inventory[[#This Row],[Below Min]]="Y",tbl_Inventory[[#This Row],[On Backorder]]=""),"Y","")</f>
        <v/>
      </c>
      <c r="K9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99" s="27">
        <f>IF(tbl_Inventory[[#This Row],[Reorder?]]="",0,VLOOKUP(tbl_Inventory[[#This Row],[Category]],tbl_ReorderQty[],2))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3">
      <c r="A100" s="22" t="s">
        <v>1028</v>
      </c>
      <c r="B100" s="32" t="s">
        <v>1029</v>
      </c>
      <c r="C100" s="33" t="s">
        <v>27</v>
      </c>
      <c r="D100" s="33">
        <v>0</v>
      </c>
      <c r="E100" s="33" t="s">
        <v>22</v>
      </c>
      <c r="F100" s="34" t="s">
        <v>22</v>
      </c>
      <c r="G100" s="16">
        <v>7430.8</v>
      </c>
      <c r="H100" s="25">
        <f>tbl_Inventory[[#This Row],[Cost Price]]+tbl_Inventory[[#This Row],[Cost Price]]*IF(tbl_Inventory[[#This Row],[Premium?]]="Y",$P$4,$P$3)</f>
        <v>8768.344000000001</v>
      </c>
      <c r="I100" s="25" t="str">
        <f>IF(tbl_Inventory[[#This Row],[Num In Stock]]&lt;$P$5,"Y","")</f>
        <v>Y</v>
      </c>
      <c r="J100" s="26" t="str">
        <f>IF(AND(tbl_Inventory[[#This Row],[Below Min]]="Y",tbl_Inventory[[#This Row],[On Backorder]]=""),"Y","")</f>
        <v>Y</v>
      </c>
      <c r="K10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00" s="27">
        <f>IF(tbl_Inventory[[#This Row],[Reorder?]]="",0,VLOOKUP(tbl_Inventory[[#This Row],[Category]],tbl_ReorderQty[],2))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">
      <c r="A101" s="22" t="s">
        <v>452</v>
      </c>
      <c r="B101" s="32" t="s">
        <v>453</v>
      </c>
      <c r="C101" s="33" t="s">
        <v>24</v>
      </c>
      <c r="D101" s="33">
        <v>2</v>
      </c>
      <c r="E101" s="33" t="s">
        <v>25</v>
      </c>
      <c r="F101" s="34" t="s">
        <v>25</v>
      </c>
      <c r="G101" s="16">
        <v>40419.75</v>
      </c>
      <c r="H101" s="25">
        <f>tbl_Inventory[[#This Row],[Cost Price]]+tbl_Inventory[[#This Row],[Cost Price]]*IF(tbl_Inventory[[#This Row],[Premium?]]="Y",$P$4,$P$3)</f>
        <v>50524.6875</v>
      </c>
      <c r="I101" s="25" t="str">
        <f>IF(tbl_Inventory[[#This Row],[Num In Stock]]&lt;$P$5,"Y","")</f>
        <v>Y</v>
      </c>
      <c r="J101" s="26" t="str">
        <f>IF(AND(tbl_Inventory[[#This Row],[Below Min]]="Y",tbl_Inventory[[#This Row],[On Backorder]]=""),"Y","")</f>
        <v/>
      </c>
      <c r="K10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1" s="27">
        <f>IF(tbl_Inventory[[#This Row],[Reorder?]]="",0,VLOOKUP(tbl_Inventory[[#This Row],[Category]],tbl_ReorderQty[],2))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">
      <c r="A102" s="22" t="s">
        <v>454</v>
      </c>
      <c r="B102" s="32" t="s">
        <v>455</v>
      </c>
      <c r="C102" s="33" t="s">
        <v>24</v>
      </c>
      <c r="D102" s="33">
        <v>20</v>
      </c>
      <c r="E102" s="33" t="s">
        <v>22</v>
      </c>
      <c r="F102" s="34" t="s">
        <v>22</v>
      </c>
      <c r="G102" s="16">
        <v>19442.8</v>
      </c>
      <c r="H102" s="25">
        <f>tbl_Inventory[[#This Row],[Cost Price]]+tbl_Inventory[[#This Row],[Cost Price]]*IF(tbl_Inventory[[#This Row],[Premium?]]="Y",$P$4,$P$3)</f>
        <v>22942.504000000001</v>
      </c>
      <c r="I102" s="25" t="str">
        <f>IF(tbl_Inventory[[#This Row],[Num In Stock]]&lt;$P$5,"Y","")</f>
        <v/>
      </c>
      <c r="J102" s="26" t="str">
        <f>IF(AND(tbl_Inventory[[#This Row],[Below Min]]="Y",tbl_Inventory[[#This Row],[On Backorder]]=""),"Y","")</f>
        <v/>
      </c>
      <c r="K10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2" s="27">
        <f>IF(tbl_Inventory[[#This Row],[Reorder?]]="",0,VLOOKUP(tbl_Inventory[[#This Row],[Category]],tbl_ReorderQty[],2))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">
      <c r="A103" s="22" t="s">
        <v>1026</v>
      </c>
      <c r="B103" s="32" t="s">
        <v>1027</v>
      </c>
      <c r="C103" s="33" t="s">
        <v>27</v>
      </c>
      <c r="D103" s="33">
        <v>27</v>
      </c>
      <c r="E103" s="33" t="s">
        <v>22</v>
      </c>
      <c r="F103" s="34" t="s">
        <v>25</v>
      </c>
      <c r="G103" s="16">
        <v>5879.65</v>
      </c>
      <c r="H103" s="25">
        <f>tbl_Inventory[[#This Row],[Cost Price]]+tbl_Inventory[[#This Row],[Cost Price]]*IF(tbl_Inventory[[#This Row],[Premium?]]="Y",$P$4,$P$3)</f>
        <v>7349.5625</v>
      </c>
      <c r="I103" s="25" t="str">
        <f>IF(tbl_Inventory[[#This Row],[Num In Stock]]&lt;$P$5,"Y","")</f>
        <v/>
      </c>
      <c r="J103" s="26" t="str">
        <f>IF(AND(tbl_Inventory[[#This Row],[Below Min]]="Y",tbl_Inventory[[#This Row],[On Backorder]]=""),"Y","")</f>
        <v/>
      </c>
      <c r="K10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3" s="27">
        <f>IF(tbl_Inventory[[#This Row],[Reorder?]]="",0,VLOOKUP(tbl_Inventory[[#This Row],[Category]],tbl_ReorderQty[],2))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">
      <c r="A104" s="22" t="s">
        <v>488</v>
      </c>
      <c r="B104" s="32" t="s">
        <v>489</v>
      </c>
      <c r="C104" s="33" t="s">
        <v>29</v>
      </c>
      <c r="D104" s="33">
        <v>4</v>
      </c>
      <c r="E104" s="33" t="s">
        <v>22</v>
      </c>
      <c r="F104" s="34" t="s">
        <v>25</v>
      </c>
      <c r="G104" s="16">
        <v>69.3</v>
      </c>
      <c r="H104" s="25">
        <f>tbl_Inventory[[#This Row],[Cost Price]]+tbl_Inventory[[#This Row],[Cost Price]]*IF(tbl_Inventory[[#This Row],[Premium?]]="Y",$P$4,$P$3)</f>
        <v>86.625</v>
      </c>
      <c r="I104" s="25" t="str">
        <f>IF(tbl_Inventory[[#This Row],[Num In Stock]]&lt;$P$5,"Y","")</f>
        <v>Y</v>
      </c>
      <c r="J104" s="26" t="str">
        <f>IF(AND(tbl_Inventory[[#This Row],[Below Min]]="Y",tbl_Inventory[[#This Row],[On Backorder]]=""),"Y","")</f>
        <v>Y</v>
      </c>
      <c r="K10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04" s="27">
        <f>IF(tbl_Inventory[[#This Row],[Reorder?]]="",0,VLOOKUP(tbl_Inventory[[#This Row],[Category]],tbl_ReorderQty[],2))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">
      <c r="A105" s="19" t="s">
        <v>348</v>
      </c>
      <c r="B105" s="35" t="s">
        <v>349</v>
      </c>
      <c r="C105" s="33" t="s">
        <v>29</v>
      </c>
      <c r="D105" s="33">
        <v>7</v>
      </c>
      <c r="E105" s="33" t="s">
        <v>22</v>
      </c>
      <c r="F105" s="34" t="s">
        <v>22</v>
      </c>
      <c r="G105" s="16">
        <v>213.2</v>
      </c>
      <c r="H105" s="25">
        <f>tbl_Inventory[[#This Row],[Cost Price]]+tbl_Inventory[[#This Row],[Cost Price]]*IF(tbl_Inventory[[#This Row],[Premium?]]="Y",$P$4,$P$3)</f>
        <v>251.57599999999999</v>
      </c>
      <c r="I105" s="25" t="str">
        <f>IF(tbl_Inventory[[#This Row],[Num In Stock]]&lt;$P$5,"Y","")</f>
        <v>Y</v>
      </c>
      <c r="J105" s="26" t="str">
        <f>IF(AND(tbl_Inventory[[#This Row],[Below Min]]="Y",tbl_Inventory[[#This Row],[On Backorder]]=""),"Y","")</f>
        <v>Y</v>
      </c>
      <c r="K10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05" s="27">
        <f>IF(tbl_Inventory[[#This Row],[Reorder?]]="",0,VLOOKUP(tbl_Inventory[[#This Row],[Category]],tbl_ReorderQty[],2))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">
      <c r="A106" s="22" t="s">
        <v>492</v>
      </c>
      <c r="B106" s="32" t="s">
        <v>493</v>
      </c>
      <c r="C106" s="33" t="s">
        <v>29</v>
      </c>
      <c r="D106" s="33">
        <v>0</v>
      </c>
      <c r="E106" s="33" t="s">
        <v>22</v>
      </c>
      <c r="F106" s="34" t="s">
        <v>25</v>
      </c>
      <c r="G106" s="16">
        <v>56.65</v>
      </c>
      <c r="H106" s="25">
        <f>tbl_Inventory[[#This Row],[Cost Price]]+tbl_Inventory[[#This Row],[Cost Price]]*IF(tbl_Inventory[[#This Row],[Premium?]]="Y",$P$4,$P$3)</f>
        <v>70.8125</v>
      </c>
      <c r="I106" s="25" t="str">
        <f>IF(tbl_Inventory[[#This Row],[Num In Stock]]&lt;$P$5,"Y","")</f>
        <v>Y</v>
      </c>
      <c r="J106" s="26" t="str">
        <f>IF(AND(tbl_Inventory[[#This Row],[Below Min]]="Y",tbl_Inventory[[#This Row],[On Backorder]]=""),"Y","")</f>
        <v>Y</v>
      </c>
      <c r="K10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06" s="27">
        <f>IF(tbl_Inventory[[#This Row],[Reorder?]]="",0,VLOOKUP(tbl_Inventory[[#This Row],[Category]],tbl_ReorderQty[],2))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">
      <c r="A107" s="22" t="s">
        <v>502</v>
      </c>
      <c r="B107" s="32" t="s">
        <v>503</v>
      </c>
      <c r="C107" s="33" t="s">
        <v>29</v>
      </c>
      <c r="D107" s="33">
        <v>18</v>
      </c>
      <c r="E107" s="33" t="s">
        <v>22</v>
      </c>
      <c r="F107" s="34" t="s">
        <v>25</v>
      </c>
      <c r="G107" s="16">
        <v>57.75</v>
      </c>
      <c r="H107" s="25">
        <f>tbl_Inventory[[#This Row],[Cost Price]]+tbl_Inventory[[#This Row],[Cost Price]]*IF(tbl_Inventory[[#This Row],[Premium?]]="Y",$P$4,$P$3)</f>
        <v>72.1875</v>
      </c>
      <c r="I107" s="25" t="str">
        <f>IF(tbl_Inventory[[#This Row],[Num In Stock]]&lt;$P$5,"Y","")</f>
        <v/>
      </c>
      <c r="J107" s="26" t="str">
        <f>IF(AND(tbl_Inventory[[#This Row],[Below Min]]="Y",tbl_Inventory[[#This Row],[On Backorder]]=""),"Y","")</f>
        <v/>
      </c>
      <c r="K10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7" s="27">
        <f>IF(tbl_Inventory[[#This Row],[Reorder?]]="",0,VLOOKUP(tbl_Inventory[[#This Row],[Category]],tbl_ReorderQty[],2))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">
      <c r="A108" s="18" t="s">
        <v>50</v>
      </c>
      <c r="B108" s="35" t="s">
        <v>51</v>
      </c>
      <c r="C108" s="33" t="s">
        <v>29</v>
      </c>
      <c r="D108" s="33">
        <v>30</v>
      </c>
      <c r="E108" s="33" t="s">
        <v>22</v>
      </c>
      <c r="F108" s="34" t="s">
        <v>22</v>
      </c>
      <c r="G108" s="16">
        <v>448.05</v>
      </c>
      <c r="H108" s="25">
        <f>tbl_Inventory[[#This Row],[Cost Price]]+tbl_Inventory[[#This Row],[Cost Price]]*IF(tbl_Inventory[[#This Row],[Premium?]]="Y",$P$4,$P$3)</f>
        <v>528.69900000000007</v>
      </c>
      <c r="I108" s="25" t="str">
        <f>IF(tbl_Inventory[[#This Row],[Num In Stock]]&lt;$P$5,"Y","")</f>
        <v/>
      </c>
      <c r="J108" s="26" t="str">
        <f>IF(AND(tbl_Inventory[[#This Row],[Below Min]]="Y",tbl_Inventory[[#This Row],[On Backorder]]=""),"Y","")</f>
        <v/>
      </c>
      <c r="K10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8" s="27">
        <f>IF(tbl_Inventory[[#This Row],[Reorder?]]="",0,VLOOKUP(tbl_Inventory[[#This Row],[Category]],tbl_ReorderQty[],2))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">
      <c r="A109" s="18" t="s">
        <v>49</v>
      </c>
      <c r="B109" s="35" t="s">
        <v>48</v>
      </c>
      <c r="C109" s="33" t="s">
        <v>29</v>
      </c>
      <c r="D109" s="33">
        <v>15</v>
      </c>
      <c r="E109" s="33" t="s">
        <v>22</v>
      </c>
      <c r="F109" s="34" t="s">
        <v>25</v>
      </c>
      <c r="G109" s="16">
        <v>334.75</v>
      </c>
      <c r="H109" s="25">
        <f>tbl_Inventory[[#This Row],[Cost Price]]+tbl_Inventory[[#This Row],[Cost Price]]*IF(tbl_Inventory[[#This Row],[Premium?]]="Y",$P$4,$P$3)</f>
        <v>418.4375</v>
      </c>
      <c r="I109" s="25" t="str">
        <f>IF(tbl_Inventory[[#This Row],[Num In Stock]]&lt;$P$5,"Y","")</f>
        <v/>
      </c>
      <c r="J109" s="26" t="str">
        <f>IF(AND(tbl_Inventory[[#This Row],[Below Min]]="Y",tbl_Inventory[[#This Row],[On Backorder]]=""),"Y","")</f>
        <v/>
      </c>
      <c r="K10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09" s="27">
        <f>IF(tbl_Inventory[[#This Row],[Reorder?]]="",0,VLOOKUP(tbl_Inventory[[#This Row],[Category]],tbl_ReorderQty[],2))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">
      <c r="A110" s="22" t="s">
        <v>45</v>
      </c>
      <c r="B110" s="32" t="s">
        <v>44</v>
      </c>
      <c r="C110" s="33" t="s">
        <v>29</v>
      </c>
      <c r="D110" s="33">
        <v>29</v>
      </c>
      <c r="E110" s="33" t="s">
        <v>22</v>
      </c>
      <c r="F110" s="34" t="s">
        <v>22</v>
      </c>
      <c r="G110" s="16">
        <v>456.75</v>
      </c>
      <c r="H110" s="25">
        <f>tbl_Inventory[[#This Row],[Cost Price]]+tbl_Inventory[[#This Row],[Cost Price]]*IF(tbl_Inventory[[#This Row],[Premium?]]="Y",$P$4,$P$3)</f>
        <v>538.96500000000003</v>
      </c>
      <c r="I110" s="25" t="str">
        <f>IF(tbl_Inventory[[#This Row],[Num In Stock]]&lt;$P$5,"Y","")</f>
        <v/>
      </c>
      <c r="J110" s="26" t="str">
        <f>IF(AND(tbl_Inventory[[#This Row],[Below Min]]="Y",tbl_Inventory[[#This Row],[On Backorder]]=""),"Y","")</f>
        <v/>
      </c>
      <c r="K1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0" s="27">
        <f>IF(tbl_Inventory[[#This Row],[Reorder?]]="",0,VLOOKUP(tbl_Inventory[[#This Row],[Category]],tbl_ReorderQty[],2))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">
      <c r="A111" s="22" t="s">
        <v>42</v>
      </c>
      <c r="B111" s="32" t="s">
        <v>43</v>
      </c>
      <c r="C111" s="33" t="s">
        <v>29</v>
      </c>
      <c r="D111" s="33">
        <v>14</v>
      </c>
      <c r="E111" s="33" t="s">
        <v>22</v>
      </c>
      <c r="F111" s="34" t="s">
        <v>25</v>
      </c>
      <c r="G111" s="16">
        <v>465.45</v>
      </c>
      <c r="H111" s="25">
        <f>tbl_Inventory[[#This Row],[Cost Price]]+tbl_Inventory[[#This Row],[Cost Price]]*IF(tbl_Inventory[[#This Row],[Premium?]]="Y",$P$4,$P$3)</f>
        <v>581.8125</v>
      </c>
      <c r="I111" s="25" t="str">
        <f>IF(tbl_Inventory[[#This Row],[Num In Stock]]&lt;$P$5,"Y","")</f>
        <v/>
      </c>
      <c r="J111" s="26" t="str">
        <f>IF(AND(tbl_Inventory[[#This Row],[Below Min]]="Y",tbl_Inventory[[#This Row],[On Backorder]]=""),"Y","")</f>
        <v/>
      </c>
      <c r="K1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1" s="27">
        <f>IF(tbl_Inventory[[#This Row],[Reorder?]]="",0,VLOOKUP(tbl_Inventory[[#This Row],[Category]],tbl_ReorderQty[],2))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">
      <c r="A112" s="22" t="s">
        <v>46</v>
      </c>
      <c r="B112" s="32" t="s">
        <v>47</v>
      </c>
      <c r="C112" s="33" t="s">
        <v>29</v>
      </c>
      <c r="D112" s="33">
        <v>8</v>
      </c>
      <c r="E112" s="33" t="s">
        <v>22</v>
      </c>
      <c r="F112" s="34" t="s">
        <v>22</v>
      </c>
      <c r="G112" s="16">
        <v>196.1</v>
      </c>
      <c r="H112" s="25">
        <f>tbl_Inventory[[#This Row],[Cost Price]]+tbl_Inventory[[#This Row],[Cost Price]]*IF(tbl_Inventory[[#This Row],[Premium?]]="Y",$P$4,$P$3)</f>
        <v>231.398</v>
      </c>
      <c r="I112" s="25" t="str">
        <f>IF(tbl_Inventory[[#This Row],[Num In Stock]]&lt;$P$5,"Y","")</f>
        <v>Y</v>
      </c>
      <c r="J112" s="26" t="str">
        <f>IF(AND(tbl_Inventory[[#This Row],[Below Min]]="Y",tbl_Inventory[[#This Row],[On Backorder]]=""),"Y","")</f>
        <v>Y</v>
      </c>
      <c r="K1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12" s="27">
        <f>IF(tbl_Inventory[[#This Row],[Reorder?]]="",0,VLOOKUP(tbl_Inventory[[#This Row],[Category]],tbl_ReorderQty[],2))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">
      <c r="A113" s="22" t="s">
        <v>30</v>
      </c>
      <c r="B113" s="32" t="s">
        <v>31</v>
      </c>
      <c r="C113" s="33" t="s">
        <v>29</v>
      </c>
      <c r="D113" s="33">
        <v>7</v>
      </c>
      <c r="E113" s="33" t="s">
        <v>25</v>
      </c>
      <c r="F113" s="34" t="s">
        <v>25</v>
      </c>
      <c r="G113" s="16">
        <v>1367.6</v>
      </c>
      <c r="H113" s="25">
        <f>tbl_Inventory[[#This Row],[Cost Price]]+tbl_Inventory[[#This Row],[Cost Price]]*IF(tbl_Inventory[[#This Row],[Premium?]]="Y",$P$4,$P$3)</f>
        <v>1709.5</v>
      </c>
      <c r="I113" s="25" t="str">
        <f>IF(tbl_Inventory[[#This Row],[Num In Stock]]&lt;$P$5,"Y","")</f>
        <v>Y</v>
      </c>
      <c r="J113" s="26" t="str">
        <f>IF(AND(tbl_Inventory[[#This Row],[Below Min]]="Y",tbl_Inventory[[#This Row],[On Backorder]]=""),"Y","")</f>
        <v/>
      </c>
      <c r="K1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3" s="27">
        <f>IF(tbl_Inventory[[#This Row],[Reorder?]]="",0,VLOOKUP(tbl_Inventory[[#This Row],[Category]],tbl_ReorderQty[],2))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">
      <c r="A114" s="22" t="s">
        <v>374</v>
      </c>
      <c r="B114" s="32" t="s">
        <v>375</v>
      </c>
      <c r="C114" s="33" t="s">
        <v>27</v>
      </c>
      <c r="D114" s="33">
        <v>0</v>
      </c>
      <c r="E114" s="33" t="s">
        <v>22</v>
      </c>
      <c r="F114" s="34" t="s">
        <v>22</v>
      </c>
      <c r="G114" s="16">
        <v>5824.7</v>
      </c>
      <c r="H114" s="25">
        <f>tbl_Inventory[[#This Row],[Cost Price]]+tbl_Inventory[[#This Row],[Cost Price]]*IF(tbl_Inventory[[#This Row],[Premium?]]="Y",$P$4,$P$3)</f>
        <v>6873.1459999999997</v>
      </c>
      <c r="I114" s="25" t="str">
        <f>IF(tbl_Inventory[[#This Row],[Num In Stock]]&lt;$P$5,"Y","")</f>
        <v>Y</v>
      </c>
      <c r="J114" s="26" t="str">
        <f>IF(AND(tbl_Inventory[[#This Row],[Below Min]]="Y",tbl_Inventory[[#This Row],[On Backorder]]=""),"Y","")</f>
        <v>Y</v>
      </c>
      <c r="K1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14" s="27">
        <f>IF(tbl_Inventory[[#This Row],[Reorder?]]="",0,VLOOKUP(tbl_Inventory[[#This Row],[Category]],tbl_ReorderQty[],2))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">
      <c r="A115" s="22" t="s">
        <v>368</v>
      </c>
      <c r="B115" s="32" t="s">
        <v>369</v>
      </c>
      <c r="C115" s="33" t="s">
        <v>27</v>
      </c>
      <c r="D115" s="33">
        <v>23</v>
      </c>
      <c r="E115" s="33" t="s">
        <v>22</v>
      </c>
      <c r="F115" s="34" t="s">
        <v>25</v>
      </c>
      <c r="G115" s="16">
        <v>5714.8</v>
      </c>
      <c r="H115" s="25">
        <f>tbl_Inventory[[#This Row],[Cost Price]]+tbl_Inventory[[#This Row],[Cost Price]]*IF(tbl_Inventory[[#This Row],[Premium?]]="Y",$P$4,$P$3)</f>
        <v>7143.5</v>
      </c>
      <c r="I115" s="25" t="str">
        <f>IF(tbl_Inventory[[#This Row],[Num In Stock]]&lt;$P$5,"Y","")</f>
        <v/>
      </c>
      <c r="J115" s="26" t="str">
        <f>IF(AND(tbl_Inventory[[#This Row],[Below Min]]="Y",tbl_Inventory[[#This Row],[On Backorder]]=""),"Y","")</f>
        <v/>
      </c>
      <c r="K1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5" s="27">
        <f>IF(tbl_Inventory[[#This Row],[Reorder?]]="",0,VLOOKUP(tbl_Inventory[[#This Row],[Category]],tbl_ReorderQty[],2))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">
      <c r="A116" s="22" t="s">
        <v>376</v>
      </c>
      <c r="B116" s="32" t="s">
        <v>377</v>
      </c>
      <c r="C116" s="33" t="s">
        <v>27</v>
      </c>
      <c r="D116" s="33">
        <v>32</v>
      </c>
      <c r="E116" s="33" t="s">
        <v>22</v>
      </c>
      <c r="F116" s="34" t="s">
        <v>22</v>
      </c>
      <c r="G116" s="16">
        <v>5769.75</v>
      </c>
      <c r="H116" s="25">
        <f>tbl_Inventory[[#This Row],[Cost Price]]+tbl_Inventory[[#This Row],[Cost Price]]*IF(tbl_Inventory[[#This Row],[Premium?]]="Y",$P$4,$P$3)</f>
        <v>6808.3050000000003</v>
      </c>
      <c r="I116" s="25" t="str">
        <f>IF(tbl_Inventory[[#This Row],[Num In Stock]]&lt;$P$5,"Y","")</f>
        <v/>
      </c>
      <c r="J116" s="26" t="str">
        <f>IF(AND(tbl_Inventory[[#This Row],[Below Min]]="Y",tbl_Inventory[[#This Row],[On Backorder]]=""),"Y","")</f>
        <v/>
      </c>
      <c r="K1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6" s="27">
        <f>IF(tbl_Inventory[[#This Row],[Reorder?]]="",0,VLOOKUP(tbl_Inventory[[#This Row],[Category]],tbl_ReorderQty[],2))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">
      <c r="A117" s="22" t="s">
        <v>362</v>
      </c>
      <c r="B117" s="32" t="s">
        <v>363</v>
      </c>
      <c r="C117" s="33" t="s">
        <v>27</v>
      </c>
      <c r="D117" s="33">
        <v>11</v>
      </c>
      <c r="E117" s="33" t="s">
        <v>22</v>
      </c>
      <c r="F117" s="34" t="s">
        <v>22</v>
      </c>
      <c r="G117" s="16">
        <v>5714.8</v>
      </c>
      <c r="H117" s="25">
        <f>tbl_Inventory[[#This Row],[Cost Price]]+tbl_Inventory[[#This Row],[Cost Price]]*IF(tbl_Inventory[[#This Row],[Premium?]]="Y",$P$4,$P$3)</f>
        <v>6743.4639999999999</v>
      </c>
      <c r="I117" s="25" t="str">
        <f>IF(tbl_Inventory[[#This Row],[Num In Stock]]&lt;$P$5,"Y","")</f>
        <v/>
      </c>
      <c r="J117" s="26" t="str">
        <f>IF(AND(tbl_Inventory[[#This Row],[Below Min]]="Y",tbl_Inventory[[#This Row],[On Backorder]]=""),"Y","")</f>
        <v/>
      </c>
      <c r="K1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7" s="27">
        <f>IF(tbl_Inventory[[#This Row],[Reorder?]]="",0,VLOOKUP(tbl_Inventory[[#This Row],[Category]],tbl_ReorderQty[],2))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">
      <c r="A118" s="22" t="s">
        <v>370</v>
      </c>
      <c r="B118" s="32" t="s">
        <v>371</v>
      </c>
      <c r="C118" s="33" t="s">
        <v>27</v>
      </c>
      <c r="D118" s="33">
        <v>12</v>
      </c>
      <c r="E118" s="33" t="s">
        <v>22</v>
      </c>
      <c r="F118" s="34" t="s">
        <v>22</v>
      </c>
      <c r="G118" s="16">
        <v>5659.85</v>
      </c>
      <c r="H118" s="25">
        <f>tbl_Inventory[[#This Row],[Cost Price]]+tbl_Inventory[[#This Row],[Cost Price]]*IF(tbl_Inventory[[#This Row],[Premium?]]="Y",$P$4,$P$3)</f>
        <v>6678.6230000000005</v>
      </c>
      <c r="I118" s="25" t="str">
        <f>IF(tbl_Inventory[[#This Row],[Num In Stock]]&lt;$P$5,"Y","")</f>
        <v/>
      </c>
      <c r="J118" s="26" t="str">
        <f>IF(AND(tbl_Inventory[[#This Row],[Below Min]]="Y",tbl_Inventory[[#This Row],[On Backorder]]=""),"Y","")</f>
        <v/>
      </c>
      <c r="K1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8" s="27">
        <f>IF(tbl_Inventory[[#This Row],[Reorder?]]="",0,VLOOKUP(tbl_Inventory[[#This Row],[Category]],tbl_ReorderQty[],2))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">
      <c r="A119" s="22" t="s">
        <v>372</v>
      </c>
      <c r="B119" s="32" t="s">
        <v>373</v>
      </c>
      <c r="C119" s="33" t="s">
        <v>27</v>
      </c>
      <c r="D119" s="33">
        <v>23</v>
      </c>
      <c r="E119" s="33" t="s">
        <v>22</v>
      </c>
      <c r="F119" s="34" t="s">
        <v>22</v>
      </c>
      <c r="G119" s="16">
        <v>5604.9</v>
      </c>
      <c r="H119" s="25">
        <f>tbl_Inventory[[#This Row],[Cost Price]]+tbl_Inventory[[#This Row],[Cost Price]]*IF(tbl_Inventory[[#This Row],[Premium?]]="Y",$P$4,$P$3)</f>
        <v>6613.7819999999992</v>
      </c>
      <c r="I119" s="25" t="str">
        <f>IF(tbl_Inventory[[#This Row],[Num In Stock]]&lt;$P$5,"Y","")</f>
        <v/>
      </c>
      <c r="J119" s="26" t="str">
        <f>IF(AND(tbl_Inventory[[#This Row],[Below Min]]="Y",tbl_Inventory[[#This Row],[On Backorder]]=""),"Y","")</f>
        <v/>
      </c>
      <c r="K1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19" s="27">
        <f>IF(tbl_Inventory[[#This Row],[Reorder?]]="",0,VLOOKUP(tbl_Inventory[[#This Row],[Category]],tbl_ReorderQty[],2))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">
      <c r="A120" s="22" t="s">
        <v>366</v>
      </c>
      <c r="B120" s="32" t="s">
        <v>367</v>
      </c>
      <c r="C120" s="33" t="s">
        <v>27</v>
      </c>
      <c r="D120" s="33">
        <v>0</v>
      </c>
      <c r="E120" s="33" t="s">
        <v>22</v>
      </c>
      <c r="F120" s="34" t="s">
        <v>22</v>
      </c>
      <c r="G120" s="16">
        <v>5714.8</v>
      </c>
      <c r="H120" s="25">
        <f>tbl_Inventory[[#This Row],[Cost Price]]+tbl_Inventory[[#This Row],[Cost Price]]*IF(tbl_Inventory[[#This Row],[Premium?]]="Y",$P$4,$P$3)</f>
        <v>6743.4639999999999</v>
      </c>
      <c r="I120" s="25" t="str">
        <f>IF(tbl_Inventory[[#This Row],[Num In Stock]]&lt;$P$5,"Y","")</f>
        <v>Y</v>
      </c>
      <c r="J120" s="26" t="str">
        <f>IF(AND(tbl_Inventory[[#This Row],[Below Min]]="Y",tbl_Inventory[[#This Row],[On Backorder]]=""),"Y","")</f>
        <v>Y</v>
      </c>
      <c r="K1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20" s="27">
        <f>IF(tbl_Inventory[[#This Row],[Reorder?]]="",0,VLOOKUP(tbl_Inventory[[#This Row],[Category]],tbl_ReorderQty[],2))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">
      <c r="A121" s="22" t="s">
        <v>364</v>
      </c>
      <c r="B121" s="32" t="s">
        <v>365</v>
      </c>
      <c r="C121" s="33" t="s">
        <v>27</v>
      </c>
      <c r="D121" s="33">
        <v>22</v>
      </c>
      <c r="E121" s="33" t="s">
        <v>22</v>
      </c>
      <c r="F121" s="34" t="s">
        <v>22</v>
      </c>
      <c r="G121" s="16">
        <v>5714.8</v>
      </c>
      <c r="H121" s="25">
        <f>tbl_Inventory[[#This Row],[Cost Price]]+tbl_Inventory[[#This Row],[Cost Price]]*IF(tbl_Inventory[[#This Row],[Premium?]]="Y",$P$4,$P$3)</f>
        <v>6743.4639999999999</v>
      </c>
      <c r="I121" s="25" t="str">
        <f>IF(tbl_Inventory[[#This Row],[Num In Stock]]&lt;$P$5,"Y","")</f>
        <v/>
      </c>
      <c r="J121" s="26" t="str">
        <f>IF(AND(tbl_Inventory[[#This Row],[Below Min]]="Y",tbl_Inventory[[#This Row],[On Backorder]]=""),"Y","")</f>
        <v/>
      </c>
      <c r="K1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1" s="27">
        <f>IF(tbl_Inventory[[#This Row],[Reorder?]]="",0,VLOOKUP(tbl_Inventory[[#This Row],[Category]],tbl_ReorderQty[],2))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">
      <c r="A122" s="22" t="s">
        <v>744</v>
      </c>
      <c r="B122" s="32" t="s">
        <v>745</v>
      </c>
      <c r="C122" s="33" t="s">
        <v>27</v>
      </c>
      <c r="D122" s="33">
        <v>20</v>
      </c>
      <c r="E122" s="33" t="s">
        <v>22</v>
      </c>
      <c r="F122" s="34" t="s">
        <v>25</v>
      </c>
      <c r="G122" s="16">
        <v>5879.65</v>
      </c>
      <c r="H122" s="25">
        <f>tbl_Inventory[[#This Row],[Cost Price]]+tbl_Inventory[[#This Row],[Cost Price]]*IF(tbl_Inventory[[#This Row],[Premium?]]="Y",$P$4,$P$3)</f>
        <v>7349.5625</v>
      </c>
      <c r="I122" s="25" t="str">
        <f>IF(tbl_Inventory[[#This Row],[Num In Stock]]&lt;$P$5,"Y","")</f>
        <v/>
      </c>
      <c r="J122" s="26" t="str">
        <f>IF(AND(tbl_Inventory[[#This Row],[Below Min]]="Y",tbl_Inventory[[#This Row],[On Backorder]]=""),"Y","")</f>
        <v/>
      </c>
      <c r="K1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2" s="27">
        <f>IF(tbl_Inventory[[#This Row],[Reorder?]]="",0,VLOOKUP(tbl_Inventory[[#This Row],[Category]],tbl_ReorderQty[],2))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">
      <c r="A123" s="22" t="s">
        <v>742</v>
      </c>
      <c r="B123" s="32" t="s">
        <v>743</v>
      </c>
      <c r="C123" s="33" t="s">
        <v>28</v>
      </c>
      <c r="D123" s="33">
        <v>28</v>
      </c>
      <c r="E123" s="33" t="s">
        <v>22</v>
      </c>
      <c r="F123" s="34" t="s">
        <v>22</v>
      </c>
      <c r="G123" s="16">
        <v>4570.8</v>
      </c>
      <c r="H123" s="25">
        <f>tbl_Inventory[[#This Row],[Cost Price]]+tbl_Inventory[[#This Row],[Cost Price]]*IF(tbl_Inventory[[#This Row],[Premium?]]="Y",$P$4,$P$3)</f>
        <v>5393.5439999999999</v>
      </c>
      <c r="I123" s="25" t="str">
        <f>IF(tbl_Inventory[[#This Row],[Num In Stock]]&lt;$P$5,"Y","")</f>
        <v/>
      </c>
      <c r="J123" s="26" t="str">
        <f>IF(AND(tbl_Inventory[[#This Row],[Below Min]]="Y",tbl_Inventory[[#This Row],[On Backorder]]=""),"Y","")</f>
        <v/>
      </c>
      <c r="K1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3" s="27">
        <f>IF(tbl_Inventory[[#This Row],[Reorder?]]="",0,VLOOKUP(tbl_Inventory[[#This Row],[Category]],tbl_ReorderQty[],2))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">
      <c r="A124" s="22" t="s">
        <v>32</v>
      </c>
      <c r="B124" s="32" t="s">
        <v>33</v>
      </c>
      <c r="C124" s="33" t="s">
        <v>28</v>
      </c>
      <c r="D124" s="33">
        <v>29</v>
      </c>
      <c r="E124" s="33" t="s">
        <v>22</v>
      </c>
      <c r="F124" s="34" t="s">
        <v>22</v>
      </c>
      <c r="G124" s="16">
        <v>4658.7</v>
      </c>
      <c r="H124" s="25">
        <f>tbl_Inventory[[#This Row],[Cost Price]]+tbl_Inventory[[#This Row],[Cost Price]]*IF(tbl_Inventory[[#This Row],[Premium?]]="Y",$P$4,$P$3)</f>
        <v>5497.2659999999996</v>
      </c>
      <c r="I124" s="25" t="str">
        <f>IF(tbl_Inventory[[#This Row],[Num In Stock]]&lt;$P$5,"Y","")</f>
        <v/>
      </c>
      <c r="J124" s="26" t="str">
        <f>IF(AND(tbl_Inventory[[#This Row],[Below Min]]="Y",tbl_Inventory[[#This Row],[On Backorder]]=""),"Y","")</f>
        <v/>
      </c>
      <c r="K1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4" s="27">
        <f>IF(tbl_Inventory[[#This Row],[Reorder?]]="",0,VLOOKUP(tbl_Inventory[[#This Row],[Category]],tbl_ReorderQty[],2))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">
      <c r="A125" s="22" t="s">
        <v>748</v>
      </c>
      <c r="B125" s="32" t="s">
        <v>749</v>
      </c>
      <c r="C125" s="33" t="s">
        <v>29</v>
      </c>
      <c r="D125" s="33">
        <v>20</v>
      </c>
      <c r="E125" s="33" t="s">
        <v>22</v>
      </c>
      <c r="F125" s="34" t="s">
        <v>25</v>
      </c>
      <c r="G125" s="16">
        <v>1160.7</v>
      </c>
      <c r="H125" s="25">
        <f>tbl_Inventory[[#This Row],[Cost Price]]+tbl_Inventory[[#This Row],[Cost Price]]*IF(tbl_Inventory[[#This Row],[Premium?]]="Y",$P$4,$P$3)</f>
        <v>1450.875</v>
      </c>
      <c r="I125" s="25" t="str">
        <f>IF(tbl_Inventory[[#This Row],[Num In Stock]]&lt;$P$5,"Y","")</f>
        <v/>
      </c>
      <c r="J125" s="26" t="str">
        <f>IF(AND(tbl_Inventory[[#This Row],[Below Min]]="Y",tbl_Inventory[[#This Row],[On Backorder]]=""),"Y","")</f>
        <v/>
      </c>
      <c r="K1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5" s="27">
        <f>IF(tbl_Inventory[[#This Row],[Reorder?]]="",0,VLOOKUP(tbl_Inventory[[#This Row],[Category]],tbl_ReorderQty[],2))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">
      <c r="A126" s="22" t="s">
        <v>746</v>
      </c>
      <c r="B126" s="32" t="s">
        <v>747</v>
      </c>
      <c r="C126" s="33" t="s">
        <v>29</v>
      </c>
      <c r="D126" s="33">
        <v>18</v>
      </c>
      <c r="E126" s="33" t="s">
        <v>22</v>
      </c>
      <c r="F126" s="34" t="s">
        <v>22</v>
      </c>
      <c r="G126" s="16">
        <v>1127.8499999999999</v>
      </c>
      <c r="H126" s="25">
        <f>tbl_Inventory[[#This Row],[Cost Price]]+tbl_Inventory[[#This Row],[Cost Price]]*IF(tbl_Inventory[[#This Row],[Premium?]]="Y",$P$4,$P$3)</f>
        <v>1330.8629999999998</v>
      </c>
      <c r="I126" s="25" t="str">
        <f>IF(tbl_Inventory[[#This Row],[Num In Stock]]&lt;$P$5,"Y","")</f>
        <v/>
      </c>
      <c r="J126" s="26" t="str">
        <f>IF(AND(tbl_Inventory[[#This Row],[Below Min]]="Y",tbl_Inventory[[#This Row],[On Backorder]]=""),"Y","")</f>
        <v/>
      </c>
      <c r="K1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6" s="27">
        <f>IF(tbl_Inventory[[#This Row],[Reorder?]]="",0,VLOOKUP(tbl_Inventory[[#This Row],[Category]],tbl_ReorderQty[],2))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">
      <c r="A127" s="22" t="s">
        <v>1052</v>
      </c>
      <c r="B127" s="32" t="s">
        <v>1053</v>
      </c>
      <c r="C127" s="33" t="s">
        <v>29</v>
      </c>
      <c r="D127" s="33">
        <v>1</v>
      </c>
      <c r="E127" s="33" t="s">
        <v>22</v>
      </c>
      <c r="F127" s="34" t="s">
        <v>25</v>
      </c>
      <c r="G127" s="16">
        <v>514.5</v>
      </c>
      <c r="H127" s="25">
        <f>tbl_Inventory[[#This Row],[Cost Price]]+tbl_Inventory[[#This Row],[Cost Price]]*IF(tbl_Inventory[[#This Row],[Premium?]]="Y",$P$4,$P$3)</f>
        <v>643.125</v>
      </c>
      <c r="I127" s="25" t="str">
        <f>IF(tbl_Inventory[[#This Row],[Num In Stock]]&lt;$P$5,"Y","")</f>
        <v>Y</v>
      </c>
      <c r="J127" s="26" t="str">
        <f>IF(AND(tbl_Inventory[[#This Row],[Below Min]]="Y",tbl_Inventory[[#This Row],[On Backorder]]=""),"Y","")</f>
        <v>Y</v>
      </c>
      <c r="K1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27" s="27">
        <f>IF(tbl_Inventory[[#This Row],[Reorder?]]="",0,VLOOKUP(tbl_Inventory[[#This Row],[Category]],tbl_ReorderQty[],2))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">
      <c r="A128" s="22" t="s">
        <v>34</v>
      </c>
      <c r="B128" s="32" t="s">
        <v>35</v>
      </c>
      <c r="C128" s="33" t="s">
        <v>29</v>
      </c>
      <c r="D128" s="33">
        <v>20</v>
      </c>
      <c r="E128" s="33" t="s">
        <v>22</v>
      </c>
      <c r="F128" s="34" t="s">
        <v>22</v>
      </c>
      <c r="G128" s="16">
        <v>514.5</v>
      </c>
      <c r="H128" s="25">
        <f>tbl_Inventory[[#This Row],[Cost Price]]+tbl_Inventory[[#This Row],[Cost Price]]*IF(tbl_Inventory[[#This Row],[Premium?]]="Y",$P$4,$P$3)</f>
        <v>607.11</v>
      </c>
      <c r="I128" s="25" t="str">
        <f>IF(tbl_Inventory[[#This Row],[Num In Stock]]&lt;$P$5,"Y","")</f>
        <v/>
      </c>
      <c r="J128" s="26" t="str">
        <f>IF(AND(tbl_Inventory[[#This Row],[Below Min]]="Y",tbl_Inventory[[#This Row],[On Backorder]]=""),"Y","")</f>
        <v/>
      </c>
      <c r="K1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28" s="27">
        <f>IF(tbl_Inventory[[#This Row],[Reorder?]]="",0,VLOOKUP(tbl_Inventory[[#This Row],[Category]],tbl_ReorderQty[],2))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">
      <c r="A129" s="22" t="s">
        <v>1050</v>
      </c>
      <c r="B129" s="32" t="s">
        <v>1051</v>
      </c>
      <c r="C129" s="33" t="s">
        <v>29</v>
      </c>
      <c r="D129" s="33">
        <v>0</v>
      </c>
      <c r="E129" s="33" t="s">
        <v>22</v>
      </c>
      <c r="F129" s="34" t="s">
        <v>25</v>
      </c>
      <c r="G129" s="16">
        <v>504.7</v>
      </c>
      <c r="H129" s="25">
        <f>tbl_Inventory[[#This Row],[Cost Price]]+tbl_Inventory[[#This Row],[Cost Price]]*IF(tbl_Inventory[[#This Row],[Premium?]]="Y",$P$4,$P$3)</f>
        <v>630.875</v>
      </c>
      <c r="I129" s="25" t="str">
        <f>IF(tbl_Inventory[[#This Row],[Num In Stock]]&lt;$P$5,"Y","")</f>
        <v>Y</v>
      </c>
      <c r="J129" s="26" t="str">
        <f>IF(AND(tbl_Inventory[[#This Row],[Below Min]]="Y",tbl_Inventory[[#This Row],[On Backorder]]=""),"Y","")</f>
        <v>Y</v>
      </c>
      <c r="K1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29" s="27">
        <f>IF(tbl_Inventory[[#This Row],[Reorder?]]="",0,VLOOKUP(tbl_Inventory[[#This Row],[Category]],tbl_ReorderQty[],2))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">
      <c r="A130" s="22" t="s">
        <v>36</v>
      </c>
      <c r="B130" s="32" t="s">
        <v>37</v>
      </c>
      <c r="C130" s="33" t="s">
        <v>29</v>
      </c>
      <c r="D130" s="33">
        <v>4</v>
      </c>
      <c r="E130" s="33" t="s">
        <v>22</v>
      </c>
      <c r="F130" s="34" t="s">
        <v>25</v>
      </c>
      <c r="G130" s="16">
        <v>524.29999999999995</v>
      </c>
      <c r="H130" s="25">
        <f>tbl_Inventory[[#This Row],[Cost Price]]+tbl_Inventory[[#This Row],[Cost Price]]*IF(tbl_Inventory[[#This Row],[Premium?]]="Y",$P$4,$P$3)</f>
        <v>655.375</v>
      </c>
      <c r="I130" s="25" t="str">
        <f>IF(tbl_Inventory[[#This Row],[Num In Stock]]&lt;$P$5,"Y","")</f>
        <v>Y</v>
      </c>
      <c r="J130" s="26" t="str">
        <f>IF(AND(tbl_Inventory[[#This Row],[Below Min]]="Y",tbl_Inventory[[#This Row],[On Backorder]]=""),"Y","")</f>
        <v>Y</v>
      </c>
      <c r="K1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30" s="27">
        <f>IF(tbl_Inventory[[#This Row],[Reorder?]]="",0,VLOOKUP(tbl_Inventory[[#This Row],[Category]],tbl_ReorderQty[],2))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">
      <c r="A131" s="22" t="s">
        <v>38</v>
      </c>
      <c r="B131" s="32" t="s">
        <v>39</v>
      </c>
      <c r="C131" s="33" t="s">
        <v>29</v>
      </c>
      <c r="D131" s="33">
        <v>10</v>
      </c>
      <c r="E131" s="33" t="s">
        <v>22</v>
      </c>
      <c r="F131" s="34" t="s">
        <v>22</v>
      </c>
      <c r="G131" s="16">
        <v>674.65</v>
      </c>
      <c r="H131" s="25">
        <f>tbl_Inventory[[#This Row],[Cost Price]]+tbl_Inventory[[#This Row],[Cost Price]]*IF(tbl_Inventory[[#This Row],[Premium?]]="Y",$P$4,$P$3)</f>
        <v>796.08699999999999</v>
      </c>
      <c r="I131" s="25" t="str">
        <f>IF(tbl_Inventory[[#This Row],[Num In Stock]]&lt;$P$5,"Y","")</f>
        <v/>
      </c>
      <c r="J131" s="26" t="str">
        <f>IF(AND(tbl_Inventory[[#This Row],[Below Min]]="Y",tbl_Inventory[[#This Row],[On Backorder]]=""),"Y","")</f>
        <v/>
      </c>
      <c r="K1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1" s="27">
        <f>IF(tbl_Inventory[[#This Row],[Reorder?]]="",0,VLOOKUP(tbl_Inventory[[#This Row],[Category]],tbl_ReorderQty[],2))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3">
      <c r="A132" s="22" t="s">
        <v>1048</v>
      </c>
      <c r="B132" s="32" t="s">
        <v>1049</v>
      </c>
      <c r="C132" s="33" t="s">
        <v>29</v>
      </c>
      <c r="D132" s="33">
        <v>10</v>
      </c>
      <c r="E132" s="33" t="s">
        <v>22</v>
      </c>
      <c r="F132" s="34" t="s">
        <v>25</v>
      </c>
      <c r="G132" s="16">
        <v>499.8</v>
      </c>
      <c r="H132" s="25">
        <f>tbl_Inventory[[#This Row],[Cost Price]]+tbl_Inventory[[#This Row],[Cost Price]]*IF(tbl_Inventory[[#This Row],[Premium?]]="Y",$P$4,$P$3)</f>
        <v>624.75</v>
      </c>
      <c r="I132" s="25" t="str">
        <f>IF(tbl_Inventory[[#This Row],[Num In Stock]]&lt;$P$5,"Y","")</f>
        <v/>
      </c>
      <c r="J132" s="26" t="str">
        <f>IF(AND(tbl_Inventory[[#This Row],[Below Min]]="Y",tbl_Inventory[[#This Row],[On Backorder]]=""),"Y","")</f>
        <v/>
      </c>
      <c r="K1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2" s="27">
        <f>IF(tbl_Inventory[[#This Row],[Reorder?]]="",0,VLOOKUP(tbl_Inventory[[#This Row],[Category]],tbl_ReorderQty[],2))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3">
      <c r="A133" s="22" t="s">
        <v>40</v>
      </c>
      <c r="B133" s="32" t="s">
        <v>41</v>
      </c>
      <c r="C133" s="33" t="s">
        <v>29</v>
      </c>
      <c r="D133" s="33">
        <v>15</v>
      </c>
      <c r="E133" s="33" t="s">
        <v>22</v>
      </c>
      <c r="F133" s="34" t="s">
        <v>22</v>
      </c>
      <c r="G133" s="16">
        <v>331.5</v>
      </c>
      <c r="H133" s="25">
        <f>tbl_Inventory[[#This Row],[Cost Price]]+tbl_Inventory[[#This Row],[Cost Price]]*IF(tbl_Inventory[[#This Row],[Premium?]]="Y",$P$4,$P$3)</f>
        <v>391.17</v>
      </c>
      <c r="I133" s="25" t="str">
        <f>IF(tbl_Inventory[[#This Row],[Num In Stock]]&lt;$P$5,"Y","")</f>
        <v/>
      </c>
      <c r="J133" s="26" t="str">
        <f>IF(AND(tbl_Inventory[[#This Row],[Below Min]]="Y",tbl_Inventory[[#This Row],[On Backorder]]=""),"Y","")</f>
        <v/>
      </c>
      <c r="K1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3" s="27">
        <f>IF(tbl_Inventory[[#This Row],[Reorder?]]="",0,VLOOKUP(tbl_Inventory[[#This Row],[Category]],tbl_ReorderQty[],2))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3">
      <c r="A134" s="22" t="s">
        <v>204</v>
      </c>
      <c r="B134" s="32" t="s">
        <v>205</v>
      </c>
      <c r="C134" s="33" t="s">
        <v>28</v>
      </c>
      <c r="D134" s="33">
        <v>3</v>
      </c>
      <c r="E134" s="33" t="s">
        <v>25</v>
      </c>
      <c r="F134" s="34" t="s">
        <v>25</v>
      </c>
      <c r="G134" s="16">
        <v>3492.7</v>
      </c>
      <c r="H134" s="25">
        <f>tbl_Inventory[[#This Row],[Cost Price]]+tbl_Inventory[[#This Row],[Cost Price]]*IF(tbl_Inventory[[#This Row],[Premium?]]="Y",$P$4,$P$3)</f>
        <v>4365.875</v>
      </c>
      <c r="I134" s="25" t="str">
        <f>IF(tbl_Inventory[[#This Row],[Num In Stock]]&lt;$P$5,"Y","")</f>
        <v>Y</v>
      </c>
      <c r="J134" s="26" t="str">
        <f>IF(AND(tbl_Inventory[[#This Row],[Below Min]]="Y",tbl_Inventory[[#This Row],[On Backorder]]=""),"Y","")</f>
        <v/>
      </c>
      <c r="K1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4" s="27">
        <f>IF(tbl_Inventory[[#This Row],[Reorder?]]="",0,VLOOKUP(tbl_Inventory[[#This Row],[Category]],tbl_ReorderQty[],2))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3">
      <c r="A135" s="22" t="s">
        <v>296</v>
      </c>
      <c r="B135" s="32" t="s">
        <v>297</v>
      </c>
      <c r="C135" s="33" t="s">
        <v>27</v>
      </c>
      <c r="D135" s="33">
        <v>8</v>
      </c>
      <c r="E135" s="33" t="s">
        <v>25</v>
      </c>
      <c r="F135" s="34" t="s">
        <v>22</v>
      </c>
      <c r="G135" s="16">
        <v>5043.8999999999996</v>
      </c>
      <c r="H135" s="25">
        <f>tbl_Inventory[[#This Row],[Cost Price]]+tbl_Inventory[[#This Row],[Cost Price]]*IF(tbl_Inventory[[#This Row],[Premium?]]="Y",$P$4,$P$3)</f>
        <v>5951.8019999999997</v>
      </c>
      <c r="I135" s="25" t="str">
        <f>IF(tbl_Inventory[[#This Row],[Num In Stock]]&lt;$P$5,"Y","")</f>
        <v>Y</v>
      </c>
      <c r="J135" s="26" t="str">
        <f>IF(AND(tbl_Inventory[[#This Row],[Below Min]]="Y",tbl_Inventory[[#This Row],[On Backorder]]=""),"Y","")</f>
        <v/>
      </c>
      <c r="K1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5" s="27">
        <f>IF(tbl_Inventory[[#This Row],[Reorder?]]="",0,VLOOKUP(tbl_Inventory[[#This Row],[Category]],tbl_ReorderQty[],2))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3">
      <c r="A136" s="22" t="s">
        <v>512</v>
      </c>
      <c r="B136" s="32" t="s">
        <v>513</v>
      </c>
      <c r="C136" s="33" t="s">
        <v>24</v>
      </c>
      <c r="D136" s="33">
        <v>13</v>
      </c>
      <c r="E136" s="33" t="s">
        <v>22</v>
      </c>
      <c r="F136" s="34" t="s">
        <v>22</v>
      </c>
      <c r="G136" s="16">
        <v>11544.75</v>
      </c>
      <c r="H136" s="25">
        <f>tbl_Inventory[[#This Row],[Cost Price]]+tbl_Inventory[[#This Row],[Cost Price]]*IF(tbl_Inventory[[#This Row],[Premium?]]="Y",$P$4,$P$3)</f>
        <v>13622.805</v>
      </c>
      <c r="I136" s="25" t="str">
        <f>IF(tbl_Inventory[[#This Row],[Num In Stock]]&lt;$P$5,"Y","")</f>
        <v/>
      </c>
      <c r="J136" s="26" t="str">
        <f>IF(AND(tbl_Inventory[[#This Row],[Below Min]]="Y",tbl_Inventory[[#This Row],[On Backorder]]=""),"Y","")</f>
        <v/>
      </c>
      <c r="K1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6" s="27">
        <f>IF(tbl_Inventory[[#This Row],[Reorder?]]="",0,VLOOKUP(tbl_Inventory[[#This Row],[Category]],tbl_ReorderQty[],2))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">
      <c r="A137" s="22" t="s">
        <v>508</v>
      </c>
      <c r="B137" s="32" t="s">
        <v>509</v>
      </c>
      <c r="C137" s="33" t="s">
        <v>24</v>
      </c>
      <c r="D137" s="33">
        <v>7</v>
      </c>
      <c r="E137" s="33" t="s">
        <v>25</v>
      </c>
      <c r="F137" s="34"/>
      <c r="G137" s="16">
        <v>1014.9</v>
      </c>
      <c r="H137" s="25">
        <f>tbl_Inventory[[#This Row],[Cost Price]]+tbl_Inventory[[#This Row],[Cost Price]]*IF(tbl_Inventory[[#This Row],[Premium?]]="Y",$P$4,$P$3)</f>
        <v>1197.5819999999999</v>
      </c>
      <c r="I137" s="25" t="str">
        <f>IF(tbl_Inventory[[#This Row],[Num In Stock]]&lt;$P$5,"Y","")</f>
        <v>Y</v>
      </c>
      <c r="J137" s="26" t="str">
        <f>IF(AND(tbl_Inventory[[#This Row],[Below Min]]="Y",tbl_Inventory[[#This Row],[On Backorder]]=""),"Y","")</f>
        <v/>
      </c>
      <c r="K1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7" s="27">
        <f>IF(tbl_Inventory[[#This Row],[Reorder?]]="",0,VLOOKUP(tbl_Inventory[[#This Row],[Category]],tbl_ReorderQty[],2))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">
      <c r="A138" s="22" t="s">
        <v>510</v>
      </c>
      <c r="B138" s="32" t="s">
        <v>511</v>
      </c>
      <c r="C138" s="33" t="s">
        <v>29</v>
      </c>
      <c r="D138" s="33">
        <v>9</v>
      </c>
      <c r="E138" s="33" t="s">
        <v>22</v>
      </c>
      <c r="F138" s="34" t="s">
        <v>25</v>
      </c>
      <c r="G138" s="16">
        <v>1779.75</v>
      </c>
      <c r="H138" s="25">
        <f>tbl_Inventory[[#This Row],[Cost Price]]+tbl_Inventory[[#This Row],[Cost Price]]*IF(tbl_Inventory[[#This Row],[Premium?]]="Y",$P$4,$P$3)</f>
        <v>2224.6875</v>
      </c>
      <c r="I138" s="25" t="str">
        <f>IF(tbl_Inventory[[#This Row],[Num In Stock]]&lt;$P$5,"Y","")</f>
        <v>Y</v>
      </c>
      <c r="J138" s="26" t="str">
        <f>IF(AND(tbl_Inventory[[#This Row],[Below Min]]="Y",tbl_Inventory[[#This Row],[On Backorder]]=""),"Y","")</f>
        <v>Y</v>
      </c>
      <c r="K1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38" s="27">
        <f>IF(tbl_Inventory[[#This Row],[Reorder?]]="",0,VLOOKUP(tbl_Inventory[[#This Row],[Category]],tbl_ReorderQty[],2))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">
      <c r="A139" s="22" t="s">
        <v>182</v>
      </c>
      <c r="B139" s="32" t="s">
        <v>183</v>
      </c>
      <c r="C139" s="33" t="s">
        <v>28</v>
      </c>
      <c r="D139" s="33">
        <v>10</v>
      </c>
      <c r="E139" s="33" t="s">
        <v>22</v>
      </c>
      <c r="F139" s="34" t="s">
        <v>25</v>
      </c>
      <c r="G139" s="16">
        <v>2260.85</v>
      </c>
      <c r="H139" s="25">
        <f>tbl_Inventory[[#This Row],[Cost Price]]+tbl_Inventory[[#This Row],[Cost Price]]*IF(tbl_Inventory[[#This Row],[Premium?]]="Y",$P$4,$P$3)</f>
        <v>2826.0625</v>
      </c>
      <c r="I139" s="25" t="str">
        <f>IF(tbl_Inventory[[#This Row],[Num In Stock]]&lt;$P$5,"Y","")</f>
        <v/>
      </c>
      <c r="J139" s="26" t="str">
        <f>IF(AND(tbl_Inventory[[#This Row],[Below Min]]="Y",tbl_Inventory[[#This Row],[On Backorder]]=""),"Y","")</f>
        <v/>
      </c>
      <c r="K1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39" s="27">
        <f>IF(tbl_Inventory[[#This Row],[Reorder?]]="",0,VLOOKUP(tbl_Inventory[[#This Row],[Category]],tbl_ReorderQty[],2))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3">
      <c r="A140" s="22" t="s">
        <v>236</v>
      </c>
      <c r="B140" s="32" t="s">
        <v>237</v>
      </c>
      <c r="C140" s="33" t="s">
        <v>28</v>
      </c>
      <c r="D140" s="33">
        <v>21</v>
      </c>
      <c r="E140" s="33" t="s">
        <v>22</v>
      </c>
      <c r="F140" s="34" t="s">
        <v>25</v>
      </c>
      <c r="G140" s="16">
        <v>4340.7</v>
      </c>
      <c r="H140" s="25">
        <f>tbl_Inventory[[#This Row],[Cost Price]]+tbl_Inventory[[#This Row],[Cost Price]]*IF(tbl_Inventory[[#This Row],[Premium?]]="Y",$P$4,$P$3)</f>
        <v>5425.875</v>
      </c>
      <c r="I140" s="25" t="str">
        <f>IF(tbl_Inventory[[#This Row],[Num In Stock]]&lt;$P$5,"Y","")</f>
        <v/>
      </c>
      <c r="J140" s="26" t="str">
        <f>IF(AND(tbl_Inventory[[#This Row],[Below Min]]="Y",tbl_Inventory[[#This Row],[On Backorder]]=""),"Y","")</f>
        <v/>
      </c>
      <c r="K1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0" s="27">
        <f>IF(tbl_Inventory[[#This Row],[Reorder?]]="",0,VLOOKUP(tbl_Inventory[[#This Row],[Category]],tbl_ReorderQty[],2))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3">
      <c r="A141" s="22" t="s">
        <v>982</v>
      </c>
      <c r="B141" s="32" t="s">
        <v>983</v>
      </c>
      <c r="C141" s="33" t="s">
        <v>29</v>
      </c>
      <c r="D141" s="33">
        <v>21</v>
      </c>
      <c r="E141" s="33" t="s">
        <v>22</v>
      </c>
      <c r="F141" s="34" t="s">
        <v>22</v>
      </c>
      <c r="G141" s="16">
        <v>1149.75</v>
      </c>
      <c r="H141" s="25">
        <f>tbl_Inventory[[#This Row],[Cost Price]]+tbl_Inventory[[#This Row],[Cost Price]]*IF(tbl_Inventory[[#This Row],[Premium?]]="Y",$P$4,$P$3)</f>
        <v>1356.7049999999999</v>
      </c>
      <c r="I141" s="25" t="str">
        <f>IF(tbl_Inventory[[#This Row],[Num In Stock]]&lt;$P$5,"Y","")</f>
        <v/>
      </c>
      <c r="J141" s="26" t="str">
        <f>IF(AND(tbl_Inventory[[#This Row],[Below Min]]="Y",tbl_Inventory[[#This Row],[On Backorder]]=""),"Y","")</f>
        <v/>
      </c>
      <c r="K1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1" s="27">
        <f>IF(tbl_Inventory[[#This Row],[Reorder?]]="",0,VLOOKUP(tbl_Inventory[[#This Row],[Category]],tbl_ReorderQty[],2))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3">
      <c r="A142" s="22" t="s">
        <v>1018</v>
      </c>
      <c r="B142" s="32" t="s">
        <v>1019</v>
      </c>
      <c r="C142" s="33" t="s">
        <v>24</v>
      </c>
      <c r="D142" s="33">
        <v>6</v>
      </c>
      <c r="E142" s="33" t="s">
        <v>25</v>
      </c>
      <c r="F142" s="34" t="s">
        <v>25</v>
      </c>
      <c r="G142" s="16">
        <v>17154.8</v>
      </c>
      <c r="H142" s="25">
        <f>tbl_Inventory[[#This Row],[Cost Price]]+tbl_Inventory[[#This Row],[Cost Price]]*IF(tbl_Inventory[[#This Row],[Premium?]]="Y",$P$4,$P$3)</f>
        <v>21443.5</v>
      </c>
      <c r="I142" s="25" t="str">
        <f>IF(tbl_Inventory[[#This Row],[Num In Stock]]&lt;$P$5,"Y","")</f>
        <v>Y</v>
      </c>
      <c r="J142" s="26" t="str">
        <f>IF(AND(tbl_Inventory[[#This Row],[Below Min]]="Y",tbl_Inventory[[#This Row],[On Backorder]]=""),"Y","")</f>
        <v/>
      </c>
      <c r="K1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2" s="27">
        <f>IF(tbl_Inventory[[#This Row],[Reorder?]]="",0,VLOOKUP(tbl_Inventory[[#This Row],[Category]],tbl_ReorderQty[],2))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">
      <c r="A143" s="22" t="s">
        <v>1020</v>
      </c>
      <c r="B143" s="32" t="s">
        <v>1021</v>
      </c>
      <c r="C143" s="33" t="s">
        <v>24</v>
      </c>
      <c r="D143" s="33">
        <v>13</v>
      </c>
      <c r="E143" s="33" t="s">
        <v>22</v>
      </c>
      <c r="F143" s="34" t="s">
        <v>22</v>
      </c>
      <c r="G143" s="16">
        <v>17232.900000000001</v>
      </c>
      <c r="H143" s="25">
        <f>tbl_Inventory[[#This Row],[Cost Price]]+tbl_Inventory[[#This Row],[Cost Price]]*IF(tbl_Inventory[[#This Row],[Premium?]]="Y",$P$4,$P$3)</f>
        <v>20334.822</v>
      </c>
      <c r="I143" s="25" t="str">
        <f>IF(tbl_Inventory[[#This Row],[Num In Stock]]&lt;$P$5,"Y","")</f>
        <v/>
      </c>
      <c r="J143" s="26" t="str">
        <f>IF(AND(tbl_Inventory[[#This Row],[Below Min]]="Y",tbl_Inventory[[#This Row],[On Backorder]]=""),"Y","")</f>
        <v/>
      </c>
      <c r="K1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3" s="27">
        <f>IF(tbl_Inventory[[#This Row],[Reorder?]]="",0,VLOOKUP(tbl_Inventory[[#This Row],[Category]],tbl_ReorderQty[],2))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">
      <c r="A144" s="22" t="s">
        <v>1014</v>
      </c>
      <c r="B144" s="32" t="s">
        <v>1015</v>
      </c>
      <c r="C144" s="33" t="s">
        <v>24</v>
      </c>
      <c r="D144" s="33">
        <v>15</v>
      </c>
      <c r="E144" s="33" t="s">
        <v>22</v>
      </c>
      <c r="F144" s="34" t="s">
        <v>25</v>
      </c>
      <c r="G144" s="16">
        <v>10294.85</v>
      </c>
      <c r="H144" s="25">
        <f>tbl_Inventory[[#This Row],[Cost Price]]+tbl_Inventory[[#This Row],[Cost Price]]*IF(tbl_Inventory[[#This Row],[Premium?]]="Y",$P$4,$P$3)</f>
        <v>12868.5625</v>
      </c>
      <c r="I144" s="25" t="str">
        <f>IF(tbl_Inventory[[#This Row],[Num In Stock]]&lt;$P$5,"Y","")</f>
        <v/>
      </c>
      <c r="J144" s="26" t="str">
        <f>IF(AND(tbl_Inventory[[#This Row],[Below Min]]="Y",tbl_Inventory[[#This Row],[On Backorder]]=""),"Y","")</f>
        <v/>
      </c>
      <c r="K1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4" s="27">
        <f>IF(tbl_Inventory[[#This Row],[Reorder?]]="",0,VLOOKUP(tbl_Inventory[[#This Row],[Category]],tbl_ReorderQty[],2))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3">
      <c r="A145" s="22" t="s">
        <v>1016</v>
      </c>
      <c r="B145" s="32" t="s">
        <v>1017</v>
      </c>
      <c r="C145" s="33" t="s">
        <v>24</v>
      </c>
      <c r="D145" s="33">
        <v>18</v>
      </c>
      <c r="E145" s="33" t="s">
        <v>22</v>
      </c>
      <c r="F145" s="34" t="s">
        <v>22</v>
      </c>
      <c r="G145" s="16">
        <v>10912.7</v>
      </c>
      <c r="H145" s="25">
        <f>tbl_Inventory[[#This Row],[Cost Price]]+tbl_Inventory[[#This Row],[Cost Price]]*IF(tbl_Inventory[[#This Row],[Premium?]]="Y",$P$4,$P$3)</f>
        <v>12876.986000000001</v>
      </c>
      <c r="I145" s="25" t="str">
        <f>IF(tbl_Inventory[[#This Row],[Num In Stock]]&lt;$P$5,"Y","")</f>
        <v/>
      </c>
      <c r="J145" s="26" t="str">
        <f>IF(AND(tbl_Inventory[[#This Row],[Below Min]]="Y",tbl_Inventory[[#This Row],[On Backorder]]=""),"Y","")</f>
        <v/>
      </c>
      <c r="K1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5" s="27">
        <f>IF(tbl_Inventory[[#This Row],[Reorder?]]="",0,VLOOKUP(tbl_Inventory[[#This Row],[Category]],tbl_ReorderQty[],2))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3">
      <c r="A146" s="22" t="s">
        <v>170</v>
      </c>
      <c r="B146" s="32" t="s">
        <v>171</v>
      </c>
      <c r="C146" s="33" t="s">
        <v>24</v>
      </c>
      <c r="D146" s="33">
        <v>27</v>
      </c>
      <c r="E146" s="33" t="s">
        <v>22</v>
      </c>
      <c r="F146" s="34" t="s">
        <v>22</v>
      </c>
      <c r="G146" s="16">
        <v>12714.7</v>
      </c>
      <c r="H146" s="25">
        <f>tbl_Inventory[[#This Row],[Cost Price]]+tbl_Inventory[[#This Row],[Cost Price]]*IF(tbl_Inventory[[#This Row],[Premium?]]="Y",$P$4,$P$3)</f>
        <v>15003.346000000001</v>
      </c>
      <c r="I146" s="25" t="str">
        <f>IF(tbl_Inventory[[#This Row],[Num In Stock]]&lt;$P$5,"Y","")</f>
        <v/>
      </c>
      <c r="J146" s="26" t="str">
        <f>IF(AND(tbl_Inventory[[#This Row],[Below Min]]="Y",tbl_Inventory[[#This Row],[On Backorder]]=""),"Y","")</f>
        <v/>
      </c>
      <c r="K1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6" s="27">
        <f>IF(tbl_Inventory[[#This Row],[Reorder?]]="",0,VLOOKUP(tbl_Inventory[[#This Row],[Category]],tbl_ReorderQty[],2))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3">
      <c r="A147" s="22" t="s">
        <v>172</v>
      </c>
      <c r="B147" s="32" t="s">
        <v>173</v>
      </c>
      <c r="C147" s="33" t="s">
        <v>24</v>
      </c>
      <c r="D147" s="33">
        <v>30</v>
      </c>
      <c r="E147" s="33" t="s">
        <v>22</v>
      </c>
      <c r="F147" s="34" t="s">
        <v>22</v>
      </c>
      <c r="G147" s="16">
        <v>12354.85</v>
      </c>
      <c r="H147" s="25">
        <f>tbl_Inventory[[#This Row],[Cost Price]]+tbl_Inventory[[#This Row],[Cost Price]]*IF(tbl_Inventory[[#This Row],[Premium?]]="Y",$P$4,$P$3)</f>
        <v>14578.723</v>
      </c>
      <c r="I147" s="25" t="str">
        <f>IF(tbl_Inventory[[#This Row],[Num In Stock]]&lt;$P$5,"Y","")</f>
        <v/>
      </c>
      <c r="J147" s="26" t="str">
        <f>IF(AND(tbl_Inventory[[#This Row],[Below Min]]="Y",tbl_Inventory[[#This Row],[On Backorder]]=""),"Y","")</f>
        <v/>
      </c>
      <c r="K1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7" s="27">
        <f>IF(tbl_Inventory[[#This Row],[Reorder?]]="",0,VLOOKUP(tbl_Inventory[[#This Row],[Category]],tbl_ReorderQty[],2))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3">
      <c r="A148" s="22" t="s">
        <v>730</v>
      </c>
      <c r="B148" s="32" t="s">
        <v>731</v>
      </c>
      <c r="C148" s="33" t="s">
        <v>29</v>
      </c>
      <c r="D148" s="33">
        <v>3</v>
      </c>
      <c r="E148" s="33" t="s">
        <v>22</v>
      </c>
      <c r="F148" s="34" t="s">
        <v>22</v>
      </c>
      <c r="G148" s="16">
        <v>1677.9</v>
      </c>
      <c r="H148" s="25">
        <f>tbl_Inventory[[#This Row],[Cost Price]]+tbl_Inventory[[#This Row],[Cost Price]]*IF(tbl_Inventory[[#This Row],[Premium?]]="Y",$P$4,$P$3)</f>
        <v>1979.922</v>
      </c>
      <c r="I148" s="25" t="str">
        <f>IF(tbl_Inventory[[#This Row],[Num In Stock]]&lt;$P$5,"Y","")</f>
        <v>Y</v>
      </c>
      <c r="J148" s="26" t="str">
        <f>IF(AND(tbl_Inventory[[#This Row],[Below Min]]="Y",tbl_Inventory[[#This Row],[On Backorder]]=""),"Y","")</f>
        <v>Y</v>
      </c>
      <c r="K1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48" s="27">
        <f>IF(tbl_Inventory[[#This Row],[Reorder?]]="",0,VLOOKUP(tbl_Inventory[[#This Row],[Category]],tbl_ReorderQty[],2))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">
      <c r="A149" s="22" t="s">
        <v>292</v>
      </c>
      <c r="B149" s="32" t="s">
        <v>293</v>
      </c>
      <c r="C149" s="33" t="s">
        <v>27</v>
      </c>
      <c r="D149" s="33">
        <v>26</v>
      </c>
      <c r="E149" s="33" t="s">
        <v>22</v>
      </c>
      <c r="F149" s="34" t="s">
        <v>22</v>
      </c>
      <c r="G149" s="16">
        <v>5144.8500000000004</v>
      </c>
      <c r="H149" s="25">
        <f>tbl_Inventory[[#This Row],[Cost Price]]+tbl_Inventory[[#This Row],[Cost Price]]*IF(tbl_Inventory[[#This Row],[Premium?]]="Y",$P$4,$P$3)</f>
        <v>6070.9230000000007</v>
      </c>
      <c r="I149" s="25" t="str">
        <f>IF(tbl_Inventory[[#This Row],[Num In Stock]]&lt;$P$5,"Y","")</f>
        <v/>
      </c>
      <c r="J149" s="26" t="str">
        <f>IF(AND(tbl_Inventory[[#This Row],[Below Min]]="Y",tbl_Inventory[[#This Row],[On Backorder]]=""),"Y","")</f>
        <v/>
      </c>
      <c r="K1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49" s="27">
        <f>IF(tbl_Inventory[[#This Row],[Reorder?]]="",0,VLOOKUP(tbl_Inventory[[#This Row],[Category]],tbl_ReorderQty[],2))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3">
      <c r="A150" s="22" t="s">
        <v>616</v>
      </c>
      <c r="B150" s="32" t="s">
        <v>617</v>
      </c>
      <c r="C150" s="33" t="s">
        <v>24</v>
      </c>
      <c r="D150" s="33">
        <v>32</v>
      </c>
      <c r="E150" s="33" t="s">
        <v>22</v>
      </c>
      <c r="F150" s="34" t="s">
        <v>25</v>
      </c>
      <c r="G150" s="16">
        <v>14569.7</v>
      </c>
      <c r="H150" s="25">
        <f>tbl_Inventory[[#This Row],[Cost Price]]+tbl_Inventory[[#This Row],[Cost Price]]*IF(tbl_Inventory[[#This Row],[Premium?]]="Y",$P$4,$P$3)</f>
        <v>18212.125</v>
      </c>
      <c r="I150" s="25" t="str">
        <f>IF(tbl_Inventory[[#This Row],[Num In Stock]]&lt;$P$5,"Y","")</f>
        <v/>
      </c>
      <c r="J150" s="26" t="str">
        <f>IF(AND(tbl_Inventory[[#This Row],[Below Min]]="Y",tbl_Inventory[[#This Row],[On Backorder]]=""),"Y","")</f>
        <v/>
      </c>
      <c r="K1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0" s="27">
        <f>IF(tbl_Inventory[[#This Row],[Reorder?]]="",0,VLOOKUP(tbl_Inventory[[#This Row],[Category]],tbl_ReorderQty[],2))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">
      <c r="A151" s="22" t="s">
        <v>548</v>
      </c>
      <c r="B151" s="32" t="s">
        <v>549</v>
      </c>
      <c r="C151" s="33" t="s">
        <v>27</v>
      </c>
      <c r="D151" s="33">
        <v>29</v>
      </c>
      <c r="E151" s="33" t="s">
        <v>22</v>
      </c>
      <c r="F151" s="34" t="s">
        <v>22</v>
      </c>
      <c r="G151" s="16">
        <v>9812.25</v>
      </c>
      <c r="H151" s="25">
        <f>tbl_Inventory[[#This Row],[Cost Price]]+tbl_Inventory[[#This Row],[Cost Price]]*IF(tbl_Inventory[[#This Row],[Premium?]]="Y",$P$4,$P$3)</f>
        <v>11578.455</v>
      </c>
      <c r="I151" s="25" t="str">
        <f>IF(tbl_Inventory[[#This Row],[Num In Stock]]&lt;$P$5,"Y","")</f>
        <v/>
      </c>
      <c r="J151" s="26" t="str">
        <f>IF(AND(tbl_Inventory[[#This Row],[Below Min]]="Y",tbl_Inventory[[#This Row],[On Backorder]]=""),"Y","")</f>
        <v/>
      </c>
      <c r="K1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1" s="27">
        <f>IF(tbl_Inventory[[#This Row],[Reorder?]]="",0,VLOOKUP(tbl_Inventory[[#This Row],[Category]],tbl_ReorderQty[],2))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3">
      <c r="A152" s="22" t="s">
        <v>214</v>
      </c>
      <c r="B152" s="32" t="s">
        <v>215</v>
      </c>
      <c r="C152" s="33" t="s">
        <v>28</v>
      </c>
      <c r="D152" s="33">
        <v>17</v>
      </c>
      <c r="E152" s="33" t="s">
        <v>22</v>
      </c>
      <c r="F152" s="34" t="s">
        <v>25</v>
      </c>
      <c r="G152" s="16">
        <v>2934.75</v>
      </c>
      <c r="H152" s="25">
        <f>tbl_Inventory[[#This Row],[Cost Price]]+tbl_Inventory[[#This Row],[Cost Price]]*IF(tbl_Inventory[[#This Row],[Premium?]]="Y",$P$4,$P$3)</f>
        <v>3668.4375</v>
      </c>
      <c r="I152" s="25" t="str">
        <f>IF(tbl_Inventory[[#This Row],[Num In Stock]]&lt;$P$5,"Y","")</f>
        <v/>
      </c>
      <c r="J152" s="26" t="str">
        <f>IF(AND(tbl_Inventory[[#This Row],[Below Min]]="Y",tbl_Inventory[[#This Row],[On Backorder]]=""),"Y","")</f>
        <v/>
      </c>
      <c r="K1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2" s="27">
        <f>IF(tbl_Inventory[[#This Row],[Reorder?]]="",0,VLOOKUP(tbl_Inventory[[#This Row],[Category]],tbl_ReorderQty[],2))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3">
      <c r="A153" s="22" t="s">
        <v>402</v>
      </c>
      <c r="B153" s="32" t="s">
        <v>403</v>
      </c>
      <c r="C153" s="33" t="s">
        <v>24</v>
      </c>
      <c r="D153" s="33">
        <v>3</v>
      </c>
      <c r="E153" s="33" t="s">
        <v>22</v>
      </c>
      <c r="F153" s="34" t="s">
        <v>25</v>
      </c>
      <c r="G153" s="16">
        <v>10052.65</v>
      </c>
      <c r="H153" s="25">
        <f>tbl_Inventory[[#This Row],[Cost Price]]+tbl_Inventory[[#This Row],[Cost Price]]*IF(tbl_Inventory[[#This Row],[Premium?]]="Y",$P$4,$P$3)</f>
        <v>12565.8125</v>
      </c>
      <c r="I153" s="25" t="str">
        <f>IF(tbl_Inventory[[#This Row],[Num In Stock]]&lt;$P$5,"Y","")</f>
        <v>Y</v>
      </c>
      <c r="J153" s="26" t="str">
        <f>IF(AND(tbl_Inventory[[#This Row],[Below Min]]="Y",tbl_Inventory[[#This Row],[On Backorder]]=""),"Y","")</f>
        <v>Y</v>
      </c>
      <c r="K15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53" s="27">
        <f>IF(tbl_Inventory[[#This Row],[Reorder?]]="",0,VLOOKUP(tbl_Inventory[[#This Row],[Category]],tbl_ReorderQty[],2))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">
      <c r="A154" s="22" t="s">
        <v>544</v>
      </c>
      <c r="B154" s="32" t="s">
        <v>545</v>
      </c>
      <c r="C154" s="33" t="s">
        <v>24</v>
      </c>
      <c r="D154" s="33">
        <v>24</v>
      </c>
      <c r="E154" s="33" t="s">
        <v>22</v>
      </c>
      <c r="F154" s="34" t="s">
        <v>25</v>
      </c>
      <c r="G154" s="16">
        <v>12237.7</v>
      </c>
      <c r="H154" s="25">
        <f>tbl_Inventory[[#This Row],[Cost Price]]+tbl_Inventory[[#This Row],[Cost Price]]*IF(tbl_Inventory[[#This Row],[Premium?]]="Y",$P$4,$P$3)</f>
        <v>15297.125</v>
      </c>
      <c r="I154" s="25" t="str">
        <f>IF(tbl_Inventory[[#This Row],[Num In Stock]]&lt;$P$5,"Y","")</f>
        <v/>
      </c>
      <c r="J154" s="26" t="str">
        <f>IF(AND(tbl_Inventory[[#This Row],[Below Min]]="Y",tbl_Inventory[[#This Row],[On Backorder]]=""),"Y","")</f>
        <v/>
      </c>
      <c r="K15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4" s="27">
        <f>IF(tbl_Inventory[[#This Row],[Reorder?]]="",0,VLOOKUP(tbl_Inventory[[#This Row],[Category]],tbl_ReorderQty[],2))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">
      <c r="A155" s="22" t="s">
        <v>622</v>
      </c>
      <c r="B155" s="32" t="s">
        <v>623</v>
      </c>
      <c r="C155" s="33" t="s">
        <v>24</v>
      </c>
      <c r="D155" s="33">
        <v>2</v>
      </c>
      <c r="E155" s="33" t="s">
        <v>22</v>
      </c>
      <c r="F155" s="34" t="s">
        <v>22</v>
      </c>
      <c r="G155" s="16">
        <v>15702.9</v>
      </c>
      <c r="H155" s="25">
        <f>tbl_Inventory[[#This Row],[Cost Price]]+tbl_Inventory[[#This Row],[Cost Price]]*IF(tbl_Inventory[[#This Row],[Premium?]]="Y",$P$4,$P$3)</f>
        <v>18529.421999999999</v>
      </c>
      <c r="I155" s="25" t="str">
        <f>IF(tbl_Inventory[[#This Row],[Num In Stock]]&lt;$P$5,"Y","")</f>
        <v>Y</v>
      </c>
      <c r="J155" s="26" t="str">
        <f>IF(AND(tbl_Inventory[[#This Row],[Below Min]]="Y",tbl_Inventory[[#This Row],[On Backorder]]=""),"Y","")</f>
        <v>Y</v>
      </c>
      <c r="K15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55" s="27">
        <f>IF(tbl_Inventory[[#This Row],[Reorder?]]="",0,VLOOKUP(tbl_Inventory[[#This Row],[Category]],tbl_ReorderQty[],2))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">
      <c r="A156" s="22" t="s">
        <v>554</v>
      </c>
      <c r="B156" s="32" t="s">
        <v>555</v>
      </c>
      <c r="C156" s="33" t="s">
        <v>27</v>
      </c>
      <c r="D156" s="33">
        <v>4</v>
      </c>
      <c r="E156" s="33" t="s">
        <v>25</v>
      </c>
      <c r="F156" s="34" t="s">
        <v>25</v>
      </c>
      <c r="G156" s="16">
        <v>5142.8</v>
      </c>
      <c r="H156" s="25">
        <f>tbl_Inventory[[#This Row],[Cost Price]]+tbl_Inventory[[#This Row],[Cost Price]]*IF(tbl_Inventory[[#This Row],[Premium?]]="Y",$P$4,$P$3)</f>
        <v>6428.5</v>
      </c>
      <c r="I156" s="25" t="str">
        <f>IF(tbl_Inventory[[#This Row],[Num In Stock]]&lt;$P$5,"Y","")</f>
        <v>Y</v>
      </c>
      <c r="J156" s="26" t="str">
        <f>IF(AND(tbl_Inventory[[#This Row],[Below Min]]="Y",tbl_Inventory[[#This Row],[On Backorder]]=""),"Y","")</f>
        <v/>
      </c>
      <c r="K15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6" s="27">
        <f>IF(tbl_Inventory[[#This Row],[Reorder?]]="",0,VLOOKUP(tbl_Inventory[[#This Row],[Category]],tbl_ReorderQty[],2))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3">
      <c r="A157" s="22" t="s">
        <v>1094</v>
      </c>
      <c r="B157" s="32" t="s">
        <v>1095</v>
      </c>
      <c r="C157" s="33" t="s">
        <v>29</v>
      </c>
      <c r="D157" s="33">
        <v>5</v>
      </c>
      <c r="E157" s="33" t="s">
        <v>22</v>
      </c>
      <c r="F157" s="34" t="s">
        <v>22</v>
      </c>
      <c r="G157" s="16">
        <v>1116.9000000000001</v>
      </c>
      <c r="H157" s="25">
        <f>tbl_Inventory[[#This Row],[Cost Price]]+tbl_Inventory[[#This Row],[Cost Price]]*IF(tbl_Inventory[[#This Row],[Premium?]]="Y",$P$4,$P$3)</f>
        <v>1317.942</v>
      </c>
      <c r="I157" s="25" t="str">
        <f>IF(tbl_Inventory[[#This Row],[Num In Stock]]&lt;$P$5,"Y","")</f>
        <v>Y</v>
      </c>
      <c r="J157" s="26" t="str">
        <f>IF(AND(tbl_Inventory[[#This Row],[Below Min]]="Y",tbl_Inventory[[#This Row],[On Backorder]]=""),"Y","")</f>
        <v>Y</v>
      </c>
      <c r="K15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157" s="27">
        <f>IF(tbl_Inventory[[#This Row],[Reorder?]]="",0,VLOOKUP(tbl_Inventory[[#This Row],[Category]],tbl_ReorderQty[],2))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">
      <c r="A158" s="22" t="s">
        <v>612</v>
      </c>
      <c r="B158" s="32" t="s">
        <v>613</v>
      </c>
      <c r="C158" s="33" t="s">
        <v>24</v>
      </c>
      <c r="D158" s="33">
        <v>11</v>
      </c>
      <c r="E158" s="33" t="s">
        <v>22</v>
      </c>
      <c r="F158" s="34" t="s">
        <v>25</v>
      </c>
      <c r="G158" s="16">
        <v>11654.7</v>
      </c>
      <c r="H158" s="25">
        <f>tbl_Inventory[[#This Row],[Cost Price]]+tbl_Inventory[[#This Row],[Cost Price]]*IF(tbl_Inventory[[#This Row],[Premium?]]="Y",$P$4,$P$3)</f>
        <v>14568.375</v>
      </c>
      <c r="I158" s="25" t="str">
        <f>IF(tbl_Inventory[[#This Row],[Num In Stock]]&lt;$P$5,"Y","")</f>
        <v/>
      </c>
      <c r="J158" s="26" t="str">
        <f>IF(AND(tbl_Inventory[[#This Row],[Below Min]]="Y",tbl_Inventory[[#This Row],[On Backorder]]=""),"Y","")</f>
        <v/>
      </c>
      <c r="K15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8" s="27">
        <f>IF(tbl_Inventory[[#This Row],[Reorder?]]="",0,VLOOKUP(tbl_Inventory[[#This Row],[Category]],tbl_ReorderQty[],2))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">
      <c r="A159" s="22" t="s">
        <v>556</v>
      </c>
      <c r="B159" s="32" t="s">
        <v>557</v>
      </c>
      <c r="C159" s="33" t="s">
        <v>27</v>
      </c>
      <c r="D159" s="33">
        <v>29</v>
      </c>
      <c r="E159" s="33" t="s">
        <v>22</v>
      </c>
      <c r="F159" s="34" t="s">
        <v>25</v>
      </c>
      <c r="G159" s="16">
        <v>7848.9</v>
      </c>
      <c r="H159" s="25">
        <f>tbl_Inventory[[#This Row],[Cost Price]]+tbl_Inventory[[#This Row],[Cost Price]]*IF(tbl_Inventory[[#This Row],[Premium?]]="Y",$P$4,$P$3)</f>
        <v>9811.125</v>
      </c>
      <c r="I159" s="25" t="str">
        <f>IF(tbl_Inventory[[#This Row],[Num In Stock]]&lt;$P$5,"Y","")</f>
        <v/>
      </c>
      <c r="J159" s="26" t="str">
        <f>IF(AND(tbl_Inventory[[#This Row],[Below Min]]="Y",tbl_Inventory[[#This Row],[On Backorder]]=""),"Y","")</f>
        <v/>
      </c>
      <c r="K15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59" s="27">
        <f>IF(tbl_Inventory[[#This Row],[Reorder?]]="",0,VLOOKUP(tbl_Inventory[[#This Row],[Category]],tbl_ReorderQty[],2))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3">
      <c r="A160" s="22" t="s">
        <v>614</v>
      </c>
      <c r="B160" s="32" t="s">
        <v>615</v>
      </c>
      <c r="C160" s="33" t="s">
        <v>24</v>
      </c>
      <c r="D160" s="33">
        <v>1</v>
      </c>
      <c r="E160" s="33" t="s">
        <v>25</v>
      </c>
      <c r="F160" s="34" t="s">
        <v>22</v>
      </c>
      <c r="G160" s="16">
        <v>11891.25</v>
      </c>
      <c r="H160" s="25">
        <f>tbl_Inventory[[#This Row],[Cost Price]]+tbl_Inventory[[#This Row],[Cost Price]]*IF(tbl_Inventory[[#This Row],[Premium?]]="Y",$P$4,$P$3)</f>
        <v>14031.674999999999</v>
      </c>
      <c r="I160" s="25" t="str">
        <f>IF(tbl_Inventory[[#This Row],[Num In Stock]]&lt;$P$5,"Y","")</f>
        <v>Y</v>
      </c>
      <c r="J160" s="26" t="str">
        <f>IF(AND(tbl_Inventory[[#This Row],[Below Min]]="Y",tbl_Inventory[[#This Row],[On Backorder]]=""),"Y","")</f>
        <v/>
      </c>
      <c r="K16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0" s="27">
        <f>IF(tbl_Inventory[[#This Row],[Reorder?]]="",0,VLOOKUP(tbl_Inventory[[#This Row],[Category]],tbl_ReorderQty[],2))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">
      <c r="A161" s="22" t="s">
        <v>294</v>
      </c>
      <c r="B161" s="32" t="s">
        <v>295</v>
      </c>
      <c r="C161" s="33" t="s">
        <v>27</v>
      </c>
      <c r="D161" s="33">
        <v>15</v>
      </c>
      <c r="E161" s="33" t="s">
        <v>22</v>
      </c>
      <c r="F161" s="34" t="s">
        <v>22</v>
      </c>
      <c r="G161" s="16">
        <v>5400.9</v>
      </c>
      <c r="H161" s="25">
        <f>tbl_Inventory[[#This Row],[Cost Price]]+tbl_Inventory[[#This Row],[Cost Price]]*IF(tbl_Inventory[[#This Row],[Premium?]]="Y",$P$4,$P$3)</f>
        <v>6373.0619999999999</v>
      </c>
      <c r="I161" s="25" t="str">
        <f>IF(tbl_Inventory[[#This Row],[Num In Stock]]&lt;$P$5,"Y","")</f>
        <v/>
      </c>
      <c r="J161" s="26" t="str">
        <f>IF(AND(tbl_Inventory[[#This Row],[Below Min]]="Y",tbl_Inventory[[#This Row],[On Backorder]]=""),"Y","")</f>
        <v/>
      </c>
      <c r="K16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1" s="27">
        <f>IF(tbl_Inventory[[#This Row],[Reorder?]]="",0,VLOOKUP(tbl_Inventory[[#This Row],[Category]],tbl_ReorderQty[],2))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">
      <c r="A162" s="22" t="s">
        <v>620</v>
      </c>
      <c r="B162" s="32" t="s">
        <v>621</v>
      </c>
      <c r="C162" s="33" t="s">
        <v>24</v>
      </c>
      <c r="D162" s="33">
        <v>18</v>
      </c>
      <c r="E162" s="33" t="s">
        <v>22</v>
      </c>
      <c r="F162" s="34" t="s">
        <v>25</v>
      </c>
      <c r="G162" s="16">
        <v>14497.25</v>
      </c>
      <c r="H162" s="25">
        <f>tbl_Inventory[[#This Row],[Cost Price]]+tbl_Inventory[[#This Row],[Cost Price]]*IF(tbl_Inventory[[#This Row],[Premium?]]="Y",$P$4,$P$3)</f>
        <v>18121.5625</v>
      </c>
      <c r="I162" s="25" t="str">
        <f>IF(tbl_Inventory[[#This Row],[Num In Stock]]&lt;$P$5,"Y","")</f>
        <v/>
      </c>
      <c r="J162" s="26" t="str">
        <f>IF(AND(tbl_Inventory[[#This Row],[Below Min]]="Y",tbl_Inventory[[#This Row],[On Backorder]]=""),"Y","")</f>
        <v/>
      </c>
      <c r="K16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2" s="27">
        <f>IF(tbl_Inventory[[#This Row],[Reorder?]]="",0,VLOOKUP(tbl_Inventory[[#This Row],[Category]],tbl_ReorderQty[],2))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">
      <c r="A163" s="22" t="s">
        <v>550</v>
      </c>
      <c r="B163" s="32" t="s">
        <v>551</v>
      </c>
      <c r="C163" s="33" t="s">
        <v>27</v>
      </c>
      <c r="D163" s="33">
        <v>11</v>
      </c>
      <c r="E163" s="33" t="s">
        <v>22</v>
      </c>
      <c r="F163" s="34" t="s">
        <v>25</v>
      </c>
      <c r="G163" s="16">
        <v>9965.25</v>
      </c>
      <c r="H163" s="25">
        <f>tbl_Inventory[[#This Row],[Cost Price]]+tbl_Inventory[[#This Row],[Cost Price]]*IF(tbl_Inventory[[#This Row],[Premium?]]="Y",$P$4,$P$3)</f>
        <v>12456.5625</v>
      </c>
      <c r="I163" s="25" t="str">
        <f>IF(tbl_Inventory[[#This Row],[Num In Stock]]&lt;$P$5,"Y","")</f>
        <v/>
      </c>
      <c r="J163" s="26" t="str">
        <f>IF(AND(tbl_Inventory[[#This Row],[Below Min]]="Y",tbl_Inventory[[#This Row],[On Backorder]]=""),"Y","")</f>
        <v/>
      </c>
      <c r="K16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3" s="27">
        <f>IF(tbl_Inventory[[#This Row],[Reorder?]]="",0,VLOOKUP(tbl_Inventory[[#This Row],[Category]],tbl_ReorderQty[],2))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3">
      <c r="A164" s="22" t="s">
        <v>602</v>
      </c>
      <c r="B164" s="32" t="s">
        <v>603</v>
      </c>
      <c r="C164" s="33" t="s">
        <v>24</v>
      </c>
      <c r="D164" s="33">
        <v>2</v>
      </c>
      <c r="E164" s="33" t="s">
        <v>22</v>
      </c>
      <c r="F164" s="34" t="s">
        <v>22</v>
      </c>
      <c r="G164" s="16">
        <v>12112.5</v>
      </c>
      <c r="H164" s="25">
        <f>tbl_Inventory[[#This Row],[Cost Price]]+tbl_Inventory[[#This Row],[Cost Price]]*IF(tbl_Inventory[[#This Row],[Premium?]]="Y",$P$4,$P$3)</f>
        <v>14292.75</v>
      </c>
      <c r="I164" s="25" t="str">
        <f>IF(tbl_Inventory[[#This Row],[Num In Stock]]&lt;$P$5,"Y","")</f>
        <v>Y</v>
      </c>
      <c r="J164" s="26" t="str">
        <f>IF(AND(tbl_Inventory[[#This Row],[Below Min]]="Y",tbl_Inventory[[#This Row],[On Backorder]]=""),"Y","")</f>
        <v>Y</v>
      </c>
      <c r="K16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64" s="27">
        <f>IF(tbl_Inventory[[#This Row],[Reorder?]]="",0,VLOOKUP(tbl_Inventory[[#This Row],[Category]],tbl_ReorderQty[],2))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">
      <c r="A165" s="22" t="s">
        <v>404</v>
      </c>
      <c r="B165" s="32" t="s">
        <v>405</v>
      </c>
      <c r="C165" s="33" t="s">
        <v>24</v>
      </c>
      <c r="D165" s="33">
        <v>19</v>
      </c>
      <c r="E165" s="33" t="s">
        <v>22</v>
      </c>
      <c r="F165" s="34" t="s">
        <v>25</v>
      </c>
      <c r="G165" s="16">
        <v>10600</v>
      </c>
      <c r="H165" s="25">
        <f>tbl_Inventory[[#This Row],[Cost Price]]+tbl_Inventory[[#This Row],[Cost Price]]*IF(tbl_Inventory[[#This Row],[Premium?]]="Y",$P$4,$P$3)</f>
        <v>13250</v>
      </c>
      <c r="I165" s="25" t="str">
        <f>IF(tbl_Inventory[[#This Row],[Num In Stock]]&lt;$P$5,"Y","")</f>
        <v/>
      </c>
      <c r="J165" s="26" t="str">
        <f>IF(AND(tbl_Inventory[[#This Row],[Below Min]]="Y",tbl_Inventory[[#This Row],[On Backorder]]=""),"Y","")</f>
        <v/>
      </c>
      <c r="K16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5" s="27">
        <f>IF(tbl_Inventory[[#This Row],[Reorder?]]="",0,VLOOKUP(tbl_Inventory[[#This Row],[Category]],tbl_ReorderQty[],2))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">
      <c r="A166" s="22" t="s">
        <v>216</v>
      </c>
      <c r="B166" s="32" t="s">
        <v>217</v>
      </c>
      <c r="C166" s="33" t="s">
        <v>28</v>
      </c>
      <c r="D166" s="33">
        <v>23</v>
      </c>
      <c r="E166" s="33" t="s">
        <v>22</v>
      </c>
      <c r="F166" s="34" t="s">
        <v>25</v>
      </c>
      <c r="G166" s="16">
        <v>3249.75</v>
      </c>
      <c r="H166" s="25">
        <f>tbl_Inventory[[#This Row],[Cost Price]]+tbl_Inventory[[#This Row],[Cost Price]]*IF(tbl_Inventory[[#This Row],[Premium?]]="Y",$P$4,$P$3)</f>
        <v>4062.1875</v>
      </c>
      <c r="I166" s="25" t="str">
        <f>IF(tbl_Inventory[[#This Row],[Num In Stock]]&lt;$P$5,"Y","")</f>
        <v/>
      </c>
      <c r="J166" s="26" t="str">
        <f>IF(AND(tbl_Inventory[[#This Row],[Below Min]]="Y",tbl_Inventory[[#This Row],[On Backorder]]=""),"Y","")</f>
        <v/>
      </c>
      <c r="K16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6" s="27">
        <f>IF(tbl_Inventory[[#This Row],[Reorder?]]="",0,VLOOKUP(tbl_Inventory[[#This Row],[Category]],tbl_ReorderQty[],2))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3">
      <c r="A167" s="22" t="s">
        <v>624</v>
      </c>
      <c r="B167" s="32" t="s">
        <v>625</v>
      </c>
      <c r="C167" s="33" t="s">
        <v>24</v>
      </c>
      <c r="D167" s="33">
        <v>12</v>
      </c>
      <c r="E167" s="33" t="s">
        <v>22</v>
      </c>
      <c r="F167" s="34" t="s">
        <v>25</v>
      </c>
      <c r="G167" s="16">
        <v>16354</v>
      </c>
      <c r="H167" s="25">
        <f>tbl_Inventory[[#This Row],[Cost Price]]+tbl_Inventory[[#This Row],[Cost Price]]*IF(tbl_Inventory[[#This Row],[Premium?]]="Y",$P$4,$P$3)</f>
        <v>20442.5</v>
      </c>
      <c r="I167" s="25" t="str">
        <f>IF(tbl_Inventory[[#This Row],[Num In Stock]]&lt;$P$5,"Y","")</f>
        <v/>
      </c>
      <c r="J167" s="26" t="str">
        <f>IF(AND(tbl_Inventory[[#This Row],[Below Min]]="Y",tbl_Inventory[[#This Row],[On Backorder]]=""),"Y","")</f>
        <v/>
      </c>
      <c r="K16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7" s="27">
        <f>IF(tbl_Inventory[[#This Row],[Reorder?]]="",0,VLOOKUP(tbl_Inventory[[#This Row],[Category]],tbl_ReorderQty[],2))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">
      <c r="A168" s="22" t="s">
        <v>604</v>
      </c>
      <c r="B168" s="32" t="s">
        <v>605</v>
      </c>
      <c r="C168" s="33" t="s">
        <v>27</v>
      </c>
      <c r="D168" s="33">
        <v>17</v>
      </c>
      <c r="E168" s="33" t="s">
        <v>22</v>
      </c>
      <c r="F168" s="34" t="s">
        <v>22</v>
      </c>
      <c r="G168" s="16">
        <v>9602.25</v>
      </c>
      <c r="H168" s="25">
        <f>tbl_Inventory[[#This Row],[Cost Price]]+tbl_Inventory[[#This Row],[Cost Price]]*IF(tbl_Inventory[[#This Row],[Premium?]]="Y",$P$4,$P$3)</f>
        <v>11330.655000000001</v>
      </c>
      <c r="I168" s="25" t="str">
        <f>IF(tbl_Inventory[[#This Row],[Num In Stock]]&lt;$P$5,"Y","")</f>
        <v/>
      </c>
      <c r="J168" s="26" t="str">
        <f>IF(AND(tbl_Inventory[[#This Row],[Below Min]]="Y",tbl_Inventory[[#This Row],[On Backorder]]=""),"Y","")</f>
        <v/>
      </c>
      <c r="K16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8" s="27">
        <f>IF(tbl_Inventory[[#This Row],[Reorder?]]="",0,VLOOKUP(tbl_Inventory[[#This Row],[Category]],tbl_ReorderQty[],2))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3">
      <c r="A169" s="22" t="s">
        <v>552</v>
      </c>
      <c r="B169" s="32" t="s">
        <v>553</v>
      </c>
      <c r="C169" s="33" t="s">
        <v>27</v>
      </c>
      <c r="D169" s="33">
        <v>20</v>
      </c>
      <c r="E169" s="33" t="s">
        <v>22</v>
      </c>
      <c r="F169" s="34" t="s">
        <v>25</v>
      </c>
      <c r="G169" s="16">
        <v>9307.5</v>
      </c>
      <c r="H169" s="25">
        <f>tbl_Inventory[[#This Row],[Cost Price]]+tbl_Inventory[[#This Row],[Cost Price]]*IF(tbl_Inventory[[#This Row],[Premium?]]="Y",$P$4,$P$3)</f>
        <v>11634.375</v>
      </c>
      <c r="I169" s="25" t="str">
        <f>IF(tbl_Inventory[[#This Row],[Num In Stock]]&lt;$P$5,"Y","")</f>
        <v/>
      </c>
      <c r="J169" s="26" t="str">
        <f>IF(AND(tbl_Inventory[[#This Row],[Below Min]]="Y",tbl_Inventory[[#This Row],[On Backorder]]=""),"Y","")</f>
        <v/>
      </c>
      <c r="K16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69" s="27">
        <f>IF(tbl_Inventory[[#This Row],[Reorder?]]="",0,VLOOKUP(tbl_Inventory[[#This Row],[Category]],tbl_ReorderQty[],2))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3">
      <c r="A170" s="22" t="s">
        <v>558</v>
      </c>
      <c r="B170" s="32" t="s">
        <v>559</v>
      </c>
      <c r="C170" s="33" t="s">
        <v>27</v>
      </c>
      <c r="D170" s="33">
        <v>26</v>
      </c>
      <c r="E170" s="33" t="s">
        <v>22</v>
      </c>
      <c r="F170" s="34" t="s">
        <v>22</v>
      </c>
      <c r="G170" s="16">
        <v>8346</v>
      </c>
      <c r="H170" s="25">
        <f>tbl_Inventory[[#This Row],[Cost Price]]+tbl_Inventory[[#This Row],[Cost Price]]*IF(tbl_Inventory[[#This Row],[Premium?]]="Y",$P$4,$P$3)</f>
        <v>9848.2800000000007</v>
      </c>
      <c r="I170" s="25" t="str">
        <f>IF(tbl_Inventory[[#This Row],[Num In Stock]]&lt;$P$5,"Y","")</f>
        <v/>
      </c>
      <c r="J170" s="26" t="str">
        <f>IF(AND(tbl_Inventory[[#This Row],[Below Min]]="Y",tbl_Inventory[[#This Row],[On Backorder]]=""),"Y","")</f>
        <v/>
      </c>
      <c r="K17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0" s="27">
        <f>IF(tbl_Inventory[[#This Row],[Reorder?]]="",0,VLOOKUP(tbl_Inventory[[#This Row],[Category]],tbl_ReorderQty[],2))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3">
      <c r="A171" s="22" t="s">
        <v>542</v>
      </c>
      <c r="B171" s="32" t="s">
        <v>543</v>
      </c>
      <c r="C171" s="33" t="s">
        <v>27</v>
      </c>
      <c r="D171" s="33">
        <v>12</v>
      </c>
      <c r="E171" s="33" t="s">
        <v>22</v>
      </c>
      <c r="F171" s="34" t="s">
        <v>22</v>
      </c>
      <c r="G171" s="16">
        <v>5538.75</v>
      </c>
      <c r="H171" s="25">
        <f>tbl_Inventory[[#This Row],[Cost Price]]+tbl_Inventory[[#This Row],[Cost Price]]*IF(tbl_Inventory[[#This Row],[Premium?]]="Y",$P$4,$P$3)</f>
        <v>6535.7250000000004</v>
      </c>
      <c r="I171" s="25" t="str">
        <f>IF(tbl_Inventory[[#This Row],[Num In Stock]]&lt;$P$5,"Y","")</f>
        <v/>
      </c>
      <c r="J171" s="26" t="str">
        <f>IF(AND(tbl_Inventory[[#This Row],[Below Min]]="Y",tbl_Inventory[[#This Row],[On Backorder]]=""),"Y","")</f>
        <v/>
      </c>
      <c r="K17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1" s="27">
        <f>IF(tbl_Inventory[[#This Row],[Reorder?]]="",0,VLOOKUP(tbl_Inventory[[#This Row],[Category]],tbl_ReorderQty[],2))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3">
      <c r="A172" s="22" t="s">
        <v>732</v>
      </c>
      <c r="B172" s="32" t="s">
        <v>733</v>
      </c>
      <c r="C172" s="33" t="s">
        <v>28</v>
      </c>
      <c r="D172" s="33">
        <v>0</v>
      </c>
      <c r="E172" s="33" t="s">
        <v>25</v>
      </c>
      <c r="F172" s="34" t="s">
        <v>25</v>
      </c>
      <c r="G172" s="16">
        <v>2348.65</v>
      </c>
      <c r="H172" s="25">
        <f>tbl_Inventory[[#This Row],[Cost Price]]+tbl_Inventory[[#This Row],[Cost Price]]*IF(tbl_Inventory[[#This Row],[Premium?]]="Y",$P$4,$P$3)</f>
        <v>2935.8125</v>
      </c>
      <c r="I172" s="25" t="str">
        <f>IF(tbl_Inventory[[#This Row],[Num In Stock]]&lt;$P$5,"Y","")</f>
        <v>Y</v>
      </c>
      <c r="J172" s="26" t="str">
        <f>IF(AND(tbl_Inventory[[#This Row],[Below Min]]="Y",tbl_Inventory[[#This Row],[On Backorder]]=""),"Y","")</f>
        <v/>
      </c>
      <c r="K17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2" s="27">
        <f>IF(tbl_Inventory[[#This Row],[Reorder?]]="",0,VLOOKUP(tbl_Inventory[[#This Row],[Category]],tbl_ReorderQty[],2))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">
      <c r="A173" s="22" t="s">
        <v>734</v>
      </c>
      <c r="B173" s="32" t="s">
        <v>735</v>
      </c>
      <c r="C173" s="33" t="s">
        <v>29</v>
      </c>
      <c r="D173" s="33">
        <v>16</v>
      </c>
      <c r="E173" s="33" t="s">
        <v>22</v>
      </c>
      <c r="F173" s="34" t="s">
        <v>22</v>
      </c>
      <c r="G173" s="16">
        <v>1727.25</v>
      </c>
      <c r="H173" s="25">
        <f>tbl_Inventory[[#This Row],[Cost Price]]+tbl_Inventory[[#This Row],[Cost Price]]*IF(tbl_Inventory[[#This Row],[Premium?]]="Y",$P$4,$P$3)</f>
        <v>2038.155</v>
      </c>
      <c r="I173" s="25" t="str">
        <f>IF(tbl_Inventory[[#This Row],[Num In Stock]]&lt;$P$5,"Y","")</f>
        <v/>
      </c>
      <c r="J173" s="26" t="str">
        <f>IF(AND(tbl_Inventory[[#This Row],[Below Min]]="Y",tbl_Inventory[[#This Row],[On Backorder]]=""),"Y","")</f>
        <v/>
      </c>
      <c r="K17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3" s="27">
        <f>IF(tbl_Inventory[[#This Row],[Reorder?]]="",0,VLOOKUP(tbl_Inventory[[#This Row],[Category]],tbl_ReorderQty[],2))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">
      <c r="A174" s="22" t="s">
        <v>740</v>
      </c>
      <c r="B174" s="32" t="s">
        <v>741</v>
      </c>
      <c r="C174" s="33" t="s">
        <v>29</v>
      </c>
      <c r="D174" s="33">
        <v>22</v>
      </c>
      <c r="E174" s="33" t="s">
        <v>22</v>
      </c>
      <c r="F174" s="34" t="s">
        <v>25</v>
      </c>
      <c r="G174" s="16">
        <v>1138.8</v>
      </c>
      <c r="H174" s="25">
        <f>tbl_Inventory[[#This Row],[Cost Price]]+tbl_Inventory[[#This Row],[Cost Price]]*IF(tbl_Inventory[[#This Row],[Premium?]]="Y",$P$4,$P$3)</f>
        <v>1423.5</v>
      </c>
      <c r="I174" s="25" t="str">
        <f>IF(tbl_Inventory[[#This Row],[Num In Stock]]&lt;$P$5,"Y","")</f>
        <v/>
      </c>
      <c r="J174" s="26" t="str">
        <f>IF(AND(tbl_Inventory[[#This Row],[Below Min]]="Y",tbl_Inventory[[#This Row],[On Backorder]]=""),"Y","")</f>
        <v/>
      </c>
      <c r="K17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4" s="27">
        <f>IF(tbl_Inventory[[#This Row],[Reorder?]]="",0,VLOOKUP(tbl_Inventory[[#This Row],[Category]],tbl_ReorderQty[],2))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">
      <c r="A175" s="22" t="s">
        <v>576</v>
      </c>
      <c r="B175" s="32" t="s">
        <v>577</v>
      </c>
      <c r="C175" s="33" t="s">
        <v>27</v>
      </c>
      <c r="D175" s="33">
        <v>11</v>
      </c>
      <c r="E175" s="33" t="s">
        <v>22</v>
      </c>
      <c r="F175" s="34" t="s">
        <v>22</v>
      </c>
      <c r="G175" s="16">
        <v>7056.65</v>
      </c>
      <c r="H175" s="25">
        <f>tbl_Inventory[[#This Row],[Cost Price]]+tbl_Inventory[[#This Row],[Cost Price]]*IF(tbl_Inventory[[#This Row],[Premium?]]="Y",$P$4,$P$3)</f>
        <v>8326.8469999999998</v>
      </c>
      <c r="I175" s="25" t="str">
        <f>IF(tbl_Inventory[[#This Row],[Num In Stock]]&lt;$P$5,"Y","")</f>
        <v/>
      </c>
      <c r="J175" s="26" t="str">
        <f>IF(AND(tbl_Inventory[[#This Row],[Below Min]]="Y",tbl_Inventory[[#This Row],[On Backorder]]=""),"Y","")</f>
        <v/>
      </c>
      <c r="K17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5" s="27">
        <f>IF(tbl_Inventory[[#This Row],[Reorder?]]="",0,VLOOKUP(tbl_Inventory[[#This Row],[Category]],tbl_ReorderQty[],2))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">
      <c r="A176" s="22" t="s">
        <v>594</v>
      </c>
      <c r="B176" s="32" t="s">
        <v>595</v>
      </c>
      <c r="C176" s="33" t="s">
        <v>27</v>
      </c>
      <c r="D176" s="33">
        <v>3</v>
      </c>
      <c r="E176" s="33" t="s">
        <v>25</v>
      </c>
      <c r="F176" s="34" t="s">
        <v>22</v>
      </c>
      <c r="G176" s="16">
        <v>7202</v>
      </c>
      <c r="H176" s="25">
        <f>tbl_Inventory[[#This Row],[Cost Price]]+tbl_Inventory[[#This Row],[Cost Price]]*IF(tbl_Inventory[[#This Row],[Premium?]]="Y",$P$4,$P$3)</f>
        <v>8498.36</v>
      </c>
      <c r="I176" s="25" t="str">
        <f>IF(tbl_Inventory[[#This Row],[Num In Stock]]&lt;$P$5,"Y","")</f>
        <v>Y</v>
      </c>
      <c r="J176" s="26" t="str">
        <f>IF(AND(tbl_Inventory[[#This Row],[Below Min]]="Y",tbl_Inventory[[#This Row],[On Backorder]]=""),"Y","")</f>
        <v/>
      </c>
      <c r="K17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6" s="27">
        <f>IF(tbl_Inventory[[#This Row],[Reorder?]]="",0,VLOOKUP(tbl_Inventory[[#This Row],[Category]],tbl_ReorderQty[],2))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">
      <c r="A177" s="22" t="s">
        <v>578</v>
      </c>
      <c r="B177" s="32" t="s">
        <v>579</v>
      </c>
      <c r="C177" s="33" t="s">
        <v>27</v>
      </c>
      <c r="D177" s="33">
        <v>17</v>
      </c>
      <c r="E177" s="33" t="s">
        <v>22</v>
      </c>
      <c r="F177" s="34" t="s">
        <v>22</v>
      </c>
      <c r="G177" s="16">
        <v>9905.7000000000007</v>
      </c>
      <c r="H177" s="25">
        <f>tbl_Inventory[[#This Row],[Cost Price]]+tbl_Inventory[[#This Row],[Cost Price]]*IF(tbl_Inventory[[#This Row],[Premium?]]="Y",$P$4,$P$3)</f>
        <v>11688.726000000001</v>
      </c>
      <c r="I177" s="25" t="str">
        <f>IF(tbl_Inventory[[#This Row],[Num In Stock]]&lt;$P$5,"Y","")</f>
        <v/>
      </c>
      <c r="J177" s="26" t="str">
        <f>IF(AND(tbl_Inventory[[#This Row],[Below Min]]="Y",tbl_Inventory[[#This Row],[On Backorder]]=""),"Y","")</f>
        <v/>
      </c>
      <c r="K17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7" s="27">
        <f>IF(tbl_Inventory[[#This Row],[Reorder?]]="",0,VLOOKUP(tbl_Inventory[[#This Row],[Category]],tbl_ReorderQty[],2))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">
      <c r="A178" s="22" t="s">
        <v>290</v>
      </c>
      <c r="B178" s="32" t="s">
        <v>291</v>
      </c>
      <c r="C178" s="33" t="s">
        <v>27</v>
      </c>
      <c r="D178" s="33">
        <v>28</v>
      </c>
      <c r="E178" s="33" t="s">
        <v>22</v>
      </c>
      <c r="F178" s="34" t="s">
        <v>25</v>
      </c>
      <c r="G178" s="16">
        <v>5879.65</v>
      </c>
      <c r="H178" s="25">
        <f>tbl_Inventory[[#This Row],[Cost Price]]+tbl_Inventory[[#This Row],[Cost Price]]*IF(tbl_Inventory[[#This Row],[Premium?]]="Y",$P$4,$P$3)</f>
        <v>7349.5625</v>
      </c>
      <c r="I178" s="25" t="str">
        <f>IF(tbl_Inventory[[#This Row],[Num In Stock]]&lt;$P$5,"Y","")</f>
        <v/>
      </c>
      <c r="J178" s="26" t="str">
        <f>IF(AND(tbl_Inventory[[#This Row],[Below Min]]="Y",tbl_Inventory[[#This Row],[On Backorder]]=""),"Y","")</f>
        <v/>
      </c>
      <c r="K17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8" s="27">
        <f>IF(tbl_Inventory[[#This Row],[Reorder?]]="",0,VLOOKUP(tbl_Inventory[[#This Row],[Category]],tbl_ReorderQty[],2))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">
      <c r="A179" s="22" t="s">
        <v>586</v>
      </c>
      <c r="B179" s="32" t="s">
        <v>587</v>
      </c>
      <c r="C179" s="33" t="s">
        <v>24</v>
      </c>
      <c r="D179" s="33">
        <v>19</v>
      </c>
      <c r="E179" s="33" t="s">
        <v>22</v>
      </c>
      <c r="F179" s="34" t="s">
        <v>22</v>
      </c>
      <c r="G179" s="16">
        <v>11214.9</v>
      </c>
      <c r="H179" s="25">
        <f>tbl_Inventory[[#This Row],[Cost Price]]+tbl_Inventory[[#This Row],[Cost Price]]*IF(tbl_Inventory[[#This Row],[Premium?]]="Y",$P$4,$P$3)</f>
        <v>13233.581999999999</v>
      </c>
      <c r="I179" s="25" t="str">
        <f>IF(tbl_Inventory[[#This Row],[Num In Stock]]&lt;$P$5,"Y","")</f>
        <v/>
      </c>
      <c r="J179" s="26" t="str">
        <f>IF(AND(tbl_Inventory[[#This Row],[Below Min]]="Y",tbl_Inventory[[#This Row],[On Backorder]]=""),"Y","")</f>
        <v/>
      </c>
      <c r="K17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79" s="27">
        <f>IF(tbl_Inventory[[#This Row],[Reorder?]]="",0,VLOOKUP(tbl_Inventory[[#This Row],[Category]],tbl_ReorderQty[],2))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">
      <c r="A180" s="22" t="s">
        <v>596</v>
      </c>
      <c r="B180" s="32" t="s">
        <v>597</v>
      </c>
      <c r="C180" s="33" t="s">
        <v>27</v>
      </c>
      <c r="D180" s="33">
        <v>9</v>
      </c>
      <c r="E180" s="33" t="s">
        <v>25</v>
      </c>
      <c r="F180" s="34" t="s">
        <v>25</v>
      </c>
      <c r="G180" s="16">
        <v>8002.8</v>
      </c>
      <c r="H180" s="25">
        <f>tbl_Inventory[[#This Row],[Cost Price]]+tbl_Inventory[[#This Row],[Cost Price]]*IF(tbl_Inventory[[#This Row],[Premium?]]="Y",$P$4,$P$3)</f>
        <v>10003.5</v>
      </c>
      <c r="I180" s="25" t="str">
        <f>IF(tbl_Inventory[[#This Row],[Num In Stock]]&lt;$P$5,"Y","")</f>
        <v>Y</v>
      </c>
      <c r="J180" s="26" t="str">
        <f>IF(AND(tbl_Inventory[[#This Row],[Below Min]]="Y",tbl_Inventory[[#This Row],[On Backorder]]=""),"Y","")</f>
        <v/>
      </c>
      <c r="K18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0" s="27">
        <f>IF(tbl_Inventory[[#This Row],[Reorder?]]="",0,VLOOKUP(tbl_Inventory[[#This Row],[Category]],tbl_ReorderQty[],2))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">
      <c r="A181" s="22" t="s">
        <v>926</v>
      </c>
      <c r="B181" s="32" t="s">
        <v>927</v>
      </c>
      <c r="C181" s="33" t="s">
        <v>27</v>
      </c>
      <c r="D181" s="33">
        <v>7</v>
      </c>
      <c r="E181" s="33" t="s">
        <v>22</v>
      </c>
      <c r="F181" s="34" t="s">
        <v>25</v>
      </c>
      <c r="G181" s="16">
        <v>5344.65</v>
      </c>
      <c r="H181" s="25">
        <f>tbl_Inventory[[#This Row],[Cost Price]]+tbl_Inventory[[#This Row],[Cost Price]]*IF(tbl_Inventory[[#This Row],[Premium?]]="Y",$P$4,$P$3)</f>
        <v>6680.8125</v>
      </c>
      <c r="I181" s="25" t="str">
        <f>IF(tbl_Inventory[[#This Row],[Num In Stock]]&lt;$P$5,"Y","")</f>
        <v>Y</v>
      </c>
      <c r="J181" s="26" t="str">
        <f>IF(AND(tbl_Inventory[[#This Row],[Below Min]]="Y",tbl_Inventory[[#This Row],[On Backorder]]=""),"Y","")</f>
        <v>Y</v>
      </c>
      <c r="K18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81" s="27">
        <f>IF(tbl_Inventory[[#This Row],[Reorder?]]="",0,VLOOKUP(tbl_Inventory[[#This Row],[Category]],tbl_ReorderQty[],2))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">
      <c r="A182" s="22" t="s">
        <v>582</v>
      </c>
      <c r="B182" s="32" t="s">
        <v>583</v>
      </c>
      <c r="C182" s="33" t="s">
        <v>24</v>
      </c>
      <c r="D182" s="33">
        <v>18</v>
      </c>
      <c r="E182" s="33" t="s">
        <v>22</v>
      </c>
      <c r="F182" s="34" t="s">
        <v>22</v>
      </c>
      <c r="G182" s="16">
        <v>10967.25</v>
      </c>
      <c r="H182" s="25">
        <f>tbl_Inventory[[#This Row],[Cost Price]]+tbl_Inventory[[#This Row],[Cost Price]]*IF(tbl_Inventory[[#This Row],[Premium?]]="Y",$P$4,$P$3)</f>
        <v>12941.355</v>
      </c>
      <c r="I182" s="25" t="str">
        <f>IF(tbl_Inventory[[#This Row],[Num In Stock]]&lt;$P$5,"Y","")</f>
        <v/>
      </c>
      <c r="J182" s="26" t="str">
        <f>IF(AND(tbl_Inventory[[#This Row],[Below Min]]="Y",tbl_Inventory[[#This Row],[On Backorder]]=""),"Y","")</f>
        <v/>
      </c>
      <c r="K18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2" s="27">
        <f>IF(tbl_Inventory[[#This Row],[Reorder?]]="",0,VLOOKUP(tbl_Inventory[[#This Row],[Category]],tbl_ReorderQty[],2))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">
      <c r="A183" s="22" t="s">
        <v>580</v>
      </c>
      <c r="B183" s="32" t="s">
        <v>581</v>
      </c>
      <c r="C183" s="33" t="s">
        <v>24</v>
      </c>
      <c r="D183" s="33">
        <v>16</v>
      </c>
      <c r="E183" s="33" t="s">
        <v>22</v>
      </c>
      <c r="F183" s="34" t="s">
        <v>25</v>
      </c>
      <c r="G183" s="16">
        <v>10062</v>
      </c>
      <c r="H183" s="25">
        <f>tbl_Inventory[[#This Row],[Cost Price]]+tbl_Inventory[[#This Row],[Cost Price]]*IF(tbl_Inventory[[#This Row],[Premium?]]="Y",$P$4,$P$3)</f>
        <v>12577.5</v>
      </c>
      <c r="I183" s="25" t="str">
        <f>IF(tbl_Inventory[[#This Row],[Num In Stock]]&lt;$P$5,"Y","")</f>
        <v/>
      </c>
      <c r="J183" s="26" t="str">
        <f>IF(AND(tbl_Inventory[[#This Row],[Below Min]]="Y",tbl_Inventory[[#This Row],[On Backorder]]=""),"Y","")</f>
        <v/>
      </c>
      <c r="K18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3" s="27">
        <f>IF(tbl_Inventory[[#This Row],[Reorder?]]="",0,VLOOKUP(tbl_Inventory[[#This Row],[Category]],tbl_ReorderQty[],2))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">
      <c r="A184" s="22" t="s">
        <v>920</v>
      </c>
      <c r="B184" s="32" t="s">
        <v>921</v>
      </c>
      <c r="C184" s="33" t="s">
        <v>28</v>
      </c>
      <c r="D184" s="33">
        <v>26</v>
      </c>
      <c r="E184" s="33" t="s">
        <v>22</v>
      </c>
      <c r="F184" s="34" t="s">
        <v>22</v>
      </c>
      <c r="G184" s="16">
        <v>3360.9</v>
      </c>
      <c r="H184" s="25">
        <f>tbl_Inventory[[#This Row],[Cost Price]]+tbl_Inventory[[#This Row],[Cost Price]]*IF(tbl_Inventory[[#This Row],[Premium?]]="Y",$P$4,$P$3)</f>
        <v>3965.8620000000001</v>
      </c>
      <c r="I184" s="25" t="str">
        <f>IF(tbl_Inventory[[#This Row],[Num In Stock]]&lt;$P$5,"Y","")</f>
        <v/>
      </c>
      <c r="J184" s="26" t="str">
        <f>IF(AND(tbl_Inventory[[#This Row],[Below Min]]="Y",tbl_Inventory[[#This Row],[On Backorder]]=""),"Y","")</f>
        <v/>
      </c>
      <c r="K18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4" s="27">
        <f>IF(tbl_Inventory[[#This Row],[Reorder?]]="",0,VLOOKUP(tbl_Inventory[[#This Row],[Category]],tbl_ReorderQty[],2))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">
      <c r="A185" s="22" t="s">
        <v>598</v>
      </c>
      <c r="B185" s="32" t="s">
        <v>599</v>
      </c>
      <c r="C185" s="33" t="s">
        <v>27</v>
      </c>
      <c r="D185" s="33">
        <v>12</v>
      </c>
      <c r="E185" s="33" t="s">
        <v>22</v>
      </c>
      <c r="F185" s="34" t="s">
        <v>25</v>
      </c>
      <c r="G185" s="16">
        <v>8426.25</v>
      </c>
      <c r="H185" s="25">
        <f>tbl_Inventory[[#This Row],[Cost Price]]+tbl_Inventory[[#This Row],[Cost Price]]*IF(tbl_Inventory[[#This Row],[Premium?]]="Y",$P$4,$P$3)</f>
        <v>10532.8125</v>
      </c>
      <c r="I185" s="25" t="str">
        <f>IF(tbl_Inventory[[#This Row],[Num In Stock]]&lt;$P$5,"Y","")</f>
        <v/>
      </c>
      <c r="J185" s="26" t="str">
        <f>IF(AND(tbl_Inventory[[#This Row],[Below Min]]="Y",tbl_Inventory[[#This Row],[On Backorder]]=""),"Y","")</f>
        <v/>
      </c>
      <c r="K18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5" s="27">
        <f>IF(tbl_Inventory[[#This Row],[Reorder?]]="",0,VLOOKUP(tbl_Inventory[[#This Row],[Category]],tbl_ReorderQty[],2))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">
      <c r="A186" s="22" t="s">
        <v>590</v>
      </c>
      <c r="B186" s="32" t="s">
        <v>591</v>
      </c>
      <c r="C186" s="33" t="s">
        <v>24</v>
      </c>
      <c r="D186" s="33">
        <v>5</v>
      </c>
      <c r="E186" s="33" t="s">
        <v>22</v>
      </c>
      <c r="F186" s="34" t="s">
        <v>22</v>
      </c>
      <c r="G186" s="16">
        <v>12578.8</v>
      </c>
      <c r="H186" s="25">
        <f>tbl_Inventory[[#This Row],[Cost Price]]+tbl_Inventory[[#This Row],[Cost Price]]*IF(tbl_Inventory[[#This Row],[Premium?]]="Y",$P$4,$P$3)</f>
        <v>14842.983999999999</v>
      </c>
      <c r="I186" s="25" t="str">
        <f>IF(tbl_Inventory[[#This Row],[Num In Stock]]&lt;$P$5,"Y","")</f>
        <v>Y</v>
      </c>
      <c r="J186" s="26" t="str">
        <f>IF(AND(tbl_Inventory[[#This Row],[Below Min]]="Y",tbl_Inventory[[#This Row],[On Backorder]]=""),"Y","")</f>
        <v>Y</v>
      </c>
      <c r="K18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186" s="27">
        <f>IF(tbl_Inventory[[#This Row],[Reorder?]]="",0,VLOOKUP(tbl_Inventory[[#This Row],[Category]],tbl_ReorderQty[],2))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">
      <c r="A187" s="22" t="s">
        <v>588</v>
      </c>
      <c r="B187" s="32" t="s">
        <v>589</v>
      </c>
      <c r="C187" s="33" t="s">
        <v>24</v>
      </c>
      <c r="D187" s="33">
        <v>5</v>
      </c>
      <c r="E187" s="33" t="s">
        <v>25</v>
      </c>
      <c r="F187" s="34" t="s">
        <v>22</v>
      </c>
      <c r="G187" s="16">
        <v>11664.75</v>
      </c>
      <c r="H187" s="25">
        <f>tbl_Inventory[[#This Row],[Cost Price]]+tbl_Inventory[[#This Row],[Cost Price]]*IF(tbl_Inventory[[#This Row],[Premium?]]="Y",$P$4,$P$3)</f>
        <v>13764.404999999999</v>
      </c>
      <c r="I187" s="25" t="str">
        <f>IF(tbl_Inventory[[#This Row],[Num In Stock]]&lt;$P$5,"Y","")</f>
        <v>Y</v>
      </c>
      <c r="J187" s="26" t="str">
        <f>IF(AND(tbl_Inventory[[#This Row],[Below Min]]="Y",tbl_Inventory[[#This Row],[On Backorder]]=""),"Y","")</f>
        <v/>
      </c>
      <c r="K18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7" s="27">
        <f>IF(tbl_Inventory[[#This Row],[Reorder?]]="",0,VLOOKUP(tbl_Inventory[[#This Row],[Category]],tbl_ReorderQty[],2))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">
      <c r="A188" s="22" t="s">
        <v>574</v>
      </c>
      <c r="B188" s="32" t="s">
        <v>575</v>
      </c>
      <c r="C188" s="33" t="s">
        <v>28</v>
      </c>
      <c r="D188" s="33">
        <v>1</v>
      </c>
      <c r="E188" s="33" t="s">
        <v>22</v>
      </c>
      <c r="F188" s="34" t="s">
        <v>25</v>
      </c>
      <c r="G188" s="16">
        <v>4570.8</v>
      </c>
      <c r="H188" s="25">
        <f>tbl_Inventory[[#This Row],[Cost Price]]+tbl_Inventory[[#This Row],[Cost Price]]*IF(tbl_Inventory[[#This Row],[Premium?]]="Y",$P$4,$P$3)</f>
        <v>5713.5</v>
      </c>
      <c r="I188" s="25" t="str">
        <f>IF(tbl_Inventory[[#This Row],[Num In Stock]]&lt;$P$5,"Y","")</f>
        <v>Y</v>
      </c>
      <c r="J188" s="26" t="str">
        <f>IF(AND(tbl_Inventory[[#This Row],[Below Min]]="Y",tbl_Inventory[[#This Row],[On Backorder]]=""),"Y","")</f>
        <v>Y</v>
      </c>
      <c r="K18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188" s="27">
        <f>IF(tbl_Inventory[[#This Row],[Reorder?]]="",0,VLOOKUP(tbl_Inventory[[#This Row],[Category]],tbl_ReorderQty[],2))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">
      <c r="A189" s="22" t="s">
        <v>728</v>
      </c>
      <c r="B189" s="32" t="s">
        <v>729</v>
      </c>
      <c r="C189" s="33" t="s">
        <v>27</v>
      </c>
      <c r="D189" s="33">
        <v>18</v>
      </c>
      <c r="E189" s="33" t="s">
        <v>22</v>
      </c>
      <c r="F189" s="34" t="s">
        <v>22</v>
      </c>
      <c r="G189" s="16">
        <v>8079.75</v>
      </c>
      <c r="H189" s="25">
        <f>tbl_Inventory[[#This Row],[Cost Price]]+tbl_Inventory[[#This Row],[Cost Price]]*IF(tbl_Inventory[[#This Row],[Premium?]]="Y",$P$4,$P$3)</f>
        <v>9534.1049999999996</v>
      </c>
      <c r="I189" s="25" t="str">
        <f>IF(tbl_Inventory[[#This Row],[Num In Stock]]&lt;$P$5,"Y","")</f>
        <v/>
      </c>
      <c r="J189" s="26" t="str">
        <f>IF(AND(tbl_Inventory[[#This Row],[Below Min]]="Y",tbl_Inventory[[#This Row],[On Backorder]]=""),"Y","")</f>
        <v/>
      </c>
      <c r="K18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89" s="27">
        <f>IF(tbl_Inventory[[#This Row],[Reorder?]]="",0,VLOOKUP(tbl_Inventory[[#This Row],[Category]],tbl_ReorderQty[],2))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">
      <c r="A190" s="22" t="s">
        <v>572</v>
      </c>
      <c r="B190" s="32" t="s">
        <v>573</v>
      </c>
      <c r="C190" s="33" t="s">
        <v>27</v>
      </c>
      <c r="D190" s="33">
        <v>20</v>
      </c>
      <c r="E190" s="33" t="s">
        <v>22</v>
      </c>
      <c r="F190" s="34" t="s">
        <v>22</v>
      </c>
      <c r="G190" s="16">
        <v>6726.9</v>
      </c>
      <c r="H190" s="25">
        <f>tbl_Inventory[[#This Row],[Cost Price]]+tbl_Inventory[[#This Row],[Cost Price]]*IF(tbl_Inventory[[#This Row],[Premium?]]="Y",$P$4,$P$3)</f>
        <v>7937.7419999999993</v>
      </c>
      <c r="I190" s="25" t="str">
        <f>IF(tbl_Inventory[[#This Row],[Num In Stock]]&lt;$P$5,"Y","")</f>
        <v/>
      </c>
      <c r="J190" s="26" t="str">
        <f>IF(AND(tbl_Inventory[[#This Row],[Below Min]]="Y",tbl_Inventory[[#This Row],[On Backorder]]=""),"Y","")</f>
        <v/>
      </c>
      <c r="K19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0" s="27">
        <f>IF(tbl_Inventory[[#This Row],[Reorder?]]="",0,VLOOKUP(tbl_Inventory[[#This Row],[Category]],tbl_ReorderQty[],2))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">
      <c r="A191" s="22" t="s">
        <v>592</v>
      </c>
      <c r="B191" s="32" t="s">
        <v>593</v>
      </c>
      <c r="C191" s="33" t="s">
        <v>24</v>
      </c>
      <c r="D191" s="33">
        <v>17</v>
      </c>
      <c r="E191" s="33" t="s">
        <v>22</v>
      </c>
      <c r="F191" s="34" t="s">
        <v>22</v>
      </c>
      <c r="G191" s="16">
        <v>12673.5</v>
      </c>
      <c r="H191" s="25">
        <f>tbl_Inventory[[#This Row],[Cost Price]]+tbl_Inventory[[#This Row],[Cost Price]]*IF(tbl_Inventory[[#This Row],[Premium?]]="Y",$P$4,$P$3)</f>
        <v>14954.73</v>
      </c>
      <c r="I191" s="25" t="str">
        <f>IF(tbl_Inventory[[#This Row],[Num In Stock]]&lt;$P$5,"Y","")</f>
        <v/>
      </c>
      <c r="J191" s="26" t="str">
        <f>IF(AND(tbl_Inventory[[#This Row],[Below Min]]="Y",tbl_Inventory[[#This Row],[On Backorder]]=""),"Y","")</f>
        <v/>
      </c>
      <c r="K19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1" s="27">
        <f>IF(tbl_Inventory[[#This Row],[Reorder?]]="",0,VLOOKUP(tbl_Inventory[[#This Row],[Category]],tbl_ReorderQty[],2))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">
      <c r="A192" s="22" t="s">
        <v>584</v>
      </c>
      <c r="B192" s="32" t="s">
        <v>585</v>
      </c>
      <c r="C192" s="33" t="s">
        <v>24</v>
      </c>
      <c r="D192" s="33">
        <v>11</v>
      </c>
      <c r="E192" s="33" t="s">
        <v>22</v>
      </c>
      <c r="F192" s="34" t="s">
        <v>22</v>
      </c>
      <c r="G192" s="16">
        <v>11421.5</v>
      </c>
      <c r="H192" s="25">
        <f>tbl_Inventory[[#This Row],[Cost Price]]+tbl_Inventory[[#This Row],[Cost Price]]*IF(tbl_Inventory[[#This Row],[Premium?]]="Y",$P$4,$P$3)</f>
        <v>13477.369999999999</v>
      </c>
      <c r="I192" s="25" t="str">
        <f>IF(tbl_Inventory[[#This Row],[Num In Stock]]&lt;$P$5,"Y","")</f>
        <v/>
      </c>
      <c r="J192" s="26" t="str">
        <f>IF(AND(tbl_Inventory[[#This Row],[Below Min]]="Y",tbl_Inventory[[#This Row],[On Backorder]]=""),"Y","")</f>
        <v/>
      </c>
      <c r="K19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2" s="27">
        <f>IF(tbl_Inventory[[#This Row],[Reorder?]]="",0,VLOOKUP(tbl_Inventory[[#This Row],[Category]],tbl_ReorderQty[],2))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">
      <c r="A193" s="22" t="s">
        <v>958</v>
      </c>
      <c r="B193" s="32" t="s">
        <v>959</v>
      </c>
      <c r="C193" s="33" t="s">
        <v>28</v>
      </c>
      <c r="D193" s="33">
        <v>14</v>
      </c>
      <c r="E193" s="33" t="s">
        <v>22</v>
      </c>
      <c r="F193" s="34" t="s">
        <v>22</v>
      </c>
      <c r="G193" s="16">
        <v>5130.6499999999996</v>
      </c>
      <c r="H193" s="25">
        <f>tbl_Inventory[[#This Row],[Cost Price]]+tbl_Inventory[[#This Row],[Cost Price]]*IF(tbl_Inventory[[#This Row],[Premium?]]="Y",$P$4,$P$3)</f>
        <v>6054.1669999999995</v>
      </c>
      <c r="I193" s="25" t="str">
        <f>IF(tbl_Inventory[[#This Row],[Num In Stock]]&lt;$P$5,"Y","")</f>
        <v/>
      </c>
      <c r="J193" s="26" t="str">
        <f>IF(AND(tbl_Inventory[[#This Row],[Below Min]]="Y",tbl_Inventory[[#This Row],[On Backorder]]=""),"Y","")</f>
        <v/>
      </c>
      <c r="K19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3" s="27">
        <f>IF(tbl_Inventory[[#This Row],[Reorder?]]="",0,VLOOKUP(tbl_Inventory[[#This Row],[Category]],tbl_ReorderQty[],2))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">
      <c r="A194" s="22" t="s">
        <v>626</v>
      </c>
      <c r="B194" s="32" t="s">
        <v>627</v>
      </c>
      <c r="C194" s="33" t="s">
        <v>24</v>
      </c>
      <c r="D194" s="33">
        <v>29</v>
      </c>
      <c r="E194" s="33" t="s">
        <v>22</v>
      </c>
      <c r="F194" s="34" t="s">
        <v>25</v>
      </c>
      <c r="G194" s="16">
        <v>16989.849999999999</v>
      </c>
      <c r="H194" s="25">
        <f>tbl_Inventory[[#This Row],[Cost Price]]+tbl_Inventory[[#This Row],[Cost Price]]*IF(tbl_Inventory[[#This Row],[Premium?]]="Y",$P$4,$P$3)</f>
        <v>21237.3125</v>
      </c>
      <c r="I194" s="25" t="str">
        <f>IF(tbl_Inventory[[#This Row],[Num In Stock]]&lt;$P$5,"Y","")</f>
        <v/>
      </c>
      <c r="J194" s="26" t="str">
        <f>IF(AND(tbl_Inventory[[#This Row],[Below Min]]="Y",tbl_Inventory[[#This Row],[On Backorder]]=""),"Y","")</f>
        <v/>
      </c>
      <c r="K19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4" s="27">
        <f>IF(tbl_Inventory[[#This Row],[Reorder?]]="",0,VLOOKUP(tbl_Inventory[[#This Row],[Category]],tbl_ReorderQty[],2))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">
      <c r="A195" s="22" t="s">
        <v>606</v>
      </c>
      <c r="B195" s="32" t="s">
        <v>607</v>
      </c>
      <c r="C195" s="33" t="s">
        <v>24</v>
      </c>
      <c r="D195" s="33">
        <v>13</v>
      </c>
      <c r="E195" s="33" t="s">
        <v>22</v>
      </c>
      <c r="F195" s="34" t="s">
        <v>22</v>
      </c>
      <c r="G195" s="16">
        <v>16237.25</v>
      </c>
      <c r="H195" s="25">
        <f>tbl_Inventory[[#This Row],[Cost Price]]+tbl_Inventory[[#This Row],[Cost Price]]*IF(tbl_Inventory[[#This Row],[Premium?]]="Y",$P$4,$P$3)</f>
        <v>19159.955000000002</v>
      </c>
      <c r="I195" s="25" t="str">
        <f>IF(tbl_Inventory[[#This Row],[Num In Stock]]&lt;$P$5,"Y","")</f>
        <v/>
      </c>
      <c r="J195" s="26" t="str">
        <f>IF(AND(tbl_Inventory[[#This Row],[Below Min]]="Y",tbl_Inventory[[#This Row],[On Backorder]]=""),"Y","")</f>
        <v/>
      </c>
      <c r="K19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5" s="27">
        <f>IF(tbl_Inventory[[#This Row],[Reorder?]]="",0,VLOOKUP(tbl_Inventory[[#This Row],[Category]],tbl_ReorderQty[],2))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">
      <c r="A196" s="22" t="s">
        <v>600</v>
      </c>
      <c r="B196" s="32" t="s">
        <v>601</v>
      </c>
      <c r="C196" s="33" t="s">
        <v>24</v>
      </c>
      <c r="D196" s="33">
        <v>17</v>
      </c>
      <c r="E196" s="33" t="s">
        <v>22</v>
      </c>
      <c r="F196" s="34" t="s">
        <v>25</v>
      </c>
      <c r="G196" s="16">
        <v>10990.5</v>
      </c>
      <c r="H196" s="25">
        <f>tbl_Inventory[[#This Row],[Cost Price]]+tbl_Inventory[[#This Row],[Cost Price]]*IF(tbl_Inventory[[#This Row],[Premium?]]="Y",$P$4,$P$3)</f>
        <v>13738.125</v>
      </c>
      <c r="I196" s="25" t="str">
        <f>IF(tbl_Inventory[[#This Row],[Num In Stock]]&lt;$P$5,"Y","")</f>
        <v/>
      </c>
      <c r="J196" s="26" t="str">
        <f>IF(AND(tbl_Inventory[[#This Row],[Below Min]]="Y",tbl_Inventory[[#This Row],[On Backorder]]=""),"Y","")</f>
        <v/>
      </c>
      <c r="K19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6" s="27">
        <f>IF(tbl_Inventory[[#This Row],[Reorder?]]="",0,VLOOKUP(tbl_Inventory[[#This Row],[Category]],tbl_ReorderQty[],2))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">
      <c r="A197" s="22" t="s">
        <v>540</v>
      </c>
      <c r="B197" s="32" t="s">
        <v>541</v>
      </c>
      <c r="C197" s="33" t="s">
        <v>27</v>
      </c>
      <c r="D197" s="33">
        <v>0</v>
      </c>
      <c r="E197" s="33" t="s">
        <v>22</v>
      </c>
      <c r="F197" s="34" t="s">
        <v>25</v>
      </c>
      <c r="G197" s="16">
        <v>6347.25</v>
      </c>
      <c r="H197" s="25">
        <f>tbl_Inventory[[#This Row],[Cost Price]]+tbl_Inventory[[#This Row],[Cost Price]]*IF(tbl_Inventory[[#This Row],[Premium?]]="Y",$P$4,$P$3)</f>
        <v>7934.0625</v>
      </c>
      <c r="I197" s="25" t="str">
        <f>IF(tbl_Inventory[[#This Row],[Num In Stock]]&lt;$P$5,"Y","")</f>
        <v>Y</v>
      </c>
      <c r="J197" s="26" t="str">
        <f>IF(AND(tbl_Inventory[[#This Row],[Below Min]]="Y",tbl_Inventory[[#This Row],[On Backorder]]=""),"Y","")</f>
        <v>Y</v>
      </c>
      <c r="K19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197" s="27">
        <f>IF(tbl_Inventory[[#This Row],[Reorder?]]="",0,VLOOKUP(tbl_Inventory[[#This Row],[Category]],tbl_ReorderQty[],2))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">
      <c r="A198" s="22" t="s">
        <v>560</v>
      </c>
      <c r="B198" s="32" t="s">
        <v>561</v>
      </c>
      <c r="C198" s="33" t="s">
        <v>24</v>
      </c>
      <c r="D198" s="33">
        <v>11</v>
      </c>
      <c r="E198" s="33" t="s">
        <v>22</v>
      </c>
      <c r="F198" s="34" t="s">
        <v>22</v>
      </c>
      <c r="G198" s="16">
        <v>10967.25</v>
      </c>
      <c r="H198" s="25">
        <f>tbl_Inventory[[#This Row],[Cost Price]]+tbl_Inventory[[#This Row],[Cost Price]]*IF(tbl_Inventory[[#This Row],[Premium?]]="Y",$P$4,$P$3)</f>
        <v>12941.355</v>
      </c>
      <c r="I198" s="25" t="str">
        <f>IF(tbl_Inventory[[#This Row],[Num In Stock]]&lt;$P$5,"Y","")</f>
        <v/>
      </c>
      <c r="J198" s="26" t="str">
        <f>IF(AND(tbl_Inventory[[#This Row],[Below Min]]="Y",tbl_Inventory[[#This Row],[On Backorder]]=""),"Y","")</f>
        <v/>
      </c>
      <c r="K19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8" s="27">
        <f>IF(tbl_Inventory[[#This Row],[Reorder?]]="",0,VLOOKUP(tbl_Inventory[[#This Row],[Category]],tbl_ReorderQty[],2))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">
      <c r="A199" s="22" t="s">
        <v>956</v>
      </c>
      <c r="B199" s="32" t="s">
        <v>957</v>
      </c>
      <c r="C199" s="33" t="s">
        <v>28</v>
      </c>
      <c r="D199" s="33">
        <v>2</v>
      </c>
      <c r="E199" s="33" t="s">
        <v>25</v>
      </c>
      <c r="F199" s="34" t="s">
        <v>22</v>
      </c>
      <c r="G199" s="16">
        <v>4482.8999999999996</v>
      </c>
      <c r="H199" s="25">
        <f>tbl_Inventory[[#This Row],[Cost Price]]+tbl_Inventory[[#This Row],[Cost Price]]*IF(tbl_Inventory[[#This Row],[Premium?]]="Y",$P$4,$P$3)</f>
        <v>5289.8219999999992</v>
      </c>
      <c r="I199" s="25" t="str">
        <f>IF(tbl_Inventory[[#This Row],[Num In Stock]]&lt;$P$5,"Y","")</f>
        <v>Y</v>
      </c>
      <c r="J199" s="26" t="str">
        <f>IF(AND(tbl_Inventory[[#This Row],[Below Min]]="Y",tbl_Inventory[[#This Row],[On Backorder]]=""),"Y","")</f>
        <v/>
      </c>
      <c r="K19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199" s="27">
        <f>IF(tbl_Inventory[[#This Row],[Reorder?]]="",0,VLOOKUP(tbl_Inventory[[#This Row],[Category]],tbl_ReorderQty[],2))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">
      <c r="A200" s="22" t="s">
        <v>966</v>
      </c>
      <c r="B200" s="32" t="s">
        <v>967</v>
      </c>
      <c r="C200" s="33" t="s">
        <v>24</v>
      </c>
      <c r="D200" s="33">
        <v>7</v>
      </c>
      <c r="E200" s="33" t="s">
        <v>22</v>
      </c>
      <c r="F200" s="34" t="s">
        <v>22</v>
      </c>
      <c r="G200" s="16">
        <v>14376.9</v>
      </c>
      <c r="H200" s="25">
        <f>tbl_Inventory[[#This Row],[Cost Price]]+tbl_Inventory[[#This Row],[Cost Price]]*IF(tbl_Inventory[[#This Row],[Premium?]]="Y",$P$4,$P$3)</f>
        <v>16964.741999999998</v>
      </c>
      <c r="I200" s="25" t="str">
        <f>IF(tbl_Inventory[[#This Row],[Num In Stock]]&lt;$P$5,"Y","")</f>
        <v>Y</v>
      </c>
      <c r="J200" s="26" t="str">
        <f>IF(AND(tbl_Inventory[[#This Row],[Below Min]]="Y",tbl_Inventory[[#This Row],[On Backorder]]=""),"Y","")</f>
        <v>Y</v>
      </c>
      <c r="K20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00" s="27">
        <f>IF(tbl_Inventory[[#This Row],[Reorder?]]="",0,VLOOKUP(tbl_Inventory[[#This Row],[Category]],tbl_ReorderQty[],2))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">
      <c r="A201" s="22" t="s">
        <v>962</v>
      </c>
      <c r="B201" s="32" t="s">
        <v>963</v>
      </c>
      <c r="C201" s="33" t="s">
        <v>27</v>
      </c>
      <c r="D201" s="33">
        <v>9</v>
      </c>
      <c r="E201" s="33" t="s">
        <v>25</v>
      </c>
      <c r="F201" s="34" t="s">
        <v>25</v>
      </c>
      <c r="G201" s="16">
        <v>7644.9</v>
      </c>
      <c r="H201" s="25">
        <f>tbl_Inventory[[#This Row],[Cost Price]]+tbl_Inventory[[#This Row],[Cost Price]]*IF(tbl_Inventory[[#This Row],[Premium?]]="Y",$P$4,$P$3)</f>
        <v>9556.125</v>
      </c>
      <c r="I201" s="25" t="str">
        <f>IF(tbl_Inventory[[#This Row],[Num In Stock]]&lt;$P$5,"Y","")</f>
        <v>Y</v>
      </c>
      <c r="J201" s="26" t="str">
        <f>IF(AND(tbl_Inventory[[#This Row],[Below Min]]="Y",tbl_Inventory[[#This Row],[On Backorder]]=""),"Y","")</f>
        <v/>
      </c>
      <c r="K20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1" s="27">
        <f>IF(tbl_Inventory[[#This Row],[Reorder?]]="",0,VLOOKUP(tbl_Inventory[[#This Row],[Category]],tbl_ReorderQty[],2))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">
      <c r="A202" s="22" t="s">
        <v>964</v>
      </c>
      <c r="B202" s="32" t="s">
        <v>965</v>
      </c>
      <c r="C202" s="33" t="s">
        <v>24</v>
      </c>
      <c r="D202" s="33">
        <v>4</v>
      </c>
      <c r="E202" s="33" t="s">
        <v>22</v>
      </c>
      <c r="F202" s="34" t="s">
        <v>22</v>
      </c>
      <c r="G202" s="16">
        <v>14208.85</v>
      </c>
      <c r="H202" s="25">
        <f>tbl_Inventory[[#This Row],[Cost Price]]+tbl_Inventory[[#This Row],[Cost Price]]*IF(tbl_Inventory[[#This Row],[Premium?]]="Y",$P$4,$P$3)</f>
        <v>16766.442999999999</v>
      </c>
      <c r="I202" s="25" t="str">
        <f>IF(tbl_Inventory[[#This Row],[Num In Stock]]&lt;$P$5,"Y","")</f>
        <v>Y</v>
      </c>
      <c r="J202" s="26" t="str">
        <f>IF(AND(tbl_Inventory[[#This Row],[Below Min]]="Y",tbl_Inventory[[#This Row],[On Backorder]]=""),"Y","")</f>
        <v>Y</v>
      </c>
      <c r="K20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02" s="27">
        <f>IF(tbl_Inventory[[#This Row],[Reorder?]]="",0,VLOOKUP(tbl_Inventory[[#This Row],[Category]],tbl_ReorderQty[],2))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">
      <c r="A203" s="22" t="s">
        <v>618</v>
      </c>
      <c r="B203" s="32" t="s">
        <v>619</v>
      </c>
      <c r="C203" s="33" t="s">
        <v>24</v>
      </c>
      <c r="D203" s="33">
        <v>16</v>
      </c>
      <c r="E203" s="33" t="s">
        <v>22</v>
      </c>
      <c r="F203" s="34" t="s">
        <v>25</v>
      </c>
      <c r="G203" s="16">
        <v>15290.35</v>
      </c>
      <c r="H203" s="25">
        <f>tbl_Inventory[[#This Row],[Cost Price]]+tbl_Inventory[[#This Row],[Cost Price]]*IF(tbl_Inventory[[#This Row],[Premium?]]="Y",$P$4,$P$3)</f>
        <v>19112.9375</v>
      </c>
      <c r="I203" s="25" t="str">
        <f>IF(tbl_Inventory[[#This Row],[Num In Stock]]&lt;$P$5,"Y","")</f>
        <v/>
      </c>
      <c r="J203" s="26" t="str">
        <f>IF(AND(tbl_Inventory[[#This Row],[Below Min]]="Y",tbl_Inventory[[#This Row],[On Backorder]]=""),"Y","")</f>
        <v/>
      </c>
      <c r="K20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3" s="27">
        <f>IF(tbl_Inventory[[#This Row],[Reorder?]]="",0,VLOOKUP(tbl_Inventory[[#This Row],[Category]],tbl_ReorderQty[],2))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">
      <c r="A204" s="22" t="s">
        <v>546</v>
      </c>
      <c r="B204" s="32" t="s">
        <v>547</v>
      </c>
      <c r="C204" s="33" t="s">
        <v>27</v>
      </c>
      <c r="D204" s="33">
        <v>7</v>
      </c>
      <c r="E204" s="33" t="s">
        <v>25</v>
      </c>
      <c r="F204" s="34" t="s">
        <v>25</v>
      </c>
      <c r="G204" s="16">
        <v>9490</v>
      </c>
      <c r="H204" s="25">
        <f>tbl_Inventory[[#This Row],[Cost Price]]+tbl_Inventory[[#This Row],[Cost Price]]*IF(tbl_Inventory[[#This Row],[Premium?]]="Y",$P$4,$P$3)</f>
        <v>11862.5</v>
      </c>
      <c r="I204" s="25" t="str">
        <f>IF(tbl_Inventory[[#This Row],[Num In Stock]]&lt;$P$5,"Y","")</f>
        <v>Y</v>
      </c>
      <c r="J204" s="26" t="str">
        <f>IF(AND(tbl_Inventory[[#This Row],[Below Min]]="Y",tbl_Inventory[[#This Row],[On Backorder]]=""),"Y","")</f>
        <v/>
      </c>
      <c r="K20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4" s="27">
        <f>IF(tbl_Inventory[[#This Row],[Reorder?]]="",0,VLOOKUP(tbl_Inventory[[#This Row],[Category]],tbl_ReorderQty[],2))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">
      <c r="A205" s="22" t="s">
        <v>960</v>
      </c>
      <c r="B205" s="32" t="s">
        <v>961</v>
      </c>
      <c r="C205" s="33" t="s">
        <v>27</v>
      </c>
      <c r="D205" s="33">
        <v>16</v>
      </c>
      <c r="E205" s="33" t="s">
        <v>22</v>
      </c>
      <c r="F205" s="34" t="s">
        <v>25</v>
      </c>
      <c r="G205" s="16">
        <v>7698.65</v>
      </c>
      <c r="H205" s="25">
        <f>tbl_Inventory[[#This Row],[Cost Price]]+tbl_Inventory[[#This Row],[Cost Price]]*IF(tbl_Inventory[[#This Row],[Premium?]]="Y",$P$4,$P$3)</f>
        <v>9623.3125</v>
      </c>
      <c r="I205" s="25" t="str">
        <f>IF(tbl_Inventory[[#This Row],[Num In Stock]]&lt;$P$5,"Y","")</f>
        <v/>
      </c>
      <c r="J205" s="26" t="str">
        <f>IF(AND(tbl_Inventory[[#This Row],[Below Min]]="Y",tbl_Inventory[[#This Row],[On Backorder]]=""),"Y","")</f>
        <v/>
      </c>
      <c r="K20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5" s="27">
        <f>IF(tbl_Inventory[[#This Row],[Reorder?]]="",0,VLOOKUP(tbl_Inventory[[#This Row],[Category]],tbl_ReorderQty[],2))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">
      <c r="A206" s="22" t="s">
        <v>562</v>
      </c>
      <c r="B206" s="32" t="s">
        <v>563</v>
      </c>
      <c r="C206" s="33" t="s">
        <v>24</v>
      </c>
      <c r="D206" s="33">
        <v>29</v>
      </c>
      <c r="E206" s="33" t="s">
        <v>22</v>
      </c>
      <c r="F206" s="34" t="s">
        <v>25</v>
      </c>
      <c r="G206" s="16">
        <v>11206</v>
      </c>
      <c r="H206" s="25">
        <f>tbl_Inventory[[#This Row],[Cost Price]]+tbl_Inventory[[#This Row],[Cost Price]]*IF(tbl_Inventory[[#This Row],[Premium?]]="Y",$P$4,$P$3)</f>
        <v>14007.5</v>
      </c>
      <c r="I206" s="25" t="str">
        <f>IF(tbl_Inventory[[#This Row],[Num In Stock]]&lt;$P$5,"Y","")</f>
        <v/>
      </c>
      <c r="J206" s="26" t="str">
        <f>IF(AND(tbl_Inventory[[#This Row],[Below Min]]="Y",tbl_Inventory[[#This Row],[On Backorder]]=""),"Y","")</f>
        <v/>
      </c>
      <c r="K20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6" s="27">
        <f>IF(tbl_Inventory[[#This Row],[Reorder?]]="",0,VLOOKUP(tbl_Inventory[[#This Row],[Category]],tbl_ReorderQty[],2))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">
      <c r="A207" s="22" t="s">
        <v>608</v>
      </c>
      <c r="B207" s="32" t="s">
        <v>609</v>
      </c>
      <c r="C207" s="33" t="s">
        <v>28</v>
      </c>
      <c r="D207" s="33">
        <v>22</v>
      </c>
      <c r="E207" s="33" t="s">
        <v>22</v>
      </c>
      <c r="F207" s="34" t="s">
        <v>22</v>
      </c>
      <c r="G207" s="16">
        <v>4075.7</v>
      </c>
      <c r="H207" s="25">
        <f>tbl_Inventory[[#This Row],[Cost Price]]+tbl_Inventory[[#This Row],[Cost Price]]*IF(tbl_Inventory[[#This Row],[Premium?]]="Y",$P$4,$P$3)</f>
        <v>4809.326</v>
      </c>
      <c r="I207" s="25" t="str">
        <f>IF(tbl_Inventory[[#This Row],[Num In Stock]]&lt;$P$5,"Y","")</f>
        <v/>
      </c>
      <c r="J207" s="26" t="str">
        <f>IF(AND(tbl_Inventory[[#This Row],[Below Min]]="Y",tbl_Inventory[[#This Row],[On Backorder]]=""),"Y","")</f>
        <v/>
      </c>
      <c r="K20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7" s="27">
        <f>IF(tbl_Inventory[[#This Row],[Reorder?]]="",0,VLOOKUP(tbl_Inventory[[#This Row],[Category]],tbl_ReorderQty[],2))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">
      <c r="A208" s="22" t="s">
        <v>610</v>
      </c>
      <c r="B208" s="32" t="s">
        <v>611</v>
      </c>
      <c r="C208" s="33" t="s">
        <v>24</v>
      </c>
      <c r="D208" s="33">
        <v>11</v>
      </c>
      <c r="E208" s="33" t="s">
        <v>22</v>
      </c>
      <c r="F208" s="34" t="s">
        <v>25</v>
      </c>
      <c r="G208" s="16">
        <v>10862.8</v>
      </c>
      <c r="H208" s="25">
        <f>tbl_Inventory[[#This Row],[Cost Price]]+tbl_Inventory[[#This Row],[Cost Price]]*IF(tbl_Inventory[[#This Row],[Premium?]]="Y",$P$4,$P$3)</f>
        <v>13578.5</v>
      </c>
      <c r="I208" s="25" t="str">
        <f>IF(tbl_Inventory[[#This Row],[Num In Stock]]&lt;$P$5,"Y","")</f>
        <v/>
      </c>
      <c r="J208" s="26" t="str">
        <f>IF(AND(tbl_Inventory[[#This Row],[Below Min]]="Y",tbl_Inventory[[#This Row],[On Backorder]]=""),"Y","")</f>
        <v/>
      </c>
      <c r="K20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8" s="27">
        <f>IF(tbl_Inventory[[#This Row],[Reorder?]]="",0,VLOOKUP(tbl_Inventory[[#This Row],[Category]],tbl_ReorderQty[],2))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">
      <c r="A209" s="22" t="s">
        <v>566</v>
      </c>
      <c r="B209" s="32" t="s">
        <v>567</v>
      </c>
      <c r="C209" s="33" t="s">
        <v>28</v>
      </c>
      <c r="D209" s="33">
        <v>29</v>
      </c>
      <c r="E209" s="33" t="s">
        <v>22</v>
      </c>
      <c r="F209" s="34" t="s">
        <v>22</v>
      </c>
      <c r="G209" s="16">
        <v>4342</v>
      </c>
      <c r="H209" s="25">
        <f>tbl_Inventory[[#This Row],[Cost Price]]+tbl_Inventory[[#This Row],[Cost Price]]*IF(tbl_Inventory[[#This Row],[Premium?]]="Y",$P$4,$P$3)</f>
        <v>5123.5599999999995</v>
      </c>
      <c r="I209" s="25" t="str">
        <f>IF(tbl_Inventory[[#This Row],[Num In Stock]]&lt;$P$5,"Y","")</f>
        <v/>
      </c>
      <c r="J209" s="26" t="str">
        <f>IF(AND(tbl_Inventory[[#This Row],[Below Min]]="Y",tbl_Inventory[[#This Row],[On Backorder]]=""),"Y","")</f>
        <v/>
      </c>
      <c r="K20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09" s="27">
        <f>IF(tbl_Inventory[[#This Row],[Reorder?]]="",0,VLOOKUP(tbl_Inventory[[#This Row],[Category]],tbl_ReorderQty[],2))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">
      <c r="A210" s="22" t="s">
        <v>570</v>
      </c>
      <c r="B210" s="32" t="s">
        <v>571</v>
      </c>
      <c r="C210" s="33" t="s">
        <v>24</v>
      </c>
      <c r="D210" s="33">
        <v>15</v>
      </c>
      <c r="E210" s="33" t="s">
        <v>22</v>
      </c>
      <c r="F210" s="34" t="s">
        <v>22</v>
      </c>
      <c r="G210" s="16">
        <v>11313.75</v>
      </c>
      <c r="H210" s="25">
        <f>tbl_Inventory[[#This Row],[Cost Price]]+tbl_Inventory[[#This Row],[Cost Price]]*IF(tbl_Inventory[[#This Row],[Premium?]]="Y",$P$4,$P$3)</f>
        <v>13350.225</v>
      </c>
      <c r="I210" s="25" t="str">
        <f>IF(tbl_Inventory[[#This Row],[Num In Stock]]&lt;$P$5,"Y","")</f>
        <v/>
      </c>
      <c r="J210" s="26" t="str">
        <f>IF(AND(tbl_Inventory[[#This Row],[Below Min]]="Y",tbl_Inventory[[#This Row],[On Backorder]]=""),"Y","")</f>
        <v/>
      </c>
      <c r="K2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0" s="27">
        <f>IF(tbl_Inventory[[#This Row],[Reorder?]]="",0,VLOOKUP(tbl_Inventory[[#This Row],[Category]],tbl_ReorderQty[],2))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">
      <c r="A211" s="22" t="s">
        <v>568</v>
      </c>
      <c r="B211" s="32" t="s">
        <v>569</v>
      </c>
      <c r="C211" s="33" t="s">
        <v>27</v>
      </c>
      <c r="D211" s="33">
        <v>22</v>
      </c>
      <c r="E211" s="33" t="s">
        <v>22</v>
      </c>
      <c r="F211" s="34" t="s">
        <v>25</v>
      </c>
      <c r="G211" s="16">
        <v>6630</v>
      </c>
      <c r="H211" s="25">
        <f>tbl_Inventory[[#This Row],[Cost Price]]+tbl_Inventory[[#This Row],[Cost Price]]*IF(tbl_Inventory[[#This Row],[Premium?]]="Y",$P$4,$P$3)</f>
        <v>8287.5</v>
      </c>
      <c r="I211" s="25" t="str">
        <f>IF(tbl_Inventory[[#This Row],[Num In Stock]]&lt;$P$5,"Y","")</f>
        <v/>
      </c>
      <c r="J211" s="26" t="str">
        <f>IF(AND(tbl_Inventory[[#This Row],[Below Min]]="Y",tbl_Inventory[[#This Row],[On Backorder]]=""),"Y","")</f>
        <v/>
      </c>
      <c r="K2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1" s="27">
        <f>IF(tbl_Inventory[[#This Row],[Reorder?]]="",0,VLOOKUP(tbl_Inventory[[#This Row],[Category]],tbl_ReorderQty[],2))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">
      <c r="A212" s="18" t="s">
        <v>524</v>
      </c>
      <c r="B212" s="35" t="s">
        <v>525</v>
      </c>
      <c r="C212" s="33" t="s">
        <v>28</v>
      </c>
      <c r="D212" s="33">
        <v>18</v>
      </c>
      <c r="E212" s="33" t="s">
        <v>22</v>
      </c>
      <c r="F212" s="34" t="s">
        <v>25</v>
      </c>
      <c r="G212" s="16">
        <v>2282.8000000000002</v>
      </c>
      <c r="H212" s="25">
        <f>tbl_Inventory[[#This Row],[Cost Price]]+tbl_Inventory[[#This Row],[Cost Price]]*IF(tbl_Inventory[[#This Row],[Premium?]]="Y",$P$4,$P$3)</f>
        <v>2853.5</v>
      </c>
      <c r="I212" s="25" t="str">
        <f>IF(tbl_Inventory[[#This Row],[Num In Stock]]&lt;$P$5,"Y","")</f>
        <v/>
      </c>
      <c r="J212" s="26" t="str">
        <f>IF(AND(tbl_Inventory[[#This Row],[Below Min]]="Y",tbl_Inventory[[#This Row],[On Backorder]]=""),"Y","")</f>
        <v/>
      </c>
      <c r="K2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2" s="27">
        <f>IF(tbl_Inventory[[#This Row],[Reorder?]]="",0,VLOOKUP(tbl_Inventory[[#This Row],[Category]],tbl_ReorderQty[],2))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">
      <c r="A213" s="19" t="s">
        <v>922</v>
      </c>
      <c r="B213" s="37" t="s">
        <v>923</v>
      </c>
      <c r="C213" s="33" t="s">
        <v>29</v>
      </c>
      <c r="D213" s="33">
        <v>6</v>
      </c>
      <c r="E213" s="33" t="s">
        <v>25</v>
      </c>
      <c r="F213" s="34" t="s">
        <v>22</v>
      </c>
      <c r="G213" s="16">
        <v>588.5</v>
      </c>
      <c r="H213" s="25">
        <f>tbl_Inventory[[#This Row],[Cost Price]]+tbl_Inventory[[#This Row],[Cost Price]]*IF(tbl_Inventory[[#This Row],[Premium?]]="Y",$P$4,$P$3)</f>
        <v>694.43</v>
      </c>
      <c r="I213" s="25" t="str">
        <f>IF(tbl_Inventory[[#This Row],[Num In Stock]]&lt;$P$5,"Y","")</f>
        <v>Y</v>
      </c>
      <c r="J213" s="26" t="str">
        <f>IF(AND(tbl_Inventory[[#This Row],[Below Min]]="Y",tbl_Inventory[[#This Row],[On Backorder]]=""),"Y","")</f>
        <v/>
      </c>
      <c r="K2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3" s="27">
        <f>IF(tbl_Inventory[[#This Row],[Reorder?]]="",0,VLOOKUP(tbl_Inventory[[#This Row],[Category]],tbl_ReorderQty[],2))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">
      <c r="A214" s="19" t="s">
        <v>246</v>
      </c>
      <c r="B214" s="37" t="s">
        <v>247</v>
      </c>
      <c r="C214" s="33" t="s">
        <v>28</v>
      </c>
      <c r="D214" s="33">
        <v>32</v>
      </c>
      <c r="E214" s="33" t="s">
        <v>22</v>
      </c>
      <c r="F214" s="34" t="s">
        <v>22</v>
      </c>
      <c r="G214" s="16">
        <v>2909.7</v>
      </c>
      <c r="H214" s="25">
        <f>tbl_Inventory[[#This Row],[Cost Price]]+tbl_Inventory[[#This Row],[Cost Price]]*IF(tbl_Inventory[[#This Row],[Premium?]]="Y",$P$4,$P$3)</f>
        <v>3433.4459999999999</v>
      </c>
      <c r="I214" s="25" t="str">
        <f>IF(tbl_Inventory[[#This Row],[Num In Stock]]&lt;$P$5,"Y","")</f>
        <v/>
      </c>
      <c r="J214" s="26" t="str">
        <f>IF(AND(tbl_Inventory[[#This Row],[Below Min]]="Y",tbl_Inventory[[#This Row],[On Backorder]]=""),"Y","")</f>
        <v/>
      </c>
      <c r="K2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4" s="27">
        <f>IF(tbl_Inventory[[#This Row],[Reorder?]]="",0,VLOOKUP(tbl_Inventory[[#This Row],[Category]],tbl_ReorderQty[],2))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3">
      <c r="A215" s="18" t="s">
        <v>526</v>
      </c>
      <c r="B215" s="35" t="s">
        <v>527</v>
      </c>
      <c r="C215" s="33" t="s">
        <v>29</v>
      </c>
      <c r="D215" s="33">
        <v>4</v>
      </c>
      <c r="E215" s="33" t="s">
        <v>25</v>
      </c>
      <c r="F215" s="34" t="s">
        <v>25</v>
      </c>
      <c r="G215" s="16">
        <v>1710.8</v>
      </c>
      <c r="H215" s="25">
        <f>tbl_Inventory[[#This Row],[Cost Price]]+tbl_Inventory[[#This Row],[Cost Price]]*IF(tbl_Inventory[[#This Row],[Premium?]]="Y",$P$4,$P$3)</f>
        <v>2138.5</v>
      </c>
      <c r="I215" s="25" t="str">
        <f>IF(tbl_Inventory[[#This Row],[Num In Stock]]&lt;$P$5,"Y","")</f>
        <v>Y</v>
      </c>
      <c r="J215" s="26" t="str">
        <f>IF(AND(tbl_Inventory[[#This Row],[Below Min]]="Y",tbl_Inventory[[#This Row],[On Backorder]]=""),"Y","")</f>
        <v/>
      </c>
      <c r="K2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5" s="27">
        <f>IF(tbl_Inventory[[#This Row],[Reorder?]]="",0,VLOOKUP(tbl_Inventory[[#This Row],[Category]],tbl_ReorderQty[],2))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3">
      <c r="A216" s="19" t="s">
        <v>642</v>
      </c>
      <c r="B216" s="37" t="s">
        <v>643</v>
      </c>
      <c r="C216" s="33" t="s">
        <v>27</v>
      </c>
      <c r="D216" s="33">
        <v>1</v>
      </c>
      <c r="E216" s="33" t="s">
        <v>22</v>
      </c>
      <c r="F216" s="34" t="s">
        <v>22</v>
      </c>
      <c r="G216" s="16">
        <v>6924.75</v>
      </c>
      <c r="H216" s="25">
        <f>tbl_Inventory[[#This Row],[Cost Price]]+tbl_Inventory[[#This Row],[Cost Price]]*IF(tbl_Inventory[[#This Row],[Premium?]]="Y",$P$4,$P$3)</f>
        <v>8171.2049999999999</v>
      </c>
      <c r="I216" s="25" t="str">
        <f>IF(tbl_Inventory[[#This Row],[Num In Stock]]&lt;$P$5,"Y","")</f>
        <v>Y</v>
      </c>
      <c r="J216" s="26" t="str">
        <f>IF(AND(tbl_Inventory[[#This Row],[Below Min]]="Y",tbl_Inventory[[#This Row],[On Backorder]]=""),"Y","")</f>
        <v>Y</v>
      </c>
      <c r="K2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216" s="27">
        <f>IF(tbl_Inventory[[#This Row],[Reorder?]]="",0,VLOOKUP(tbl_Inventory[[#This Row],[Category]],tbl_ReorderQty[],2))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">
      <c r="A217" s="18" t="s">
        <v>646</v>
      </c>
      <c r="B217" s="35" t="s">
        <v>647</v>
      </c>
      <c r="C217" s="33" t="s">
        <v>27</v>
      </c>
      <c r="D217" s="33">
        <v>2</v>
      </c>
      <c r="E217" s="33" t="s">
        <v>22</v>
      </c>
      <c r="F217" s="34" t="s">
        <v>22</v>
      </c>
      <c r="G217" s="16">
        <v>6347.25</v>
      </c>
      <c r="H217" s="25">
        <f>tbl_Inventory[[#This Row],[Cost Price]]+tbl_Inventory[[#This Row],[Cost Price]]*IF(tbl_Inventory[[#This Row],[Premium?]]="Y",$P$4,$P$3)</f>
        <v>7489.7550000000001</v>
      </c>
      <c r="I217" s="25" t="str">
        <f>IF(tbl_Inventory[[#This Row],[Num In Stock]]&lt;$P$5,"Y","")</f>
        <v>Y</v>
      </c>
      <c r="J217" s="26" t="str">
        <f>IF(AND(tbl_Inventory[[#This Row],[Below Min]]="Y",tbl_Inventory[[#This Row],[On Backorder]]=""),"Y","")</f>
        <v>Y</v>
      </c>
      <c r="K2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217" s="27">
        <f>IF(tbl_Inventory[[#This Row],[Reorder?]]="",0,VLOOKUP(tbl_Inventory[[#This Row],[Category]],tbl_ReorderQty[],2))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">
      <c r="A218" s="19" t="s">
        <v>634</v>
      </c>
      <c r="B218" s="37" t="s">
        <v>635</v>
      </c>
      <c r="C218" s="33" t="s">
        <v>28</v>
      </c>
      <c r="D218" s="33">
        <v>32</v>
      </c>
      <c r="E218" s="33" t="s">
        <v>22</v>
      </c>
      <c r="F218" s="34" t="s">
        <v>22</v>
      </c>
      <c r="G218" s="16">
        <v>4658.7</v>
      </c>
      <c r="H218" s="25">
        <f>tbl_Inventory[[#This Row],[Cost Price]]+tbl_Inventory[[#This Row],[Cost Price]]*IF(tbl_Inventory[[#This Row],[Premium?]]="Y",$P$4,$P$3)</f>
        <v>5497.2659999999996</v>
      </c>
      <c r="I218" s="25" t="str">
        <f>IF(tbl_Inventory[[#This Row],[Num In Stock]]&lt;$P$5,"Y","")</f>
        <v/>
      </c>
      <c r="J218" s="26" t="str">
        <f>IF(AND(tbl_Inventory[[#This Row],[Below Min]]="Y",tbl_Inventory[[#This Row],[On Backorder]]=""),"Y","")</f>
        <v/>
      </c>
      <c r="K2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8" s="27">
        <f>IF(tbl_Inventory[[#This Row],[Reorder?]]="",0,VLOOKUP(tbl_Inventory[[#This Row],[Category]],tbl_ReorderQty[],2))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3">
      <c r="A219" s="19" t="s">
        <v>644</v>
      </c>
      <c r="B219" s="37" t="s">
        <v>645</v>
      </c>
      <c r="C219" s="33" t="s">
        <v>27</v>
      </c>
      <c r="D219" s="33">
        <v>23</v>
      </c>
      <c r="E219" s="33" t="s">
        <v>22</v>
      </c>
      <c r="F219" s="34" t="s">
        <v>22</v>
      </c>
      <c r="G219" s="16">
        <v>7202</v>
      </c>
      <c r="H219" s="25">
        <f>tbl_Inventory[[#This Row],[Cost Price]]+tbl_Inventory[[#This Row],[Cost Price]]*IF(tbl_Inventory[[#This Row],[Premium?]]="Y",$P$4,$P$3)</f>
        <v>8498.36</v>
      </c>
      <c r="I219" s="25" t="str">
        <f>IF(tbl_Inventory[[#This Row],[Num In Stock]]&lt;$P$5,"Y","")</f>
        <v/>
      </c>
      <c r="J219" s="26" t="str">
        <f>IF(AND(tbl_Inventory[[#This Row],[Below Min]]="Y",tbl_Inventory[[#This Row],[On Backorder]]=""),"Y","")</f>
        <v/>
      </c>
      <c r="K2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19" s="27">
        <f>IF(tbl_Inventory[[#This Row],[Reorder?]]="",0,VLOOKUP(tbl_Inventory[[#This Row],[Category]],tbl_ReorderQty[],2))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3">
      <c r="A220" s="19" t="s">
        <v>636</v>
      </c>
      <c r="B220" s="37" t="s">
        <v>637</v>
      </c>
      <c r="C220" s="33" t="s">
        <v>27</v>
      </c>
      <c r="D220" s="33">
        <v>17</v>
      </c>
      <c r="E220" s="33" t="s">
        <v>22</v>
      </c>
      <c r="F220" s="34" t="s">
        <v>25</v>
      </c>
      <c r="G220" s="16">
        <v>4961.25</v>
      </c>
      <c r="H220" s="25">
        <f>tbl_Inventory[[#This Row],[Cost Price]]+tbl_Inventory[[#This Row],[Cost Price]]*IF(tbl_Inventory[[#This Row],[Premium?]]="Y",$P$4,$P$3)</f>
        <v>6201.5625</v>
      </c>
      <c r="I220" s="25" t="str">
        <f>IF(tbl_Inventory[[#This Row],[Num In Stock]]&lt;$P$5,"Y","")</f>
        <v/>
      </c>
      <c r="J220" s="26" t="str">
        <f>IF(AND(tbl_Inventory[[#This Row],[Below Min]]="Y",tbl_Inventory[[#This Row],[On Backorder]]=""),"Y","")</f>
        <v/>
      </c>
      <c r="K2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0" s="27">
        <f>IF(tbl_Inventory[[#This Row],[Reorder?]]="",0,VLOOKUP(tbl_Inventory[[#This Row],[Category]],tbl_ReorderQty[],2))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3">
      <c r="A221" s="18" t="s">
        <v>628</v>
      </c>
      <c r="B221" s="35" t="s">
        <v>629</v>
      </c>
      <c r="C221" s="33" t="s">
        <v>29</v>
      </c>
      <c r="D221" s="33">
        <v>19</v>
      </c>
      <c r="E221" s="33" t="s">
        <v>22</v>
      </c>
      <c r="F221" s="34" t="s">
        <v>25</v>
      </c>
      <c r="G221" s="16">
        <v>0</v>
      </c>
      <c r="H221" s="25">
        <f>tbl_Inventory[[#This Row],[Cost Price]]+tbl_Inventory[[#This Row],[Cost Price]]*IF(tbl_Inventory[[#This Row],[Premium?]]="Y",$P$4,$P$3)</f>
        <v>0</v>
      </c>
      <c r="I221" s="25" t="str">
        <f>IF(tbl_Inventory[[#This Row],[Num In Stock]]&lt;$P$5,"Y","")</f>
        <v/>
      </c>
      <c r="J221" s="26" t="str">
        <f>IF(AND(tbl_Inventory[[#This Row],[Below Min]]="Y",tbl_Inventory[[#This Row],[On Backorder]]=""),"Y","")</f>
        <v/>
      </c>
      <c r="K2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1" s="27">
        <f>IF(tbl_Inventory[[#This Row],[Reorder?]]="",0,VLOOKUP(tbl_Inventory[[#This Row],[Category]],tbl_ReorderQty[],2))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3">
      <c r="A222" s="18" t="s">
        <v>648</v>
      </c>
      <c r="B222" s="35" t="s">
        <v>649</v>
      </c>
      <c r="C222" s="33" t="s">
        <v>27</v>
      </c>
      <c r="D222" s="33">
        <v>23</v>
      </c>
      <c r="E222" s="33" t="s">
        <v>22</v>
      </c>
      <c r="F222" s="34" t="s">
        <v>22</v>
      </c>
      <c r="G222" s="16">
        <v>6990.7</v>
      </c>
      <c r="H222" s="25">
        <f>tbl_Inventory[[#This Row],[Cost Price]]+tbl_Inventory[[#This Row],[Cost Price]]*IF(tbl_Inventory[[#This Row],[Premium?]]="Y",$P$4,$P$3)</f>
        <v>8249.0259999999998</v>
      </c>
      <c r="I222" s="25" t="str">
        <f>IF(tbl_Inventory[[#This Row],[Num In Stock]]&lt;$P$5,"Y","")</f>
        <v/>
      </c>
      <c r="J222" s="26" t="str">
        <f>IF(AND(tbl_Inventory[[#This Row],[Below Min]]="Y",tbl_Inventory[[#This Row],[On Backorder]]=""),"Y","")</f>
        <v/>
      </c>
      <c r="K2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2" s="27">
        <f>IF(tbl_Inventory[[#This Row],[Reorder?]]="",0,VLOOKUP(tbl_Inventory[[#This Row],[Category]],tbl_ReorderQty[],2))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3">
      <c r="A223" s="19" t="s">
        <v>638</v>
      </c>
      <c r="B223" s="37" t="s">
        <v>639</v>
      </c>
      <c r="C223" s="33" t="s">
        <v>27</v>
      </c>
      <c r="D223" s="33">
        <v>8</v>
      </c>
      <c r="E223" s="33" t="s">
        <v>22</v>
      </c>
      <c r="F223" s="34" t="s">
        <v>22</v>
      </c>
      <c r="G223" s="16">
        <v>7848.9</v>
      </c>
      <c r="H223" s="25">
        <f>tbl_Inventory[[#This Row],[Cost Price]]+tbl_Inventory[[#This Row],[Cost Price]]*IF(tbl_Inventory[[#This Row],[Premium?]]="Y",$P$4,$P$3)</f>
        <v>9261.7019999999993</v>
      </c>
      <c r="I223" s="25" t="str">
        <f>IF(tbl_Inventory[[#This Row],[Num In Stock]]&lt;$P$5,"Y","")</f>
        <v>Y</v>
      </c>
      <c r="J223" s="26" t="str">
        <f>IF(AND(tbl_Inventory[[#This Row],[Below Min]]="Y",tbl_Inventory[[#This Row],[On Backorder]]=""),"Y","")</f>
        <v>Y</v>
      </c>
      <c r="K2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223" s="27">
        <f>IF(tbl_Inventory[[#This Row],[Reorder?]]="",0,VLOOKUP(tbl_Inventory[[#This Row],[Category]],tbl_ReorderQty[],2))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">
      <c r="A224" s="19" t="s">
        <v>632</v>
      </c>
      <c r="B224" s="37" t="s">
        <v>633</v>
      </c>
      <c r="C224" s="33" t="s">
        <v>27</v>
      </c>
      <c r="D224" s="33">
        <v>3</v>
      </c>
      <c r="E224" s="33" t="s">
        <v>22</v>
      </c>
      <c r="F224" s="34" t="s">
        <v>22</v>
      </c>
      <c r="G224" s="16">
        <v>5591.5</v>
      </c>
      <c r="H224" s="25">
        <f>tbl_Inventory[[#This Row],[Cost Price]]+tbl_Inventory[[#This Row],[Cost Price]]*IF(tbl_Inventory[[#This Row],[Premium?]]="Y",$P$4,$P$3)</f>
        <v>6597.97</v>
      </c>
      <c r="I224" s="25" t="str">
        <f>IF(tbl_Inventory[[#This Row],[Num In Stock]]&lt;$P$5,"Y","")</f>
        <v>Y</v>
      </c>
      <c r="J224" s="26" t="str">
        <f>IF(AND(tbl_Inventory[[#This Row],[Below Min]]="Y",tbl_Inventory[[#This Row],[On Backorder]]=""),"Y","")</f>
        <v>Y</v>
      </c>
      <c r="K2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224" s="27">
        <f>IF(tbl_Inventory[[#This Row],[Reorder?]]="",0,VLOOKUP(tbl_Inventory[[#This Row],[Category]],tbl_ReorderQty[],2))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">
      <c r="A225" s="19" t="s">
        <v>640</v>
      </c>
      <c r="B225" s="37" t="s">
        <v>641</v>
      </c>
      <c r="C225" s="33" t="s">
        <v>27</v>
      </c>
      <c r="D225" s="33">
        <v>24</v>
      </c>
      <c r="E225" s="33" t="s">
        <v>22</v>
      </c>
      <c r="F225" s="34" t="s">
        <v>22</v>
      </c>
      <c r="G225" s="16">
        <v>8586.75</v>
      </c>
      <c r="H225" s="25">
        <f>tbl_Inventory[[#This Row],[Cost Price]]+tbl_Inventory[[#This Row],[Cost Price]]*IF(tbl_Inventory[[#This Row],[Premium?]]="Y",$P$4,$P$3)</f>
        <v>10132.365</v>
      </c>
      <c r="I225" s="25" t="str">
        <f>IF(tbl_Inventory[[#This Row],[Num In Stock]]&lt;$P$5,"Y","")</f>
        <v/>
      </c>
      <c r="J225" s="26" t="str">
        <f>IF(AND(tbl_Inventory[[#This Row],[Below Min]]="Y",tbl_Inventory[[#This Row],[On Backorder]]=""),"Y","")</f>
        <v/>
      </c>
      <c r="K2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5" s="27">
        <f>IF(tbl_Inventory[[#This Row],[Reorder?]]="",0,VLOOKUP(tbl_Inventory[[#This Row],[Category]],tbl_ReorderQty[],2))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3">
      <c r="A226" s="19" t="s">
        <v>630</v>
      </c>
      <c r="B226" s="37" t="s">
        <v>631</v>
      </c>
      <c r="C226" s="33" t="s">
        <v>27</v>
      </c>
      <c r="D226" s="33">
        <v>0</v>
      </c>
      <c r="E226" s="33" t="s">
        <v>25</v>
      </c>
      <c r="F226" s="34" t="s">
        <v>22</v>
      </c>
      <c r="G226" s="16">
        <v>5241.7</v>
      </c>
      <c r="H226" s="25">
        <f>tbl_Inventory[[#This Row],[Cost Price]]+tbl_Inventory[[#This Row],[Cost Price]]*IF(tbl_Inventory[[#This Row],[Premium?]]="Y",$P$4,$P$3)</f>
        <v>6185.2060000000001</v>
      </c>
      <c r="I226" s="25" t="str">
        <f>IF(tbl_Inventory[[#This Row],[Num In Stock]]&lt;$P$5,"Y","")</f>
        <v>Y</v>
      </c>
      <c r="J226" s="26" t="str">
        <f>IF(AND(tbl_Inventory[[#This Row],[Below Min]]="Y",tbl_Inventory[[#This Row],[On Backorder]]=""),"Y","")</f>
        <v/>
      </c>
      <c r="K2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6" s="27">
        <f>IF(tbl_Inventory[[#This Row],[Reorder?]]="",0,VLOOKUP(tbl_Inventory[[#This Row],[Category]],tbl_ReorderQty[],2))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3">
      <c r="A227" s="22" t="s">
        <v>660</v>
      </c>
      <c r="B227" s="32" t="s">
        <v>661</v>
      </c>
      <c r="C227" s="33" t="s">
        <v>29</v>
      </c>
      <c r="D227" s="33">
        <v>30</v>
      </c>
      <c r="E227" s="33" t="s">
        <v>22</v>
      </c>
      <c r="F227" s="34" t="s">
        <v>25</v>
      </c>
      <c r="G227" s="16">
        <v>144.19999999999999</v>
      </c>
      <c r="H227" s="25">
        <f>tbl_Inventory[[#This Row],[Cost Price]]+tbl_Inventory[[#This Row],[Cost Price]]*IF(tbl_Inventory[[#This Row],[Premium?]]="Y",$P$4,$P$3)</f>
        <v>180.25</v>
      </c>
      <c r="I227" s="25" t="str">
        <f>IF(tbl_Inventory[[#This Row],[Num In Stock]]&lt;$P$5,"Y","")</f>
        <v/>
      </c>
      <c r="J227" s="26" t="str">
        <f>IF(AND(tbl_Inventory[[#This Row],[Below Min]]="Y",tbl_Inventory[[#This Row],[On Backorder]]=""),"Y","")</f>
        <v/>
      </c>
      <c r="K2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7" s="27">
        <f>IF(tbl_Inventory[[#This Row],[Reorder?]]="",0,VLOOKUP(tbl_Inventory[[#This Row],[Category]],tbl_ReorderQty[],2))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3">
      <c r="A228" s="22" t="s">
        <v>1062</v>
      </c>
      <c r="B228" s="32" t="s">
        <v>1063</v>
      </c>
      <c r="C228" s="33" t="s">
        <v>29</v>
      </c>
      <c r="D228" s="33">
        <v>3</v>
      </c>
      <c r="E228" s="33" t="s">
        <v>22</v>
      </c>
      <c r="F228" s="34" t="s">
        <v>25</v>
      </c>
      <c r="G228" s="16">
        <v>36.049999999999997</v>
      </c>
      <c r="H228" s="25">
        <f>tbl_Inventory[[#This Row],[Cost Price]]+tbl_Inventory[[#This Row],[Cost Price]]*IF(tbl_Inventory[[#This Row],[Premium?]]="Y",$P$4,$P$3)</f>
        <v>45.0625</v>
      </c>
      <c r="I228" s="25" t="str">
        <f>IF(tbl_Inventory[[#This Row],[Num In Stock]]&lt;$P$5,"Y","")</f>
        <v>Y</v>
      </c>
      <c r="J228" s="26" t="str">
        <f>IF(AND(tbl_Inventory[[#This Row],[Below Min]]="Y",tbl_Inventory[[#This Row],[On Backorder]]=""),"Y","")</f>
        <v>Y</v>
      </c>
      <c r="K2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228" s="27">
        <f>IF(tbl_Inventory[[#This Row],[Reorder?]]="",0,VLOOKUP(tbl_Inventory[[#This Row],[Category]],tbl_ReorderQty[],2))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">
      <c r="A229" s="22" t="s">
        <v>662</v>
      </c>
      <c r="B229" s="32" t="s">
        <v>663</v>
      </c>
      <c r="C229" s="33" t="s">
        <v>29</v>
      </c>
      <c r="D229" s="33">
        <v>31</v>
      </c>
      <c r="E229" s="33" t="s">
        <v>22</v>
      </c>
      <c r="F229" s="34" t="s">
        <v>22</v>
      </c>
      <c r="G229" s="16">
        <v>787.95</v>
      </c>
      <c r="H229" s="25">
        <f>tbl_Inventory[[#This Row],[Cost Price]]+tbl_Inventory[[#This Row],[Cost Price]]*IF(tbl_Inventory[[#This Row],[Premium?]]="Y",$P$4,$P$3)</f>
        <v>929.78100000000006</v>
      </c>
      <c r="I229" s="25" t="str">
        <f>IF(tbl_Inventory[[#This Row],[Num In Stock]]&lt;$P$5,"Y","")</f>
        <v/>
      </c>
      <c r="J229" s="26" t="str">
        <f>IF(AND(tbl_Inventory[[#This Row],[Below Min]]="Y",tbl_Inventory[[#This Row],[On Backorder]]=""),"Y","")</f>
        <v/>
      </c>
      <c r="K2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29" s="27">
        <f>IF(tbl_Inventory[[#This Row],[Reorder?]]="",0,VLOOKUP(tbl_Inventory[[#This Row],[Category]],tbl_ReorderQty[],2))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">
      <c r="A230" s="18" t="s">
        <v>670</v>
      </c>
      <c r="B230" s="35" t="s">
        <v>671</v>
      </c>
      <c r="C230" s="33" t="s">
        <v>24</v>
      </c>
      <c r="D230" s="33">
        <v>14</v>
      </c>
      <c r="E230" s="33" t="s">
        <v>22</v>
      </c>
      <c r="F230" s="34" t="s">
        <v>25</v>
      </c>
      <c r="G230" s="16">
        <v>32642.7</v>
      </c>
      <c r="H230" s="25">
        <f>tbl_Inventory[[#This Row],[Cost Price]]+tbl_Inventory[[#This Row],[Cost Price]]*IF(tbl_Inventory[[#This Row],[Premium?]]="Y",$P$4,$P$3)</f>
        <v>40803.375</v>
      </c>
      <c r="I230" s="25" t="str">
        <f>IF(tbl_Inventory[[#This Row],[Num In Stock]]&lt;$P$5,"Y","")</f>
        <v/>
      </c>
      <c r="J230" s="26" t="str">
        <f>IF(AND(tbl_Inventory[[#This Row],[Below Min]]="Y",tbl_Inventory[[#This Row],[On Backorder]]=""),"Y","")</f>
        <v/>
      </c>
      <c r="K2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0" s="27">
        <f>IF(tbl_Inventory[[#This Row],[Reorder?]]="",0,VLOOKUP(tbl_Inventory[[#This Row],[Category]],tbl_ReorderQty[],2))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">
      <c r="A231" s="19" t="s">
        <v>682</v>
      </c>
      <c r="B231" s="35" t="s">
        <v>683</v>
      </c>
      <c r="C231" s="33" t="s">
        <v>24</v>
      </c>
      <c r="D231" s="33">
        <v>13</v>
      </c>
      <c r="E231" s="33" t="s">
        <v>22</v>
      </c>
      <c r="F231" s="34" t="s">
        <v>25</v>
      </c>
      <c r="G231" s="16">
        <v>26393.75</v>
      </c>
      <c r="H231" s="25">
        <f>tbl_Inventory[[#This Row],[Cost Price]]+tbl_Inventory[[#This Row],[Cost Price]]*IF(tbl_Inventory[[#This Row],[Premium?]]="Y",$P$4,$P$3)</f>
        <v>32992.1875</v>
      </c>
      <c r="I231" s="25" t="str">
        <f>IF(tbl_Inventory[[#This Row],[Num In Stock]]&lt;$P$5,"Y","")</f>
        <v/>
      </c>
      <c r="J231" s="26" t="str">
        <f>IF(AND(tbl_Inventory[[#This Row],[Below Min]]="Y",tbl_Inventory[[#This Row],[On Backorder]]=""),"Y","")</f>
        <v/>
      </c>
      <c r="K2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1" s="27">
        <f>IF(tbl_Inventory[[#This Row],[Reorder?]]="",0,VLOOKUP(tbl_Inventory[[#This Row],[Category]],tbl_ReorderQty[],2))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">
      <c r="A232" s="18" t="s">
        <v>674</v>
      </c>
      <c r="B232" s="35" t="s">
        <v>675</v>
      </c>
      <c r="C232" s="33" t="s">
        <v>24</v>
      </c>
      <c r="D232" s="33">
        <v>11</v>
      </c>
      <c r="E232" s="33" t="s">
        <v>22</v>
      </c>
      <c r="F232" s="34" t="s">
        <v>25</v>
      </c>
      <c r="G232" s="16">
        <v>20190.900000000001</v>
      </c>
      <c r="H232" s="25">
        <f>tbl_Inventory[[#This Row],[Cost Price]]+tbl_Inventory[[#This Row],[Cost Price]]*IF(tbl_Inventory[[#This Row],[Premium?]]="Y",$P$4,$P$3)</f>
        <v>25238.625</v>
      </c>
      <c r="I232" s="25" t="str">
        <f>IF(tbl_Inventory[[#This Row],[Num In Stock]]&lt;$P$5,"Y","")</f>
        <v/>
      </c>
      <c r="J232" s="26" t="str">
        <f>IF(AND(tbl_Inventory[[#This Row],[Below Min]]="Y",tbl_Inventory[[#This Row],[On Backorder]]=""),"Y","")</f>
        <v/>
      </c>
      <c r="K2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2" s="27">
        <f>IF(tbl_Inventory[[#This Row],[Reorder?]]="",0,VLOOKUP(tbl_Inventory[[#This Row],[Category]],tbl_ReorderQty[],2))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">
      <c r="A233" s="19" t="s">
        <v>680</v>
      </c>
      <c r="B233" s="35" t="s">
        <v>681</v>
      </c>
      <c r="C233" s="33" t="s">
        <v>24</v>
      </c>
      <c r="D233" s="33">
        <v>2</v>
      </c>
      <c r="E233" s="33" t="s">
        <v>25</v>
      </c>
      <c r="F233" s="34" t="s">
        <v>22</v>
      </c>
      <c r="G233" s="16">
        <v>25800.9</v>
      </c>
      <c r="H233" s="25">
        <f>tbl_Inventory[[#This Row],[Cost Price]]+tbl_Inventory[[#This Row],[Cost Price]]*IF(tbl_Inventory[[#This Row],[Premium?]]="Y",$P$4,$P$3)</f>
        <v>30445.062000000002</v>
      </c>
      <c r="I233" s="25" t="str">
        <f>IF(tbl_Inventory[[#This Row],[Num In Stock]]&lt;$P$5,"Y","")</f>
        <v>Y</v>
      </c>
      <c r="J233" s="26" t="str">
        <f>IF(AND(tbl_Inventory[[#This Row],[Below Min]]="Y",tbl_Inventory[[#This Row],[On Backorder]]=""),"Y","")</f>
        <v/>
      </c>
      <c r="K2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3" s="27">
        <f>IF(tbl_Inventory[[#This Row],[Reorder?]]="",0,VLOOKUP(tbl_Inventory[[#This Row],[Category]],tbl_ReorderQty[],2))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">
      <c r="A234" s="18" t="s">
        <v>532</v>
      </c>
      <c r="B234" s="35" t="s">
        <v>533</v>
      </c>
      <c r="C234" s="33" t="s">
        <v>27</v>
      </c>
      <c r="D234" s="33">
        <v>1</v>
      </c>
      <c r="E234" s="33" t="s">
        <v>22</v>
      </c>
      <c r="F234" s="34" t="s">
        <v>25</v>
      </c>
      <c r="G234" s="16">
        <v>7359.35</v>
      </c>
      <c r="H234" s="25">
        <f>tbl_Inventory[[#This Row],[Cost Price]]+tbl_Inventory[[#This Row],[Cost Price]]*IF(tbl_Inventory[[#This Row],[Premium?]]="Y",$P$4,$P$3)</f>
        <v>9199.1875</v>
      </c>
      <c r="I234" s="25" t="str">
        <f>IF(tbl_Inventory[[#This Row],[Num In Stock]]&lt;$P$5,"Y","")</f>
        <v>Y</v>
      </c>
      <c r="J234" s="26" t="str">
        <f>IF(AND(tbl_Inventory[[#This Row],[Below Min]]="Y",tbl_Inventory[[#This Row],[On Backorder]]=""),"Y","")</f>
        <v>Y</v>
      </c>
      <c r="K2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234" s="27">
        <f>IF(tbl_Inventory[[#This Row],[Reorder?]]="",0,VLOOKUP(tbl_Inventory[[#This Row],[Category]],tbl_ReorderQty[],2))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">
      <c r="A235" s="22" t="s">
        <v>666</v>
      </c>
      <c r="B235" s="32" t="s">
        <v>667</v>
      </c>
      <c r="C235" s="33" t="s">
        <v>27</v>
      </c>
      <c r="D235" s="33">
        <v>3</v>
      </c>
      <c r="E235" s="33" t="s">
        <v>25</v>
      </c>
      <c r="F235" s="34" t="s">
        <v>22</v>
      </c>
      <c r="G235" s="16">
        <v>5999.75</v>
      </c>
      <c r="H235" s="25">
        <f>tbl_Inventory[[#This Row],[Cost Price]]+tbl_Inventory[[#This Row],[Cost Price]]*IF(tbl_Inventory[[#This Row],[Premium?]]="Y",$P$4,$P$3)</f>
        <v>7079.7049999999999</v>
      </c>
      <c r="I235" s="25" t="str">
        <f>IF(tbl_Inventory[[#This Row],[Num In Stock]]&lt;$P$5,"Y","")</f>
        <v>Y</v>
      </c>
      <c r="J235" s="26" t="str">
        <f>IF(AND(tbl_Inventory[[#This Row],[Below Min]]="Y",tbl_Inventory[[#This Row],[On Backorder]]=""),"Y","")</f>
        <v/>
      </c>
      <c r="K2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5" s="27">
        <f>IF(tbl_Inventory[[#This Row],[Reorder?]]="",0,VLOOKUP(tbl_Inventory[[#This Row],[Category]],tbl_ReorderQty[],2))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">
      <c r="A236" s="18" t="s">
        <v>676</v>
      </c>
      <c r="B236" s="35" t="s">
        <v>677</v>
      </c>
      <c r="C236" s="33" t="s">
        <v>24</v>
      </c>
      <c r="D236" s="33">
        <v>16</v>
      </c>
      <c r="E236" s="33" t="s">
        <v>22</v>
      </c>
      <c r="F236" s="34" t="s">
        <v>25</v>
      </c>
      <c r="G236" s="16">
        <v>22654.85</v>
      </c>
      <c r="H236" s="25">
        <f>tbl_Inventory[[#This Row],[Cost Price]]+tbl_Inventory[[#This Row],[Cost Price]]*IF(tbl_Inventory[[#This Row],[Premium?]]="Y",$P$4,$P$3)</f>
        <v>28318.5625</v>
      </c>
      <c r="I236" s="25" t="str">
        <f>IF(tbl_Inventory[[#This Row],[Num In Stock]]&lt;$P$5,"Y","")</f>
        <v/>
      </c>
      <c r="J236" s="26" t="str">
        <f>IF(AND(tbl_Inventory[[#This Row],[Below Min]]="Y",tbl_Inventory[[#This Row],[On Backorder]]=""),"Y","")</f>
        <v/>
      </c>
      <c r="K2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6" s="27">
        <f>IF(tbl_Inventory[[#This Row],[Reorder?]]="",0,VLOOKUP(tbl_Inventory[[#This Row],[Category]],tbl_ReorderQty[],2))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">
      <c r="A237" s="19" t="s">
        <v>678</v>
      </c>
      <c r="B237" s="35" t="s">
        <v>679</v>
      </c>
      <c r="C237" s="33" t="s">
        <v>24</v>
      </c>
      <c r="D237" s="33">
        <v>30</v>
      </c>
      <c r="E237" s="33" t="s">
        <v>22</v>
      </c>
      <c r="F237" s="34" t="s">
        <v>25</v>
      </c>
      <c r="G237" s="16">
        <v>23218</v>
      </c>
      <c r="H237" s="25">
        <f>tbl_Inventory[[#This Row],[Cost Price]]+tbl_Inventory[[#This Row],[Cost Price]]*IF(tbl_Inventory[[#This Row],[Premium?]]="Y",$P$4,$P$3)</f>
        <v>29022.5</v>
      </c>
      <c r="I237" s="25" t="str">
        <f>IF(tbl_Inventory[[#This Row],[Num In Stock]]&lt;$P$5,"Y","")</f>
        <v/>
      </c>
      <c r="J237" s="26" t="str">
        <f>IF(AND(tbl_Inventory[[#This Row],[Below Min]]="Y",tbl_Inventory[[#This Row],[On Backorder]]=""),"Y","")</f>
        <v/>
      </c>
      <c r="K2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7" s="27">
        <f>IF(tbl_Inventory[[#This Row],[Reorder?]]="",0,VLOOKUP(tbl_Inventory[[#This Row],[Category]],tbl_ReorderQty[],2))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">
      <c r="A238" s="18" t="s">
        <v>530</v>
      </c>
      <c r="B238" s="35" t="s">
        <v>531</v>
      </c>
      <c r="C238" s="33" t="s">
        <v>24</v>
      </c>
      <c r="D238" s="33">
        <v>2</v>
      </c>
      <c r="E238" s="33" t="s">
        <v>22</v>
      </c>
      <c r="F238" s="34" t="s">
        <v>25</v>
      </c>
      <c r="G238" s="16">
        <v>21521.85</v>
      </c>
      <c r="H238" s="25">
        <f>tbl_Inventory[[#This Row],[Cost Price]]+tbl_Inventory[[#This Row],[Cost Price]]*IF(tbl_Inventory[[#This Row],[Premium?]]="Y",$P$4,$P$3)</f>
        <v>26902.3125</v>
      </c>
      <c r="I238" s="25" t="str">
        <f>IF(tbl_Inventory[[#This Row],[Num In Stock]]&lt;$P$5,"Y","")</f>
        <v>Y</v>
      </c>
      <c r="J238" s="26" t="str">
        <f>IF(AND(tbl_Inventory[[#This Row],[Below Min]]="Y",tbl_Inventory[[#This Row],[On Backorder]]=""),"Y","")</f>
        <v>Y</v>
      </c>
      <c r="K2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38" s="27">
        <f>IF(tbl_Inventory[[#This Row],[Reorder?]]="",0,VLOOKUP(tbl_Inventory[[#This Row],[Category]],tbl_ReorderQty[],2))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">
      <c r="A239" s="22" t="s">
        <v>534</v>
      </c>
      <c r="B239" s="32" t="s">
        <v>535</v>
      </c>
      <c r="C239" s="33" t="s">
        <v>27</v>
      </c>
      <c r="D239" s="33">
        <v>32</v>
      </c>
      <c r="E239" s="33" t="s">
        <v>22</v>
      </c>
      <c r="F239" s="34" t="s">
        <v>25</v>
      </c>
      <c r="G239" s="16">
        <v>5604.9</v>
      </c>
      <c r="H239" s="25">
        <f>tbl_Inventory[[#This Row],[Cost Price]]+tbl_Inventory[[#This Row],[Cost Price]]*IF(tbl_Inventory[[#This Row],[Premium?]]="Y",$P$4,$P$3)</f>
        <v>7006.125</v>
      </c>
      <c r="I239" s="25" t="str">
        <f>IF(tbl_Inventory[[#This Row],[Num In Stock]]&lt;$P$5,"Y","")</f>
        <v/>
      </c>
      <c r="J239" s="26" t="str">
        <f>IF(AND(tbl_Inventory[[#This Row],[Below Min]]="Y",tbl_Inventory[[#This Row],[On Backorder]]=""),"Y","")</f>
        <v/>
      </c>
      <c r="K2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39" s="27">
        <f>IF(tbl_Inventory[[#This Row],[Reorder?]]="",0,VLOOKUP(tbl_Inventory[[#This Row],[Category]],tbl_ReorderQty[],2))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">
      <c r="A240" s="18" t="s">
        <v>188</v>
      </c>
      <c r="B240" s="35" t="s">
        <v>189</v>
      </c>
      <c r="C240" s="33" t="s">
        <v>29</v>
      </c>
      <c r="D240" s="33">
        <v>12</v>
      </c>
      <c r="E240" s="33" t="s">
        <v>22</v>
      </c>
      <c r="F240" s="34" t="s">
        <v>25</v>
      </c>
      <c r="G240" s="16">
        <v>1160.7</v>
      </c>
      <c r="H240" s="25">
        <f>tbl_Inventory[[#This Row],[Cost Price]]+tbl_Inventory[[#This Row],[Cost Price]]*IF(tbl_Inventory[[#This Row],[Premium?]]="Y",$P$4,$P$3)</f>
        <v>1450.875</v>
      </c>
      <c r="I240" s="25" t="str">
        <f>IF(tbl_Inventory[[#This Row],[Num In Stock]]&lt;$P$5,"Y","")</f>
        <v/>
      </c>
      <c r="J240" s="26" t="str">
        <f>IF(AND(tbl_Inventory[[#This Row],[Below Min]]="Y",tbl_Inventory[[#This Row],[On Backorder]]=""),"Y","")</f>
        <v/>
      </c>
      <c r="K2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0" s="27">
        <f>IF(tbl_Inventory[[#This Row],[Reorder?]]="",0,VLOOKUP(tbl_Inventory[[#This Row],[Category]],tbl_ReorderQty[],2))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">
      <c r="A241" s="18" t="s">
        <v>1056</v>
      </c>
      <c r="B241" s="35" t="s">
        <v>1057</v>
      </c>
      <c r="C241" s="33" t="s">
        <v>27</v>
      </c>
      <c r="D241" s="33">
        <v>9</v>
      </c>
      <c r="E241" s="33" t="s">
        <v>25</v>
      </c>
      <c r="F241" s="34" t="s">
        <v>25</v>
      </c>
      <c r="G241" s="16">
        <v>5241.7</v>
      </c>
      <c r="H241" s="25">
        <f>tbl_Inventory[[#This Row],[Cost Price]]+tbl_Inventory[[#This Row],[Cost Price]]*IF(tbl_Inventory[[#This Row],[Premium?]]="Y",$P$4,$P$3)</f>
        <v>6552.125</v>
      </c>
      <c r="I241" s="25" t="str">
        <f>IF(tbl_Inventory[[#This Row],[Num In Stock]]&lt;$P$5,"Y","")</f>
        <v>Y</v>
      </c>
      <c r="J241" s="26" t="str">
        <f>IF(AND(tbl_Inventory[[#This Row],[Below Min]]="Y",tbl_Inventory[[#This Row],[On Backorder]]=""),"Y","")</f>
        <v/>
      </c>
      <c r="K2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1" s="27">
        <f>IF(tbl_Inventory[[#This Row],[Reorder?]]="",0,VLOOKUP(tbl_Inventory[[#This Row],[Category]],tbl_ReorderQty[],2))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3">
      <c r="A242" s="18" t="s">
        <v>1054</v>
      </c>
      <c r="B242" s="35" t="s">
        <v>1055</v>
      </c>
      <c r="C242" s="33" t="s">
        <v>28</v>
      </c>
      <c r="D242" s="33">
        <v>17</v>
      </c>
      <c r="E242" s="33" t="s">
        <v>22</v>
      </c>
      <c r="F242" s="34" t="s">
        <v>22</v>
      </c>
      <c r="G242" s="16">
        <v>3492.7</v>
      </c>
      <c r="H242" s="25">
        <f>tbl_Inventory[[#This Row],[Cost Price]]+tbl_Inventory[[#This Row],[Cost Price]]*IF(tbl_Inventory[[#This Row],[Premium?]]="Y",$P$4,$P$3)</f>
        <v>4121.3859999999995</v>
      </c>
      <c r="I242" s="25" t="str">
        <f>IF(tbl_Inventory[[#This Row],[Num In Stock]]&lt;$P$5,"Y","")</f>
        <v/>
      </c>
      <c r="J242" s="26" t="str">
        <f>IF(AND(tbl_Inventory[[#This Row],[Below Min]]="Y",tbl_Inventory[[#This Row],[On Backorder]]=""),"Y","")</f>
        <v/>
      </c>
      <c r="K2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2" s="27">
        <f>IF(tbl_Inventory[[#This Row],[Reorder?]]="",0,VLOOKUP(tbl_Inventory[[#This Row],[Category]],tbl_ReorderQty[],2))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3">
      <c r="A243" s="22" t="s">
        <v>1108</v>
      </c>
      <c r="B243" s="32" t="s">
        <v>1109</v>
      </c>
      <c r="C243" s="33" t="s">
        <v>29</v>
      </c>
      <c r="D243" s="33">
        <v>7</v>
      </c>
      <c r="E243" s="33" t="s">
        <v>25</v>
      </c>
      <c r="F243" s="34" t="s">
        <v>22</v>
      </c>
      <c r="G243" s="16">
        <v>866.25</v>
      </c>
      <c r="H243" s="25">
        <f>tbl_Inventory[[#This Row],[Cost Price]]+tbl_Inventory[[#This Row],[Cost Price]]*IF(tbl_Inventory[[#This Row],[Premium?]]="Y",$P$4,$P$3)</f>
        <v>1022.175</v>
      </c>
      <c r="I243" s="25" t="str">
        <f>IF(tbl_Inventory[[#This Row],[Num In Stock]]&lt;$P$5,"Y","")</f>
        <v>Y</v>
      </c>
      <c r="J243" s="26" t="str">
        <f>IF(AND(tbl_Inventory[[#This Row],[Below Min]]="Y",tbl_Inventory[[#This Row],[On Backorder]]=""),"Y","")</f>
        <v/>
      </c>
      <c r="K2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3" s="27">
        <f>IF(tbl_Inventory[[#This Row],[Reorder?]]="",0,VLOOKUP(tbl_Inventory[[#This Row],[Category]],tbl_ReorderQty[],2))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3">
      <c r="A244" s="22" t="s">
        <v>168</v>
      </c>
      <c r="B244" s="32" t="s">
        <v>169</v>
      </c>
      <c r="C244" s="33" t="s">
        <v>29</v>
      </c>
      <c r="D244" s="33">
        <v>30</v>
      </c>
      <c r="E244" s="33" t="s">
        <v>22</v>
      </c>
      <c r="F244" s="34" t="s">
        <v>22</v>
      </c>
      <c r="G244" s="16">
        <v>336.6</v>
      </c>
      <c r="H244" s="25">
        <f>tbl_Inventory[[#This Row],[Cost Price]]+tbl_Inventory[[#This Row],[Cost Price]]*IF(tbl_Inventory[[#This Row],[Premium?]]="Y",$P$4,$P$3)</f>
        <v>397.18800000000005</v>
      </c>
      <c r="I244" s="25" t="str">
        <f>IF(tbl_Inventory[[#This Row],[Num In Stock]]&lt;$P$5,"Y","")</f>
        <v/>
      </c>
      <c r="J244" s="26" t="str">
        <f>IF(AND(tbl_Inventory[[#This Row],[Below Min]]="Y",tbl_Inventory[[#This Row],[On Backorder]]=""),"Y","")</f>
        <v/>
      </c>
      <c r="K2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4" s="27">
        <f>IF(tbl_Inventory[[#This Row],[Reorder?]]="",0,VLOOKUP(tbl_Inventory[[#This Row],[Category]],tbl_ReorderQty[],2))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3">
      <c r="A245" s="22" t="s">
        <v>706</v>
      </c>
      <c r="B245" s="32" t="s">
        <v>707</v>
      </c>
      <c r="C245" s="33" t="s">
        <v>27</v>
      </c>
      <c r="D245" s="33">
        <v>19</v>
      </c>
      <c r="E245" s="33" t="s">
        <v>22</v>
      </c>
      <c r="F245" s="34" t="s">
        <v>22</v>
      </c>
      <c r="G245" s="16">
        <v>7056.65</v>
      </c>
      <c r="H245" s="25">
        <f>tbl_Inventory[[#This Row],[Cost Price]]+tbl_Inventory[[#This Row],[Cost Price]]*IF(tbl_Inventory[[#This Row],[Premium?]]="Y",$P$4,$P$3)</f>
        <v>8326.8469999999998</v>
      </c>
      <c r="I245" s="25" t="str">
        <f>IF(tbl_Inventory[[#This Row],[Num In Stock]]&lt;$P$5,"Y","")</f>
        <v/>
      </c>
      <c r="J245" s="26" t="str">
        <f>IF(AND(tbl_Inventory[[#This Row],[Below Min]]="Y",tbl_Inventory[[#This Row],[On Backorder]]=""),"Y","")</f>
        <v/>
      </c>
      <c r="K2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5" s="27">
        <f>IF(tbl_Inventory[[#This Row],[Reorder?]]="",0,VLOOKUP(tbl_Inventory[[#This Row],[Category]],tbl_ReorderQty[],2))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3">
      <c r="A246" s="22" t="s">
        <v>688</v>
      </c>
      <c r="B246" s="32" t="s">
        <v>689</v>
      </c>
      <c r="C246" s="33" t="s">
        <v>28</v>
      </c>
      <c r="D246" s="33">
        <v>11</v>
      </c>
      <c r="E246" s="33" t="s">
        <v>22</v>
      </c>
      <c r="F246" s="34" t="s">
        <v>22</v>
      </c>
      <c r="G246" s="16">
        <v>4614.75</v>
      </c>
      <c r="H246" s="25">
        <f>tbl_Inventory[[#This Row],[Cost Price]]+tbl_Inventory[[#This Row],[Cost Price]]*IF(tbl_Inventory[[#This Row],[Premium?]]="Y",$P$4,$P$3)</f>
        <v>5445.4049999999997</v>
      </c>
      <c r="I246" s="25" t="str">
        <f>IF(tbl_Inventory[[#This Row],[Num In Stock]]&lt;$P$5,"Y","")</f>
        <v/>
      </c>
      <c r="J246" s="26" t="str">
        <f>IF(AND(tbl_Inventory[[#This Row],[Below Min]]="Y",tbl_Inventory[[#This Row],[On Backorder]]=""),"Y","")</f>
        <v/>
      </c>
      <c r="K2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6" s="27">
        <f>IF(tbl_Inventory[[#This Row],[Reorder?]]="",0,VLOOKUP(tbl_Inventory[[#This Row],[Category]],tbl_ReorderQty[],2))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3">
      <c r="A247" s="22" t="s">
        <v>692</v>
      </c>
      <c r="B247" s="32" t="s">
        <v>693</v>
      </c>
      <c r="C247" s="33" t="s">
        <v>27</v>
      </c>
      <c r="D247" s="33">
        <v>12</v>
      </c>
      <c r="E247" s="33" t="s">
        <v>22</v>
      </c>
      <c r="F247" s="34" t="s">
        <v>25</v>
      </c>
      <c r="G247" s="16">
        <v>9322.7000000000007</v>
      </c>
      <c r="H247" s="25">
        <f>tbl_Inventory[[#This Row],[Cost Price]]+tbl_Inventory[[#This Row],[Cost Price]]*IF(tbl_Inventory[[#This Row],[Premium?]]="Y",$P$4,$P$3)</f>
        <v>11653.375</v>
      </c>
      <c r="I247" s="25" t="str">
        <f>IF(tbl_Inventory[[#This Row],[Num In Stock]]&lt;$P$5,"Y","")</f>
        <v/>
      </c>
      <c r="J247" s="26" t="str">
        <f>IF(AND(tbl_Inventory[[#This Row],[Below Min]]="Y",tbl_Inventory[[#This Row],[On Backorder]]=""),"Y","")</f>
        <v/>
      </c>
      <c r="K2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7" s="27">
        <f>IF(tbl_Inventory[[#This Row],[Reorder?]]="",0,VLOOKUP(tbl_Inventory[[#This Row],[Category]],tbl_ReorderQty[],2))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3">
      <c r="A248" s="22" t="s">
        <v>708</v>
      </c>
      <c r="B248" s="32" t="s">
        <v>709</v>
      </c>
      <c r="C248" s="33" t="s">
        <v>27</v>
      </c>
      <c r="D248" s="33">
        <v>28</v>
      </c>
      <c r="E248" s="33" t="s">
        <v>22</v>
      </c>
      <c r="F248" s="34" t="s">
        <v>22</v>
      </c>
      <c r="G248" s="16">
        <v>9625.35</v>
      </c>
      <c r="H248" s="25">
        <f>tbl_Inventory[[#This Row],[Cost Price]]+tbl_Inventory[[#This Row],[Cost Price]]*IF(tbl_Inventory[[#This Row],[Premium?]]="Y",$P$4,$P$3)</f>
        <v>11357.913</v>
      </c>
      <c r="I248" s="25" t="str">
        <f>IF(tbl_Inventory[[#This Row],[Num In Stock]]&lt;$P$5,"Y","")</f>
        <v/>
      </c>
      <c r="J248" s="26" t="str">
        <f>IF(AND(tbl_Inventory[[#This Row],[Below Min]]="Y",tbl_Inventory[[#This Row],[On Backorder]]=""),"Y","")</f>
        <v/>
      </c>
      <c r="K2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8" s="27">
        <f>IF(tbl_Inventory[[#This Row],[Reorder?]]="",0,VLOOKUP(tbl_Inventory[[#This Row],[Category]],tbl_ReorderQty[],2))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3">
      <c r="A249" s="22" t="s">
        <v>710</v>
      </c>
      <c r="B249" s="32" t="s">
        <v>711</v>
      </c>
      <c r="C249" s="33" t="s">
        <v>24</v>
      </c>
      <c r="D249" s="33">
        <v>3</v>
      </c>
      <c r="E249" s="33" t="s">
        <v>25</v>
      </c>
      <c r="F249" s="34" t="s">
        <v>25</v>
      </c>
      <c r="G249" s="16">
        <v>11764.65</v>
      </c>
      <c r="H249" s="25">
        <f>tbl_Inventory[[#This Row],[Cost Price]]+tbl_Inventory[[#This Row],[Cost Price]]*IF(tbl_Inventory[[#This Row],[Premium?]]="Y",$P$4,$P$3)</f>
        <v>14705.8125</v>
      </c>
      <c r="I249" s="25" t="str">
        <f>IF(tbl_Inventory[[#This Row],[Num In Stock]]&lt;$P$5,"Y","")</f>
        <v>Y</v>
      </c>
      <c r="J249" s="26" t="str">
        <f>IF(AND(tbl_Inventory[[#This Row],[Below Min]]="Y",tbl_Inventory[[#This Row],[On Backorder]]=""),"Y","")</f>
        <v/>
      </c>
      <c r="K2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49" s="27">
        <f>IF(tbl_Inventory[[#This Row],[Reorder?]]="",0,VLOOKUP(tbl_Inventory[[#This Row],[Category]],tbl_ReorderQty[],2))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3">
      <c r="A250" s="22" t="s">
        <v>690</v>
      </c>
      <c r="B250" s="32" t="s">
        <v>691</v>
      </c>
      <c r="C250" s="33" t="s">
        <v>27</v>
      </c>
      <c r="D250" s="33">
        <v>10</v>
      </c>
      <c r="E250" s="33" t="s">
        <v>22</v>
      </c>
      <c r="F250" s="34" t="s">
        <v>22</v>
      </c>
      <c r="G250" s="16">
        <v>7430.8</v>
      </c>
      <c r="H250" s="25">
        <f>tbl_Inventory[[#This Row],[Cost Price]]+tbl_Inventory[[#This Row],[Cost Price]]*IF(tbl_Inventory[[#This Row],[Premium?]]="Y",$P$4,$P$3)</f>
        <v>8768.344000000001</v>
      </c>
      <c r="I250" s="25" t="str">
        <f>IF(tbl_Inventory[[#This Row],[Num In Stock]]&lt;$P$5,"Y","")</f>
        <v/>
      </c>
      <c r="J250" s="26" t="str">
        <f>IF(AND(tbl_Inventory[[#This Row],[Below Min]]="Y",tbl_Inventory[[#This Row],[On Backorder]]=""),"Y","")</f>
        <v/>
      </c>
      <c r="K2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0" s="27">
        <f>IF(tbl_Inventory[[#This Row],[Reorder?]]="",0,VLOOKUP(tbl_Inventory[[#This Row],[Category]],tbl_ReorderQty[],2))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3">
      <c r="A251" s="22" t="s">
        <v>698</v>
      </c>
      <c r="B251" s="32" t="s">
        <v>699</v>
      </c>
      <c r="C251" s="33" t="s">
        <v>27</v>
      </c>
      <c r="D251" s="33">
        <v>16</v>
      </c>
      <c r="E251" s="33" t="s">
        <v>22</v>
      </c>
      <c r="F251" s="34" t="s">
        <v>25</v>
      </c>
      <c r="G251" s="16">
        <v>9672.5</v>
      </c>
      <c r="H251" s="25">
        <f>tbl_Inventory[[#This Row],[Cost Price]]+tbl_Inventory[[#This Row],[Cost Price]]*IF(tbl_Inventory[[#This Row],[Premium?]]="Y",$P$4,$P$3)</f>
        <v>12090.625</v>
      </c>
      <c r="I251" s="25" t="str">
        <f>IF(tbl_Inventory[[#This Row],[Num In Stock]]&lt;$P$5,"Y","")</f>
        <v/>
      </c>
      <c r="J251" s="26" t="str">
        <f>IF(AND(tbl_Inventory[[#This Row],[Below Min]]="Y",tbl_Inventory[[#This Row],[On Backorder]]=""),"Y","")</f>
        <v/>
      </c>
      <c r="K2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1" s="27">
        <f>IF(tbl_Inventory[[#This Row],[Reorder?]]="",0,VLOOKUP(tbl_Inventory[[#This Row],[Category]],tbl_ReorderQty[],2))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3">
      <c r="A252" s="22" t="s">
        <v>702</v>
      </c>
      <c r="B252" s="32" t="s">
        <v>703</v>
      </c>
      <c r="C252" s="33" t="s">
        <v>24</v>
      </c>
      <c r="D252" s="33">
        <v>17</v>
      </c>
      <c r="E252" s="33" t="s">
        <v>22</v>
      </c>
      <c r="F252" s="34" t="s">
        <v>25</v>
      </c>
      <c r="G252" s="16">
        <v>9868.5</v>
      </c>
      <c r="H252" s="25">
        <f>tbl_Inventory[[#This Row],[Cost Price]]+tbl_Inventory[[#This Row],[Cost Price]]*IF(tbl_Inventory[[#This Row],[Premium?]]="Y",$P$4,$P$3)</f>
        <v>12335.625</v>
      </c>
      <c r="I252" s="25" t="str">
        <f>IF(tbl_Inventory[[#This Row],[Num In Stock]]&lt;$P$5,"Y","")</f>
        <v/>
      </c>
      <c r="J252" s="26" t="str">
        <f>IF(AND(tbl_Inventory[[#This Row],[Below Min]]="Y",tbl_Inventory[[#This Row],[On Backorder]]=""),"Y","")</f>
        <v/>
      </c>
      <c r="K2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2" s="27">
        <f>IF(tbl_Inventory[[#This Row],[Reorder?]]="",0,VLOOKUP(tbl_Inventory[[#This Row],[Category]],tbl_ReorderQty[],2))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">
      <c r="A253" s="22" t="s">
        <v>694</v>
      </c>
      <c r="B253" s="32" t="s">
        <v>695</v>
      </c>
      <c r="C253" s="33" t="s">
        <v>28</v>
      </c>
      <c r="D253" s="33">
        <v>7</v>
      </c>
      <c r="E253" s="33" t="s">
        <v>25</v>
      </c>
      <c r="F253" s="34" t="s">
        <v>25</v>
      </c>
      <c r="G253" s="16">
        <v>5008.5</v>
      </c>
      <c r="H253" s="25">
        <f>tbl_Inventory[[#This Row],[Cost Price]]+tbl_Inventory[[#This Row],[Cost Price]]*IF(tbl_Inventory[[#This Row],[Premium?]]="Y",$P$4,$P$3)</f>
        <v>6260.625</v>
      </c>
      <c r="I253" s="25" t="str">
        <f>IF(tbl_Inventory[[#This Row],[Num In Stock]]&lt;$P$5,"Y","")</f>
        <v>Y</v>
      </c>
      <c r="J253" s="26" t="str">
        <f>IF(AND(tbl_Inventory[[#This Row],[Below Min]]="Y",tbl_Inventory[[#This Row],[On Backorder]]=""),"Y","")</f>
        <v/>
      </c>
      <c r="K25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3" s="27">
        <f>IF(tbl_Inventory[[#This Row],[Reorder?]]="",0,VLOOKUP(tbl_Inventory[[#This Row],[Category]],tbl_ReorderQty[],2))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3">
      <c r="A254" s="22" t="s">
        <v>704</v>
      </c>
      <c r="B254" s="32" t="s">
        <v>705</v>
      </c>
      <c r="C254" s="33" t="s">
        <v>24</v>
      </c>
      <c r="D254" s="33">
        <v>3</v>
      </c>
      <c r="E254" s="33" t="s">
        <v>25</v>
      </c>
      <c r="F254" s="34" t="s">
        <v>22</v>
      </c>
      <c r="G254" s="16">
        <v>12117.75</v>
      </c>
      <c r="H254" s="25">
        <f>tbl_Inventory[[#This Row],[Cost Price]]+tbl_Inventory[[#This Row],[Cost Price]]*IF(tbl_Inventory[[#This Row],[Premium?]]="Y",$P$4,$P$3)</f>
        <v>14298.945</v>
      </c>
      <c r="I254" s="25" t="str">
        <f>IF(tbl_Inventory[[#This Row],[Num In Stock]]&lt;$P$5,"Y","")</f>
        <v>Y</v>
      </c>
      <c r="J254" s="26" t="str">
        <f>IF(AND(tbl_Inventory[[#This Row],[Below Min]]="Y",tbl_Inventory[[#This Row],[On Backorder]]=""),"Y","")</f>
        <v/>
      </c>
      <c r="K25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4" s="27">
        <f>IF(tbl_Inventory[[#This Row],[Reorder?]]="",0,VLOOKUP(tbl_Inventory[[#This Row],[Category]],tbl_ReorderQty[],2))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">
      <c r="A255" s="22" t="s">
        <v>700</v>
      </c>
      <c r="B255" s="32" t="s">
        <v>701</v>
      </c>
      <c r="C255" s="33" t="s">
        <v>27</v>
      </c>
      <c r="D255" s="33">
        <v>10</v>
      </c>
      <c r="E255" s="33" t="s">
        <v>22</v>
      </c>
      <c r="F255" s="34" t="s">
        <v>25</v>
      </c>
      <c r="G255" s="16">
        <v>7408.68</v>
      </c>
      <c r="H255" s="25">
        <f>tbl_Inventory[[#This Row],[Cost Price]]+tbl_Inventory[[#This Row],[Cost Price]]*IF(tbl_Inventory[[#This Row],[Premium?]]="Y",$P$4,$P$3)</f>
        <v>9260.85</v>
      </c>
      <c r="I255" s="25" t="str">
        <f>IF(tbl_Inventory[[#This Row],[Num In Stock]]&lt;$P$5,"Y","")</f>
        <v/>
      </c>
      <c r="J255" s="26" t="str">
        <f>IF(AND(tbl_Inventory[[#This Row],[Below Min]]="Y",tbl_Inventory[[#This Row],[On Backorder]]=""),"Y","")</f>
        <v/>
      </c>
      <c r="K25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5" s="27">
        <f>IF(tbl_Inventory[[#This Row],[Reorder?]]="",0,VLOOKUP(tbl_Inventory[[#This Row],[Category]],tbl_ReorderQty[],2))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3">
      <c r="A256" s="22" t="s">
        <v>696</v>
      </c>
      <c r="B256" s="32" t="s">
        <v>697</v>
      </c>
      <c r="C256" s="33" t="s">
        <v>27</v>
      </c>
      <c r="D256" s="33">
        <v>22</v>
      </c>
      <c r="E256" s="33" t="s">
        <v>22</v>
      </c>
      <c r="F256" s="34" t="s">
        <v>22</v>
      </c>
      <c r="G256" s="16">
        <v>7998.25</v>
      </c>
      <c r="H256" s="25">
        <f>tbl_Inventory[[#This Row],[Cost Price]]+tbl_Inventory[[#This Row],[Cost Price]]*IF(tbl_Inventory[[#This Row],[Premium?]]="Y",$P$4,$P$3)</f>
        <v>9437.9349999999995</v>
      </c>
      <c r="I256" s="25" t="str">
        <f>IF(tbl_Inventory[[#This Row],[Num In Stock]]&lt;$P$5,"Y","")</f>
        <v/>
      </c>
      <c r="J256" s="26" t="str">
        <f>IF(AND(tbl_Inventory[[#This Row],[Below Min]]="Y",tbl_Inventory[[#This Row],[On Backorder]]=""),"Y","")</f>
        <v/>
      </c>
      <c r="K25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6" s="27">
        <f>IF(tbl_Inventory[[#This Row],[Reorder?]]="",0,VLOOKUP(tbl_Inventory[[#This Row],[Category]],tbl_ReorderQty[],2))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3">
      <c r="A257" s="22" t="s">
        <v>684</v>
      </c>
      <c r="B257" s="32" t="s">
        <v>685</v>
      </c>
      <c r="C257" s="33" t="s">
        <v>29</v>
      </c>
      <c r="D257" s="33">
        <v>25</v>
      </c>
      <c r="E257" s="33" t="s">
        <v>22</v>
      </c>
      <c r="F257" s="34" t="s">
        <v>25</v>
      </c>
      <c r="G257" s="16">
        <v>752.6</v>
      </c>
      <c r="H257" s="25">
        <f>tbl_Inventory[[#This Row],[Cost Price]]+tbl_Inventory[[#This Row],[Cost Price]]*IF(tbl_Inventory[[#This Row],[Premium?]]="Y",$P$4,$P$3)</f>
        <v>940.75</v>
      </c>
      <c r="I257" s="25" t="str">
        <f>IF(tbl_Inventory[[#This Row],[Num In Stock]]&lt;$P$5,"Y","")</f>
        <v/>
      </c>
      <c r="J257" s="26" t="str">
        <f>IF(AND(tbl_Inventory[[#This Row],[Below Min]]="Y",tbl_Inventory[[#This Row],[On Backorder]]=""),"Y","")</f>
        <v/>
      </c>
      <c r="K25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7" s="27">
        <f>IF(tbl_Inventory[[#This Row],[Reorder?]]="",0,VLOOKUP(tbl_Inventory[[#This Row],[Category]],tbl_ReorderQty[],2))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3">
      <c r="A258" s="15" t="s">
        <v>194</v>
      </c>
      <c r="B258" s="35" t="s">
        <v>195</v>
      </c>
      <c r="C258" s="33" t="s">
        <v>29</v>
      </c>
      <c r="D258" s="33">
        <v>17</v>
      </c>
      <c r="E258" s="33" t="s">
        <v>22</v>
      </c>
      <c r="F258" s="34" t="s">
        <v>22</v>
      </c>
      <c r="G258" s="16">
        <v>230.05</v>
      </c>
      <c r="H258" s="25">
        <f>tbl_Inventory[[#This Row],[Cost Price]]+tbl_Inventory[[#This Row],[Cost Price]]*IF(tbl_Inventory[[#This Row],[Premium?]]="Y",$P$4,$P$3)</f>
        <v>271.459</v>
      </c>
      <c r="I258" s="25" t="str">
        <f>IF(tbl_Inventory[[#This Row],[Num In Stock]]&lt;$P$5,"Y","")</f>
        <v/>
      </c>
      <c r="J258" s="26" t="str">
        <f>IF(AND(tbl_Inventory[[#This Row],[Below Min]]="Y",tbl_Inventory[[#This Row],[On Backorder]]=""),"Y","")</f>
        <v/>
      </c>
      <c r="K25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8" s="27">
        <f>IF(tbl_Inventory[[#This Row],[Reorder?]]="",0,VLOOKUP(tbl_Inventory[[#This Row],[Category]],tbl_ReorderQty[],2))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3">
      <c r="A259" s="15" t="s">
        <v>200</v>
      </c>
      <c r="B259" s="35" t="s">
        <v>201</v>
      </c>
      <c r="C259" s="33" t="s">
        <v>29</v>
      </c>
      <c r="D259" s="33">
        <v>30</v>
      </c>
      <c r="E259" s="33" t="s">
        <v>22</v>
      </c>
      <c r="F259" s="34" t="s">
        <v>22</v>
      </c>
      <c r="G259" s="16">
        <v>265</v>
      </c>
      <c r="H259" s="25">
        <f>tbl_Inventory[[#This Row],[Cost Price]]+tbl_Inventory[[#This Row],[Cost Price]]*IF(tbl_Inventory[[#This Row],[Premium?]]="Y",$P$4,$P$3)</f>
        <v>312.7</v>
      </c>
      <c r="I259" s="25" t="str">
        <f>IF(tbl_Inventory[[#This Row],[Num In Stock]]&lt;$P$5,"Y","")</f>
        <v/>
      </c>
      <c r="J259" s="26" t="str">
        <f>IF(AND(tbl_Inventory[[#This Row],[Below Min]]="Y",tbl_Inventory[[#This Row],[On Backorder]]=""),"Y","")</f>
        <v/>
      </c>
      <c r="K25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59" s="27">
        <f>IF(tbl_Inventory[[#This Row],[Reorder?]]="",0,VLOOKUP(tbl_Inventory[[#This Row],[Category]],tbl_ReorderQty[],2))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">
      <c r="A260" s="15" t="s">
        <v>196</v>
      </c>
      <c r="B260" s="35" t="s">
        <v>197</v>
      </c>
      <c r="C260" s="33" t="s">
        <v>29</v>
      </c>
      <c r="D260" s="33">
        <v>28</v>
      </c>
      <c r="E260" s="33" t="s">
        <v>22</v>
      </c>
      <c r="F260" s="34" t="s">
        <v>25</v>
      </c>
      <c r="G260" s="16">
        <v>185.5</v>
      </c>
      <c r="H260" s="25">
        <f>tbl_Inventory[[#This Row],[Cost Price]]+tbl_Inventory[[#This Row],[Cost Price]]*IF(tbl_Inventory[[#This Row],[Premium?]]="Y",$P$4,$P$3)</f>
        <v>231.875</v>
      </c>
      <c r="I260" s="25" t="str">
        <f>IF(tbl_Inventory[[#This Row],[Num In Stock]]&lt;$P$5,"Y","")</f>
        <v/>
      </c>
      <c r="J260" s="26" t="str">
        <f>IF(AND(tbl_Inventory[[#This Row],[Below Min]]="Y",tbl_Inventory[[#This Row],[On Backorder]]=""),"Y","")</f>
        <v/>
      </c>
      <c r="K26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0" s="27">
        <f>IF(tbl_Inventory[[#This Row],[Reorder?]]="",0,VLOOKUP(tbl_Inventory[[#This Row],[Category]],tbl_ReorderQty[],2))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">
      <c r="A261" s="15" t="s">
        <v>264</v>
      </c>
      <c r="B261" s="35" t="s">
        <v>265</v>
      </c>
      <c r="C261" s="33" t="s">
        <v>29</v>
      </c>
      <c r="D261" s="33">
        <v>5</v>
      </c>
      <c r="E261" s="33" t="s">
        <v>25</v>
      </c>
      <c r="F261" s="34" t="s">
        <v>22</v>
      </c>
      <c r="G261" s="16">
        <v>144.19999999999999</v>
      </c>
      <c r="H261" s="25">
        <f>tbl_Inventory[[#This Row],[Cost Price]]+tbl_Inventory[[#This Row],[Cost Price]]*IF(tbl_Inventory[[#This Row],[Premium?]]="Y",$P$4,$P$3)</f>
        <v>170.15599999999998</v>
      </c>
      <c r="I261" s="25" t="str">
        <f>IF(tbl_Inventory[[#This Row],[Num In Stock]]&lt;$P$5,"Y","")</f>
        <v>Y</v>
      </c>
      <c r="J261" s="26" t="str">
        <f>IF(AND(tbl_Inventory[[#This Row],[Below Min]]="Y",tbl_Inventory[[#This Row],[On Backorder]]=""),"Y","")</f>
        <v/>
      </c>
      <c r="K26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1" s="27">
        <f>IF(tbl_Inventory[[#This Row],[Reorder?]]="",0,VLOOKUP(tbl_Inventory[[#This Row],[Category]],tbl_ReorderQty[],2))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">
      <c r="A262" s="15" t="s">
        <v>786</v>
      </c>
      <c r="B262" s="38" t="s">
        <v>787</v>
      </c>
      <c r="C262" s="33" t="s">
        <v>29</v>
      </c>
      <c r="D262" s="33">
        <v>1</v>
      </c>
      <c r="E262" s="33" t="s">
        <v>25</v>
      </c>
      <c r="F262" s="34" t="s">
        <v>22</v>
      </c>
      <c r="G262" s="16">
        <v>69.55</v>
      </c>
      <c r="H262" s="25">
        <f>tbl_Inventory[[#This Row],[Cost Price]]+tbl_Inventory[[#This Row],[Cost Price]]*IF(tbl_Inventory[[#This Row],[Premium?]]="Y",$P$4,$P$3)</f>
        <v>82.068999999999988</v>
      </c>
      <c r="I262" s="25" t="str">
        <f>IF(tbl_Inventory[[#This Row],[Num In Stock]]&lt;$P$5,"Y","")</f>
        <v>Y</v>
      </c>
      <c r="J262" s="26" t="str">
        <f>IF(AND(tbl_Inventory[[#This Row],[Below Min]]="Y",tbl_Inventory[[#This Row],[On Backorder]]=""),"Y","")</f>
        <v/>
      </c>
      <c r="K26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2" s="27">
        <f>IF(tbl_Inventory[[#This Row],[Reorder?]]="",0,VLOOKUP(tbl_Inventory[[#This Row],[Category]],tbl_ReorderQty[],2))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">
      <c r="A263" s="15" t="s">
        <v>198</v>
      </c>
      <c r="B263" s="35" t="s">
        <v>199</v>
      </c>
      <c r="C263" s="33" t="s">
        <v>29</v>
      </c>
      <c r="D263" s="33">
        <v>29</v>
      </c>
      <c r="E263" s="33" t="s">
        <v>22</v>
      </c>
      <c r="F263" s="34" t="s">
        <v>22</v>
      </c>
      <c r="G263" s="16">
        <v>325.5</v>
      </c>
      <c r="H263" s="25">
        <f>tbl_Inventory[[#This Row],[Cost Price]]+tbl_Inventory[[#This Row],[Cost Price]]*IF(tbl_Inventory[[#This Row],[Premium?]]="Y",$P$4,$P$3)</f>
        <v>384.09</v>
      </c>
      <c r="I263" s="25" t="str">
        <f>IF(tbl_Inventory[[#This Row],[Num In Stock]]&lt;$P$5,"Y","")</f>
        <v/>
      </c>
      <c r="J263" s="26" t="str">
        <f>IF(AND(tbl_Inventory[[#This Row],[Below Min]]="Y",tbl_Inventory[[#This Row],[On Backorder]]=""),"Y","")</f>
        <v/>
      </c>
      <c r="K26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3" s="27">
        <f>IF(tbl_Inventory[[#This Row],[Reorder?]]="",0,VLOOKUP(tbl_Inventory[[#This Row],[Category]],tbl_ReorderQty[],2))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">
      <c r="A264" s="15" t="s">
        <v>406</v>
      </c>
      <c r="B264" s="35" t="s">
        <v>407</v>
      </c>
      <c r="C264" s="33" t="s">
        <v>29</v>
      </c>
      <c r="D264" s="33">
        <v>1</v>
      </c>
      <c r="E264" s="33" t="s">
        <v>25</v>
      </c>
      <c r="F264" s="34" t="s">
        <v>25</v>
      </c>
      <c r="G264" s="16">
        <v>80.849999999999994</v>
      </c>
      <c r="H264" s="25">
        <f>tbl_Inventory[[#This Row],[Cost Price]]+tbl_Inventory[[#This Row],[Cost Price]]*IF(tbl_Inventory[[#This Row],[Premium?]]="Y",$P$4,$P$3)</f>
        <v>101.0625</v>
      </c>
      <c r="I264" s="25" t="str">
        <f>IF(tbl_Inventory[[#This Row],[Num In Stock]]&lt;$P$5,"Y","")</f>
        <v>Y</v>
      </c>
      <c r="J264" s="26" t="str">
        <f>IF(AND(tbl_Inventory[[#This Row],[Below Min]]="Y",tbl_Inventory[[#This Row],[On Backorder]]=""),"Y","")</f>
        <v/>
      </c>
      <c r="K26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4" s="27">
        <f>IF(tbl_Inventory[[#This Row],[Reorder?]]="",0,VLOOKUP(tbl_Inventory[[#This Row],[Category]],tbl_ReorderQty[],2))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">
      <c r="A265" s="15" t="s">
        <v>1038</v>
      </c>
      <c r="B265" s="35" t="s">
        <v>1039</v>
      </c>
      <c r="C265" s="33" t="s">
        <v>29</v>
      </c>
      <c r="D265" s="33">
        <v>4</v>
      </c>
      <c r="E265" s="33" t="s">
        <v>22</v>
      </c>
      <c r="F265" s="34" t="s">
        <v>22</v>
      </c>
      <c r="G265" s="16">
        <v>23.32</v>
      </c>
      <c r="H265" s="25">
        <f>tbl_Inventory[[#This Row],[Cost Price]]+tbl_Inventory[[#This Row],[Cost Price]]*IF(tbl_Inventory[[#This Row],[Premium?]]="Y",$P$4,$P$3)</f>
        <v>27.517600000000002</v>
      </c>
      <c r="I265" s="25" t="str">
        <f>IF(tbl_Inventory[[#This Row],[Num In Stock]]&lt;$P$5,"Y","")</f>
        <v>Y</v>
      </c>
      <c r="J265" s="26" t="str">
        <f>IF(AND(tbl_Inventory[[#This Row],[Below Min]]="Y",tbl_Inventory[[#This Row],[On Backorder]]=""),"Y","")</f>
        <v>Y</v>
      </c>
      <c r="K26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265" s="27">
        <f>IF(tbl_Inventory[[#This Row],[Reorder?]]="",0,VLOOKUP(tbl_Inventory[[#This Row],[Category]],tbl_ReorderQty[],2))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">
      <c r="A266" s="22" t="s">
        <v>1060</v>
      </c>
      <c r="B266" s="32" t="s">
        <v>1061</v>
      </c>
      <c r="C266" s="33" t="s">
        <v>29</v>
      </c>
      <c r="D266" s="33">
        <v>4</v>
      </c>
      <c r="E266" s="33" t="s">
        <v>25</v>
      </c>
      <c r="F266" s="34" t="s">
        <v>22</v>
      </c>
      <c r="G266" s="16">
        <v>219.3</v>
      </c>
      <c r="H266" s="25">
        <f>tbl_Inventory[[#This Row],[Cost Price]]+tbl_Inventory[[#This Row],[Cost Price]]*IF(tbl_Inventory[[#This Row],[Premium?]]="Y",$P$4,$P$3)</f>
        <v>258.774</v>
      </c>
      <c r="I266" s="25" t="str">
        <f>IF(tbl_Inventory[[#This Row],[Num In Stock]]&lt;$P$5,"Y","")</f>
        <v>Y</v>
      </c>
      <c r="J266" s="26" t="str">
        <f>IF(AND(tbl_Inventory[[#This Row],[Below Min]]="Y",tbl_Inventory[[#This Row],[On Backorder]]=""),"Y","")</f>
        <v/>
      </c>
      <c r="K26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6" s="27">
        <f>IF(tbl_Inventory[[#This Row],[Reorder?]]="",0,VLOOKUP(tbl_Inventory[[#This Row],[Category]],tbl_ReorderQty[],2))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">
      <c r="A267" s="19" t="s">
        <v>1068</v>
      </c>
      <c r="B267" s="35" t="s">
        <v>1069</v>
      </c>
      <c r="C267" s="33" t="s">
        <v>29</v>
      </c>
      <c r="D267" s="33">
        <v>20</v>
      </c>
      <c r="E267" s="33" t="s">
        <v>22</v>
      </c>
      <c r="F267" s="34" t="s">
        <v>22</v>
      </c>
      <c r="G267" s="16">
        <v>795.6</v>
      </c>
      <c r="H267" s="25">
        <f>tbl_Inventory[[#This Row],[Cost Price]]+tbl_Inventory[[#This Row],[Cost Price]]*IF(tbl_Inventory[[#This Row],[Premium?]]="Y",$P$4,$P$3)</f>
        <v>938.80799999999999</v>
      </c>
      <c r="I267" s="25" t="str">
        <f>IF(tbl_Inventory[[#This Row],[Num In Stock]]&lt;$P$5,"Y","")</f>
        <v/>
      </c>
      <c r="J267" s="26" t="str">
        <f>IF(AND(tbl_Inventory[[#This Row],[Below Min]]="Y",tbl_Inventory[[#This Row],[On Backorder]]=""),"Y","")</f>
        <v/>
      </c>
      <c r="K26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7" s="27">
        <f>IF(tbl_Inventory[[#This Row],[Reorder?]]="",0,VLOOKUP(tbl_Inventory[[#This Row],[Category]],tbl_ReorderQty[],2))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">
      <c r="A268" s="18" t="s">
        <v>1070</v>
      </c>
      <c r="B268" s="35" t="s">
        <v>1071</v>
      </c>
      <c r="C268" s="33" t="s">
        <v>29</v>
      </c>
      <c r="D268" s="33">
        <v>30</v>
      </c>
      <c r="E268" s="33" t="s">
        <v>22</v>
      </c>
      <c r="F268" s="34" t="s">
        <v>22</v>
      </c>
      <c r="G268" s="16">
        <v>615.25</v>
      </c>
      <c r="H268" s="25">
        <f>tbl_Inventory[[#This Row],[Cost Price]]+tbl_Inventory[[#This Row],[Cost Price]]*IF(tbl_Inventory[[#This Row],[Premium?]]="Y",$P$4,$P$3)</f>
        <v>725.995</v>
      </c>
      <c r="I268" s="25" t="str">
        <f>IF(tbl_Inventory[[#This Row],[Num In Stock]]&lt;$P$5,"Y","")</f>
        <v/>
      </c>
      <c r="J268" s="26" t="str">
        <f>IF(AND(tbl_Inventory[[#This Row],[Below Min]]="Y",tbl_Inventory[[#This Row],[On Backorder]]=""),"Y","")</f>
        <v/>
      </c>
      <c r="K26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8" s="27">
        <f>IF(tbl_Inventory[[#This Row],[Reorder?]]="",0,VLOOKUP(tbl_Inventory[[#This Row],[Category]],tbl_ReorderQty[],2))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">
      <c r="A269" s="19" t="s">
        <v>1066</v>
      </c>
      <c r="B269" s="35" t="s">
        <v>1067</v>
      </c>
      <c r="C269" s="33" t="s">
        <v>29</v>
      </c>
      <c r="D269" s="33">
        <v>13</v>
      </c>
      <c r="E269" s="33" t="s">
        <v>22</v>
      </c>
      <c r="F269" s="34" t="s">
        <v>25</v>
      </c>
      <c r="G269" s="16">
        <v>1024.4000000000001</v>
      </c>
      <c r="H269" s="25">
        <f>tbl_Inventory[[#This Row],[Cost Price]]+tbl_Inventory[[#This Row],[Cost Price]]*IF(tbl_Inventory[[#This Row],[Premium?]]="Y",$P$4,$P$3)</f>
        <v>1280.5</v>
      </c>
      <c r="I269" s="25" t="str">
        <f>IF(tbl_Inventory[[#This Row],[Num In Stock]]&lt;$P$5,"Y","")</f>
        <v/>
      </c>
      <c r="J269" s="26" t="str">
        <f>IF(AND(tbl_Inventory[[#This Row],[Below Min]]="Y",tbl_Inventory[[#This Row],[On Backorder]]=""),"Y","")</f>
        <v/>
      </c>
      <c r="K26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69" s="27">
        <f>IF(tbl_Inventory[[#This Row],[Reorder?]]="",0,VLOOKUP(tbl_Inventory[[#This Row],[Category]],tbl_ReorderQty[],2))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">
      <c r="A270" s="19" t="s">
        <v>1076</v>
      </c>
      <c r="B270" s="35" t="s">
        <v>1077</v>
      </c>
      <c r="C270" s="33" t="s">
        <v>24</v>
      </c>
      <c r="D270" s="33">
        <v>1</v>
      </c>
      <c r="E270" s="33" t="s">
        <v>22</v>
      </c>
      <c r="F270" s="34" t="s">
        <v>25</v>
      </c>
      <c r="G270" s="16">
        <v>40442.949999999997</v>
      </c>
      <c r="H270" s="25">
        <f>tbl_Inventory[[#This Row],[Cost Price]]+tbl_Inventory[[#This Row],[Cost Price]]*IF(tbl_Inventory[[#This Row],[Premium?]]="Y",$P$4,$P$3)</f>
        <v>50553.6875</v>
      </c>
      <c r="I270" s="25" t="str">
        <f>IF(tbl_Inventory[[#This Row],[Num In Stock]]&lt;$P$5,"Y","")</f>
        <v>Y</v>
      </c>
      <c r="J270" s="26" t="str">
        <f>IF(AND(tbl_Inventory[[#This Row],[Below Min]]="Y",tbl_Inventory[[#This Row],[On Backorder]]=""),"Y","")</f>
        <v>Y</v>
      </c>
      <c r="K27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70" s="27">
        <f>IF(tbl_Inventory[[#This Row],[Reorder?]]="",0,VLOOKUP(tbl_Inventory[[#This Row],[Category]],tbl_ReorderQty[],2))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">
      <c r="A271" s="19" t="s">
        <v>1072</v>
      </c>
      <c r="B271" s="35" t="s">
        <v>1073</v>
      </c>
      <c r="C271" s="33" t="s">
        <v>24</v>
      </c>
      <c r="D271" s="33">
        <v>17</v>
      </c>
      <c r="E271" s="33" t="s">
        <v>22</v>
      </c>
      <c r="F271" s="34" t="s">
        <v>25</v>
      </c>
      <c r="G271" s="16">
        <v>10871.65</v>
      </c>
      <c r="H271" s="25">
        <f>tbl_Inventory[[#This Row],[Cost Price]]+tbl_Inventory[[#This Row],[Cost Price]]*IF(tbl_Inventory[[#This Row],[Premium?]]="Y",$P$4,$P$3)</f>
        <v>13589.5625</v>
      </c>
      <c r="I271" s="25" t="str">
        <f>IF(tbl_Inventory[[#This Row],[Num In Stock]]&lt;$P$5,"Y","")</f>
        <v/>
      </c>
      <c r="J271" s="26" t="str">
        <f>IF(AND(tbl_Inventory[[#This Row],[Below Min]]="Y",tbl_Inventory[[#This Row],[On Backorder]]=""),"Y","")</f>
        <v/>
      </c>
      <c r="K27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1" s="27">
        <f>IF(tbl_Inventory[[#This Row],[Reorder?]]="",0,VLOOKUP(tbl_Inventory[[#This Row],[Category]],tbl_ReorderQty[],2))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">
      <c r="A272" s="19" t="s">
        <v>1080</v>
      </c>
      <c r="B272" s="35" t="s">
        <v>1081</v>
      </c>
      <c r="C272" s="33" t="s">
        <v>24</v>
      </c>
      <c r="D272" s="33">
        <v>27</v>
      </c>
      <c r="E272" s="33" t="s">
        <v>22</v>
      </c>
      <c r="F272" s="34" t="s">
        <v>25</v>
      </c>
      <c r="G272" s="16">
        <v>16164.75</v>
      </c>
      <c r="H272" s="25">
        <f>tbl_Inventory[[#This Row],[Cost Price]]+tbl_Inventory[[#This Row],[Cost Price]]*IF(tbl_Inventory[[#This Row],[Premium?]]="Y",$P$4,$P$3)</f>
        <v>20205.9375</v>
      </c>
      <c r="I272" s="25" t="str">
        <f>IF(tbl_Inventory[[#This Row],[Num In Stock]]&lt;$P$5,"Y","")</f>
        <v/>
      </c>
      <c r="J272" s="26" t="str">
        <f>IF(AND(tbl_Inventory[[#This Row],[Below Min]]="Y",tbl_Inventory[[#This Row],[On Backorder]]=""),"Y","")</f>
        <v/>
      </c>
      <c r="K27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2" s="27">
        <f>IF(tbl_Inventory[[#This Row],[Reorder?]]="",0,VLOOKUP(tbl_Inventory[[#This Row],[Category]],tbl_ReorderQty[],2))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">
      <c r="A273" s="19" t="s">
        <v>1086</v>
      </c>
      <c r="B273" s="35" t="s">
        <v>1087</v>
      </c>
      <c r="C273" s="33" t="s">
        <v>28</v>
      </c>
      <c r="D273" s="33">
        <v>32</v>
      </c>
      <c r="E273" s="33" t="s">
        <v>22</v>
      </c>
      <c r="F273" s="34" t="s">
        <v>22</v>
      </c>
      <c r="G273" s="16">
        <v>3136.5</v>
      </c>
      <c r="H273" s="25">
        <f>tbl_Inventory[[#This Row],[Cost Price]]+tbl_Inventory[[#This Row],[Cost Price]]*IF(tbl_Inventory[[#This Row],[Premium?]]="Y",$P$4,$P$3)</f>
        <v>3701.0699999999997</v>
      </c>
      <c r="I273" s="25" t="str">
        <f>IF(tbl_Inventory[[#This Row],[Num In Stock]]&lt;$P$5,"Y","")</f>
        <v/>
      </c>
      <c r="J273" s="26" t="str">
        <f>IF(AND(tbl_Inventory[[#This Row],[Below Min]]="Y",tbl_Inventory[[#This Row],[On Backorder]]=""),"Y","")</f>
        <v/>
      </c>
      <c r="K27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3" s="27">
        <f>IF(tbl_Inventory[[#This Row],[Reorder?]]="",0,VLOOKUP(tbl_Inventory[[#This Row],[Category]],tbl_ReorderQty[],2))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">
      <c r="A274" s="19" t="s">
        <v>1084</v>
      </c>
      <c r="B274" s="35" t="s">
        <v>1085</v>
      </c>
      <c r="C274" s="33" t="s">
        <v>24</v>
      </c>
      <c r="D274" s="33">
        <v>15</v>
      </c>
      <c r="E274" s="33" t="s">
        <v>22</v>
      </c>
      <c r="F274" s="34" t="s">
        <v>22</v>
      </c>
      <c r="G274" s="16">
        <v>35799.75</v>
      </c>
      <c r="H274" s="25">
        <f>tbl_Inventory[[#This Row],[Cost Price]]+tbl_Inventory[[#This Row],[Cost Price]]*IF(tbl_Inventory[[#This Row],[Premium?]]="Y",$P$4,$P$3)</f>
        <v>42243.705000000002</v>
      </c>
      <c r="I274" s="25" t="str">
        <f>IF(tbl_Inventory[[#This Row],[Num In Stock]]&lt;$P$5,"Y","")</f>
        <v/>
      </c>
      <c r="J274" s="26" t="str">
        <f>IF(AND(tbl_Inventory[[#This Row],[Below Min]]="Y",tbl_Inventory[[#This Row],[On Backorder]]=""),"Y","")</f>
        <v/>
      </c>
      <c r="K27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4" s="27">
        <f>IF(tbl_Inventory[[#This Row],[Reorder?]]="",0,VLOOKUP(tbl_Inventory[[#This Row],[Category]],tbl_ReorderQty[],2))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">
      <c r="A275" s="19" t="s">
        <v>1078</v>
      </c>
      <c r="B275" s="35" t="s">
        <v>1079</v>
      </c>
      <c r="C275" s="33" t="s">
        <v>24</v>
      </c>
      <c r="D275" s="33">
        <v>10</v>
      </c>
      <c r="E275" s="33" t="s">
        <v>22</v>
      </c>
      <c r="F275" s="34" t="s">
        <v>22</v>
      </c>
      <c r="G275" s="16">
        <v>56768.1</v>
      </c>
      <c r="H275" s="25">
        <f>tbl_Inventory[[#This Row],[Cost Price]]+tbl_Inventory[[#This Row],[Cost Price]]*IF(tbl_Inventory[[#This Row],[Premium?]]="Y",$P$4,$P$3)</f>
        <v>66986.357999999993</v>
      </c>
      <c r="I275" s="25" t="str">
        <f>IF(tbl_Inventory[[#This Row],[Num In Stock]]&lt;$P$5,"Y","")</f>
        <v/>
      </c>
      <c r="J275" s="26" t="str">
        <f>IF(AND(tbl_Inventory[[#This Row],[Below Min]]="Y",tbl_Inventory[[#This Row],[On Backorder]]=""),"Y","")</f>
        <v/>
      </c>
      <c r="K27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5" s="27">
        <f>IF(tbl_Inventory[[#This Row],[Reorder?]]="",0,VLOOKUP(tbl_Inventory[[#This Row],[Category]],tbl_ReorderQty[],2))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">
      <c r="A276" s="19" t="s">
        <v>1082</v>
      </c>
      <c r="B276" s="35" t="s">
        <v>1083</v>
      </c>
      <c r="C276" s="33" t="s">
        <v>24</v>
      </c>
      <c r="D276" s="33">
        <v>32</v>
      </c>
      <c r="E276" s="33" t="s">
        <v>22</v>
      </c>
      <c r="F276" s="34" t="s">
        <v>22</v>
      </c>
      <c r="G276" s="16">
        <v>23556.9</v>
      </c>
      <c r="H276" s="25">
        <f>tbl_Inventory[[#This Row],[Cost Price]]+tbl_Inventory[[#This Row],[Cost Price]]*IF(tbl_Inventory[[#This Row],[Premium?]]="Y",$P$4,$P$3)</f>
        <v>27797.142</v>
      </c>
      <c r="I276" s="25" t="str">
        <f>IF(tbl_Inventory[[#This Row],[Num In Stock]]&lt;$P$5,"Y","")</f>
        <v/>
      </c>
      <c r="J276" s="26" t="str">
        <f>IF(AND(tbl_Inventory[[#This Row],[Below Min]]="Y",tbl_Inventory[[#This Row],[On Backorder]]=""),"Y","")</f>
        <v/>
      </c>
      <c r="K27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6" s="27">
        <f>IF(tbl_Inventory[[#This Row],[Reorder?]]="",0,VLOOKUP(tbl_Inventory[[#This Row],[Category]],tbl_ReorderQty[],2))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">
      <c r="A277" s="19" t="s">
        <v>1074</v>
      </c>
      <c r="B277" s="35" t="s">
        <v>1075</v>
      </c>
      <c r="C277" s="33" t="s">
        <v>24</v>
      </c>
      <c r="D277" s="33">
        <v>28</v>
      </c>
      <c r="E277" s="33" t="s">
        <v>22</v>
      </c>
      <c r="F277" s="34" t="s">
        <v>25</v>
      </c>
      <c r="G277" s="16">
        <v>17612.400000000001</v>
      </c>
      <c r="H277" s="25">
        <f>tbl_Inventory[[#This Row],[Cost Price]]+tbl_Inventory[[#This Row],[Cost Price]]*IF(tbl_Inventory[[#This Row],[Premium?]]="Y",$P$4,$P$3)</f>
        <v>22015.5</v>
      </c>
      <c r="I277" s="25" t="str">
        <f>IF(tbl_Inventory[[#This Row],[Num In Stock]]&lt;$P$5,"Y","")</f>
        <v/>
      </c>
      <c r="J277" s="26" t="str">
        <f>IF(AND(tbl_Inventory[[#This Row],[Below Min]]="Y",tbl_Inventory[[#This Row],[On Backorder]]=""),"Y","")</f>
        <v/>
      </c>
      <c r="K27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7" s="27">
        <f>IF(tbl_Inventory[[#This Row],[Reorder?]]="",0,VLOOKUP(tbl_Inventory[[#This Row],[Category]],tbl_ReorderQty[],2))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">
      <c r="A278" s="22" t="s">
        <v>202</v>
      </c>
      <c r="B278" s="32" t="s">
        <v>203</v>
      </c>
      <c r="C278" s="33" t="s">
        <v>29</v>
      </c>
      <c r="D278" s="33">
        <v>16</v>
      </c>
      <c r="E278" s="33" t="s">
        <v>22</v>
      </c>
      <c r="F278" s="34" t="s">
        <v>22</v>
      </c>
      <c r="G278" s="16">
        <v>202.8</v>
      </c>
      <c r="H278" s="25">
        <f>tbl_Inventory[[#This Row],[Cost Price]]+tbl_Inventory[[#This Row],[Cost Price]]*IF(tbl_Inventory[[#This Row],[Premium?]]="Y",$P$4,$P$3)</f>
        <v>239.304</v>
      </c>
      <c r="I278" s="25" t="str">
        <f>IF(tbl_Inventory[[#This Row],[Num In Stock]]&lt;$P$5,"Y","")</f>
        <v/>
      </c>
      <c r="J278" s="26" t="str">
        <f>IF(AND(tbl_Inventory[[#This Row],[Below Min]]="Y",tbl_Inventory[[#This Row],[On Backorder]]=""),"Y","")</f>
        <v/>
      </c>
      <c r="K27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8" s="27">
        <f>IF(tbl_Inventory[[#This Row],[Reorder?]]="",0,VLOOKUP(tbl_Inventory[[#This Row],[Category]],tbl_ReorderQty[],2))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">
      <c r="A279" s="18" t="s">
        <v>1090</v>
      </c>
      <c r="B279" s="35" t="s">
        <v>1091</v>
      </c>
      <c r="C279" s="33" t="s">
        <v>28</v>
      </c>
      <c r="D279" s="33">
        <v>8</v>
      </c>
      <c r="E279" s="33" t="s">
        <v>25</v>
      </c>
      <c r="F279" s="34" t="s">
        <v>25</v>
      </c>
      <c r="G279" s="16">
        <v>2559.9</v>
      </c>
      <c r="H279" s="25">
        <f>tbl_Inventory[[#This Row],[Cost Price]]+tbl_Inventory[[#This Row],[Cost Price]]*IF(tbl_Inventory[[#This Row],[Premium?]]="Y",$P$4,$P$3)</f>
        <v>3199.875</v>
      </c>
      <c r="I279" s="25" t="str">
        <f>IF(tbl_Inventory[[#This Row],[Num In Stock]]&lt;$P$5,"Y","")</f>
        <v>Y</v>
      </c>
      <c r="J279" s="26" t="str">
        <f>IF(AND(tbl_Inventory[[#This Row],[Below Min]]="Y",tbl_Inventory[[#This Row],[On Backorder]]=""),"Y","")</f>
        <v/>
      </c>
      <c r="K27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79" s="27">
        <f>IF(tbl_Inventory[[#This Row],[Reorder?]]="",0,VLOOKUP(tbl_Inventory[[#This Row],[Category]],tbl_ReorderQty[],2))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">
      <c r="A280" s="18" t="s">
        <v>1088</v>
      </c>
      <c r="B280" s="35" t="s">
        <v>1089</v>
      </c>
      <c r="C280" s="33" t="s">
        <v>28</v>
      </c>
      <c r="D280" s="33">
        <v>15</v>
      </c>
      <c r="E280" s="33" t="s">
        <v>22</v>
      </c>
      <c r="F280" s="34" t="s">
        <v>22</v>
      </c>
      <c r="G280" s="16">
        <v>2444.9499999999998</v>
      </c>
      <c r="H280" s="25">
        <f>tbl_Inventory[[#This Row],[Cost Price]]+tbl_Inventory[[#This Row],[Cost Price]]*IF(tbl_Inventory[[#This Row],[Premium?]]="Y",$P$4,$P$3)</f>
        <v>2885.0409999999997</v>
      </c>
      <c r="I280" s="25" t="str">
        <f>IF(tbl_Inventory[[#This Row],[Num In Stock]]&lt;$P$5,"Y","")</f>
        <v/>
      </c>
      <c r="J280" s="26" t="str">
        <f>IF(AND(tbl_Inventory[[#This Row],[Below Min]]="Y",tbl_Inventory[[#This Row],[On Backorder]]=""),"Y","")</f>
        <v/>
      </c>
      <c r="K28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0" s="27">
        <f>IF(tbl_Inventory[[#This Row],[Reorder?]]="",0,VLOOKUP(tbl_Inventory[[#This Row],[Category]],tbl_ReorderQty[],2))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">
      <c r="A281" s="18" t="s">
        <v>1092</v>
      </c>
      <c r="B281" s="35" t="s">
        <v>1093</v>
      </c>
      <c r="C281" s="33" t="s">
        <v>27</v>
      </c>
      <c r="D281" s="33">
        <v>27</v>
      </c>
      <c r="E281" s="33" t="s">
        <v>22</v>
      </c>
      <c r="F281" s="34" t="s">
        <v>25</v>
      </c>
      <c r="G281" s="16">
        <v>9410.65</v>
      </c>
      <c r="H281" s="25">
        <f>tbl_Inventory[[#This Row],[Cost Price]]+tbl_Inventory[[#This Row],[Cost Price]]*IF(tbl_Inventory[[#This Row],[Premium?]]="Y",$P$4,$P$3)</f>
        <v>11763.3125</v>
      </c>
      <c r="I281" s="25" t="str">
        <f>IF(tbl_Inventory[[#This Row],[Num In Stock]]&lt;$P$5,"Y","")</f>
        <v/>
      </c>
      <c r="J281" s="26" t="str">
        <f>IF(AND(tbl_Inventory[[#This Row],[Below Min]]="Y",tbl_Inventory[[#This Row],[On Backorder]]=""),"Y","")</f>
        <v/>
      </c>
      <c r="K28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1" s="27">
        <f>IF(tbl_Inventory[[#This Row],[Reorder?]]="",0,VLOOKUP(tbl_Inventory[[#This Row],[Category]],tbl_ReorderQty[],2))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">
      <c r="A282" s="22" t="s">
        <v>1064</v>
      </c>
      <c r="B282" s="32" t="s">
        <v>1065</v>
      </c>
      <c r="C282" s="33" t="s">
        <v>28</v>
      </c>
      <c r="D282" s="33">
        <v>30</v>
      </c>
      <c r="E282" s="33" t="s">
        <v>22</v>
      </c>
      <c r="F282" s="34" t="s">
        <v>25</v>
      </c>
      <c r="G282" s="16">
        <v>2348.65</v>
      </c>
      <c r="H282" s="25">
        <f>tbl_Inventory[[#This Row],[Cost Price]]+tbl_Inventory[[#This Row],[Cost Price]]*IF(tbl_Inventory[[#This Row],[Premium?]]="Y",$P$4,$P$3)</f>
        <v>2935.8125</v>
      </c>
      <c r="I282" s="25" t="str">
        <f>IF(tbl_Inventory[[#This Row],[Num In Stock]]&lt;$P$5,"Y","")</f>
        <v/>
      </c>
      <c r="J282" s="26" t="str">
        <f>IF(AND(tbl_Inventory[[#This Row],[Below Min]]="Y",tbl_Inventory[[#This Row],[On Backorder]]=""),"Y","")</f>
        <v/>
      </c>
      <c r="K28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2" s="27">
        <f>IF(tbl_Inventory[[#This Row],[Reorder?]]="",0,VLOOKUP(tbl_Inventory[[#This Row],[Category]],tbl_ReorderQty[],2))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">
      <c r="A283" s="22" t="s">
        <v>716</v>
      </c>
      <c r="B283" s="32" t="s">
        <v>717</v>
      </c>
      <c r="C283" s="33" t="s">
        <v>24</v>
      </c>
      <c r="D283" s="33">
        <v>5</v>
      </c>
      <c r="E283" s="33" t="s">
        <v>22</v>
      </c>
      <c r="F283" s="34" t="s">
        <v>22</v>
      </c>
      <c r="G283" s="16">
        <v>11434.8</v>
      </c>
      <c r="H283" s="25">
        <f>tbl_Inventory[[#This Row],[Cost Price]]+tbl_Inventory[[#This Row],[Cost Price]]*IF(tbl_Inventory[[#This Row],[Premium?]]="Y",$P$4,$P$3)</f>
        <v>13493.063999999998</v>
      </c>
      <c r="I283" s="25" t="str">
        <f>IF(tbl_Inventory[[#This Row],[Num In Stock]]&lt;$P$5,"Y","")</f>
        <v>Y</v>
      </c>
      <c r="J283" s="26" t="str">
        <f>IF(AND(tbl_Inventory[[#This Row],[Below Min]]="Y",tbl_Inventory[[#This Row],[On Backorder]]=""),"Y","")</f>
        <v>Y</v>
      </c>
      <c r="K28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283" s="27">
        <f>IF(tbl_Inventory[[#This Row],[Reorder?]]="",0,VLOOKUP(tbl_Inventory[[#This Row],[Category]],tbl_ReorderQty[],2))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">
      <c r="A284" s="22" t="s">
        <v>714</v>
      </c>
      <c r="B284" s="32" t="s">
        <v>715</v>
      </c>
      <c r="C284" s="33" t="s">
        <v>28</v>
      </c>
      <c r="D284" s="33">
        <v>27</v>
      </c>
      <c r="E284" s="33" t="s">
        <v>22</v>
      </c>
      <c r="F284" s="34" t="s">
        <v>22</v>
      </c>
      <c r="G284" s="16">
        <v>3393.85</v>
      </c>
      <c r="H284" s="25">
        <f>tbl_Inventory[[#This Row],[Cost Price]]+tbl_Inventory[[#This Row],[Cost Price]]*IF(tbl_Inventory[[#This Row],[Premium?]]="Y",$P$4,$P$3)</f>
        <v>4004.7429999999999</v>
      </c>
      <c r="I284" s="25" t="str">
        <f>IF(tbl_Inventory[[#This Row],[Num In Stock]]&lt;$P$5,"Y","")</f>
        <v/>
      </c>
      <c r="J284" s="26" t="str">
        <f>IF(AND(tbl_Inventory[[#This Row],[Below Min]]="Y",tbl_Inventory[[#This Row],[On Backorder]]=""),"Y","")</f>
        <v/>
      </c>
      <c r="K28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4" s="27">
        <f>IF(tbl_Inventory[[#This Row],[Reorder?]]="",0,VLOOKUP(tbl_Inventory[[#This Row],[Category]],tbl_ReorderQty[],2))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">
      <c r="A285" s="22" t="s">
        <v>720</v>
      </c>
      <c r="B285" s="32" t="s">
        <v>721</v>
      </c>
      <c r="C285" s="33" t="s">
        <v>24</v>
      </c>
      <c r="D285" s="33">
        <v>32</v>
      </c>
      <c r="E285" s="33" t="s">
        <v>22</v>
      </c>
      <c r="F285" s="34" t="s">
        <v>25</v>
      </c>
      <c r="G285" s="16">
        <v>11654.7</v>
      </c>
      <c r="H285" s="25">
        <f>tbl_Inventory[[#This Row],[Cost Price]]+tbl_Inventory[[#This Row],[Cost Price]]*IF(tbl_Inventory[[#This Row],[Premium?]]="Y",$P$4,$P$3)</f>
        <v>14568.375</v>
      </c>
      <c r="I285" s="25" t="str">
        <f>IF(tbl_Inventory[[#This Row],[Num In Stock]]&lt;$P$5,"Y","")</f>
        <v/>
      </c>
      <c r="J285" s="26" t="str">
        <f>IF(AND(tbl_Inventory[[#This Row],[Below Min]]="Y",tbl_Inventory[[#This Row],[On Backorder]]=""),"Y","")</f>
        <v/>
      </c>
      <c r="K28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5" s="27">
        <f>IF(tbl_Inventory[[#This Row],[Reorder?]]="",0,VLOOKUP(tbl_Inventory[[#This Row],[Category]],tbl_ReorderQty[],2))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">
      <c r="A286" s="22" t="s">
        <v>718</v>
      </c>
      <c r="B286" s="32" t="s">
        <v>719</v>
      </c>
      <c r="C286" s="33" t="s">
        <v>24</v>
      </c>
      <c r="D286" s="33">
        <v>13</v>
      </c>
      <c r="E286" s="33" t="s">
        <v>22</v>
      </c>
      <c r="F286" s="34" t="s">
        <v>25</v>
      </c>
      <c r="G286" s="16">
        <v>11324.85</v>
      </c>
      <c r="H286" s="25">
        <f>tbl_Inventory[[#This Row],[Cost Price]]+tbl_Inventory[[#This Row],[Cost Price]]*IF(tbl_Inventory[[#This Row],[Premium?]]="Y",$P$4,$P$3)</f>
        <v>14156.0625</v>
      </c>
      <c r="I286" s="25" t="str">
        <f>IF(tbl_Inventory[[#This Row],[Num In Stock]]&lt;$P$5,"Y","")</f>
        <v/>
      </c>
      <c r="J286" s="26" t="str">
        <f>IF(AND(tbl_Inventory[[#This Row],[Below Min]]="Y",tbl_Inventory[[#This Row],[On Backorder]]=""),"Y","")</f>
        <v/>
      </c>
      <c r="K28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6" s="27">
        <f>IF(tbl_Inventory[[#This Row],[Reorder?]]="",0,VLOOKUP(tbl_Inventory[[#This Row],[Category]],tbl_ReorderQty[],2))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">
      <c r="A287" s="22" t="s">
        <v>722</v>
      </c>
      <c r="B287" s="32" t="s">
        <v>723</v>
      </c>
      <c r="C287" s="33" t="s">
        <v>28</v>
      </c>
      <c r="D287" s="33">
        <v>1</v>
      </c>
      <c r="E287" s="33" t="s">
        <v>22</v>
      </c>
      <c r="F287" s="34" t="s">
        <v>25</v>
      </c>
      <c r="G287" s="16">
        <v>2260.85</v>
      </c>
      <c r="H287" s="25">
        <f>tbl_Inventory[[#This Row],[Cost Price]]+tbl_Inventory[[#This Row],[Cost Price]]*IF(tbl_Inventory[[#This Row],[Premium?]]="Y",$P$4,$P$3)</f>
        <v>2826.0625</v>
      </c>
      <c r="I287" s="25" t="str">
        <f>IF(tbl_Inventory[[#This Row],[Num In Stock]]&lt;$P$5,"Y","")</f>
        <v>Y</v>
      </c>
      <c r="J287" s="26" t="str">
        <f>IF(AND(tbl_Inventory[[#This Row],[Below Min]]="Y",tbl_Inventory[[#This Row],[On Backorder]]=""),"Y","")</f>
        <v>Y</v>
      </c>
      <c r="K28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287" s="27">
        <f>IF(tbl_Inventory[[#This Row],[Reorder?]]="",0,VLOOKUP(tbl_Inventory[[#This Row],[Category]],tbl_ReorderQty[],2))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">
      <c r="A288" s="22" t="s">
        <v>438</v>
      </c>
      <c r="B288" s="32" t="s">
        <v>439</v>
      </c>
      <c r="C288" s="33" t="s">
        <v>27</v>
      </c>
      <c r="D288" s="33">
        <v>24</v>
      </c>
      <c r="E288" s="33" t="s">
        <v>22</v>
      </c>
      <c r="F288" s="34" t="s">
        <v>22</v>
      </c>
      <c r="G288" s="16">
        <v>6226.35</v>
      </c>
      <c r="H288" s="25">
        <f>tbl_Inventory[[#This Row],[Cost Price]]+tbl_Inventory[[#This Row],[Cost Price]]*IF(tbl_Inventory[[#This Row],[Premium?]]="Y",$P$4,$P$3)</f>
        <v>7347.0930000000008</v>
      </c>
      <c r="I288" s="25" t="str">
        <f>IF(tbl_Inventory[[#This Row],[Num In Stock]]&lt;$P$5,"Y","")</f>
        <v/>
      </c>
      <c r="J288" s="26" t="str">
        <f>IF(AND(tbl_Inventory[[#This Row],[Below Min]]="Y",tbl_Inventory[[#This Row],[On Backorder]]=""),"Y","")</f>
        <v/>
      </c>
      <c r="K28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8" s="27">
        <f>IF(tbl_Inventory[[#This Row],[Reorder?]]="",0,VLOOKUP(tbl_Inventory[[#This Row],[Category]],tbl_ReorderQty[],2))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">
      <c r="A289" s="22" t="s">
        <v>179</v>
      </c>
      <c r="B289" s="32" t="s">
        <v>178</v>
      </c>
      <c r="C289" s="33" t="s">
        <v>27</v>
      </c>
      <c r="D289" s="33">
        <v>15</v>
      </c>
      <c r="E289" s="33" t="s">
        <v>22</v>
      </c>
      <c r="F289" s="34" t="s">
        <v>22</v>
      </c>
      <c r="G289" s="16">
        <v>6347.25</v>
      </c>
      <c r="H289" s="25">
        <f>tbl_Inventory[[#This Row],[Cost Price]]+tbl_Inventory[[#This Row],[Cost Price]]*IF(tbl_Inventory[[#This Row],[Premium?]]="Y",$P$4,$P$3)</f>
        <v>7489.7550000000001</v>
      </c>
      <c r="I289" s="25" t="str">
        <f>IF(tbl_Inventory[[#This Row],[Num In Stock]]&lt;$P$5,"Y","")</f>
        <v/>
      </c>
      <c r="J289" s="26" t="str">
        <f>IF(AND(tbl_Inventory[[#This Row],[Below Min]]="Y",tbl_Inventory[[#This Row],[On Backorder]]=""),"Y","")</f>
        <v/>
      </c>
      <c r="K28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89" s="27">
        <f>IF(tbl_Inventory[[#This Row],[Reorder?]]="",0,VLOOKUP(tbl_Inventory[[#This Row],[Category]],tbl_ReorderQty[],2))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">
      <c r="A290" s="22" t="s">
        <v>180</v>
      </c>
      <c r="B290" s="32" t="s">
        <v>181</v>
      </c>
      <c r="C290" s="33" t="s">
        <v>24</v>
      </c>
      <c r="D290" s="33">
        <v>11</v>
      </c>
      <c r="E290" s="33" t="s">
        <v>22</v>
      </c>
      <c r="F290" s="34" t="s">
        <v>25</v>
      </c>
      <c r="G290" s="16">
        <v>11434.8</v>
      </c>
      <c r="H290" s="25">
        <f>tbl_Inventory[[#This Row],[Cost Price]]+tbl_Inventory[[#This Row],[Cost Price]]*IF(tbl_Inventory[[#This Row],[Premium?]]="Y",$P$4,$P$3)</f>
        <v>14293.5</v>
      </c>
      <c r="I290" s="25" t="str">
        <f>IF(tbl_Inventory[[#This Row],[Num In Stock]]&lt;$P$5,"Y","")</f>
        <v/>
      </c>
      <c r="J290" s="26" t="str">
        <f>IF(AND(tbl_Inventory[[#This Row],[Below Min]]="Y",tbl_Inventory[[#This Row],[On Backorder]]=""),"Y","")</f>
        <v/>
      </c>
      <c r="K29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0" s="27">
        <f>IF(tbl_Inventory[[#This Row],[Reorder?]]="",0,VLOOKUP(tbl_Inventory[[#This Row],[Category]],tbl_ReorderQty[],2))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">
      <c r="A291" s="22" t="s">
        <v>440</v>
      </c>
      <c r="B291" s="32" t="s">
        <v>441</v>
      </c>
      <c r="C291" s="33" t="s">
        <v>24</v>
      </c>
      <c r="D291" s="33">
        <v>30</v>
      </c>
      <c r="E291" s="33" t="s">
        <v>22</v>
      </c>
      <c r="F291" s="34" t="s">
        <v>22</v>
      </c>
      <c r="G291" s="16">
        <v>11764.65</v>
      </c>
      <c r="H291" s="25">
        <f>tbl_Inventory[[#This Row],[Cost Price]]+tbl_Inventory[[#This Row],[Cost Price]]*IF(tbl_Inventory[[#This Row],[Premium?]]="Y",$P$4,$P$3)</f>
        <v>13882.287</v>
      </c>
      <c r="I291" s="25" t="str">
        <f>IF(tbl_Inventory[[#This Row],[Num In Stock]]&lt;$P$5,"Y","")</f>
        <v/>
      </c>
      <c r="J291" s="26" t="str">
        <f>IF(AND(tbl_Inventory[[#This Row],[Below Min]]="Y",tbl_Inventory[[#This Row],[On Backorder]]=""),"Y","")</f>
        <v/>
      </c>
      <c r="K29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1" s="27">
        <f>IF(tbl_Inventory[[#This Row],[Reorder?]]="",0,VLOOKUP(tbl_Inventory[[#This Row],[Category]],tbl_ReorderQty[],2))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">
      <c r="A292" s="22" t="s">
        <v>464</v>
      </c>
      <c r="B292" s="32" t="s">
        <v>465</v>
      </c>
      <c r="C292" s="33" t="s">
        <v>27</v>
      </c>
      <c r="D292" s="33">
        <v>28</v>
      </c>
      <c r="E292" s="33" t="s">
        <v>22</v>
      </c>
      <c r="F292" s="34" t="s">
        <v>25</v>
      </c>
      <c r="G292" s="16">
        <v>6990.7</v>
      </c>
      <c r="H292" s="25">
        <f>tbl_Inventory[[#This Row],[Cost Price]]+tbl_Inventory[[#This Row],[Cost Price]]*IF(tbl_Inventory[[#This Row],[Premium?]]="Y",$P$4,$P$3)</f>
        <v>8738.375</v>
      </c>
      <c r="I292" s="25" t="str">
        <f>IF(tbl_Inventory[[#This Row],[Num In Stock]]&lt;$P$5,"Y","")</f>
        <v/>
      </c>
      <c r="J292" s="26" t="str">
        <f>IF(AND(tbl_Inventory[[#This Row],[Below Min]]="Y",tbl_Inventory[[#This Row],[On Backorder]]=""),"Y","")</f>
        <v/>
      </c>
      <c r="K29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2" s="27">
        <f>IF(tbl_Inventory[[#This Row],[Reorder?]]="",0,VLOOKUP(tbl_Inventory[[#This Row],[Category]],tbl_ReorderQty[],2))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">
      <c r="A293" s="22" t="s">
        <v>504</v>
      </c>
      <c r="B293" s="32" t="s">
        <v>505</v>
      </c>
      <c r="C293" s="33" t="s">
        <v>24</v>
      </c>
      <c r="D293" s="33">
        <v>2</v>
      </c>
      <c r="E293" s="33" t="s">
        <v>25</v>
      </c>
      <c r="F293" s="34" t="s">
        <v>25</v>
      </c>
      <c r="G293" s="16">
        <v>14118.65</v>
      </c>
      <c r="H293" s="25">
        <f>tbl_Inventory[[#This Row],[Cost Price]]+tbl_Inventory[[#This Row],[Cost Price]]*IF(tbl_Inventory[[#This Row],[Premium?]]="Y",$P$4,$P$3)</f>
        <v>17648.3125</v>
      </c>
      <c r="I293" s="25" t="str">
        <f>IF(tbl_Inventory[[#This Row],[Num In Stock]]&lt;$P$5,"Y","")</f>
        <v>Y</v>
      </c>
      <c r="J293" s="26" t="str">
        <f>IF(AND(tbl_Inventory[[#This Row],[Below Min]]="Y",tbl_Inventory[[#This Row],[On Backorder]]=""),"Y","")</f>
        <v/>
      </c>
      <c r="K29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3" s="27">
        <f>IF(tbl_Inventory[[#This Row],[Reorder?]]="",0,VLOOKUP(tbl_Inventory[[#This Row],[Category]],tbl_ReorderQty[],2))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">
      <c r="A294" s="22" t="s">
        <v>726</v>
      </c>
      <c r="B294" s="32" t="s">
        <v>727</v>
      </c>
      <c r="C294" s="33" t="s">
        <v>24</v>
      </c>
      <c r="D294" s="33">
        <v>25</v>
      </c>
      <c r="E294" s="33" t="s">
        <v>22</v>
      </c>
      <c r="F294" s="34" t="s">
        <v>25</v>
      </c>
      <c r="G294" s="16">
        <v>15009.75</v>
      </c>
      <c r="H294" s="25">
        <f>tbl_Inventory[[#This Row],[Cost Price]]+tbl_Inventory[[#This Row],[Cost Price]]*IF(tbl_Inventory[[#This Row],[Premium?]]="Y",$P$4,$P$3)</f>
        <v>18762.1875</v>
      </c>
      <c r="I294" s="25" t="str">
        <f>IF(tbl_Inventory[[#This Row],[Num In Stock]]&lt;$P$5,"Y","")</f>
        <v/>
      </c>
      <c r="J294" s="26" t="str">
        <f>IF(AND(tbl_Inventory[[#This Row],[Below Min]]="Y",tbl_Inventory[[#This Row],[On Backorder]]=""),"Y","")</f>
        <v/>
      </c>
      <c r="K29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4" s="27">
        <f>IF(tbl_Inventory[[#This Row],[Reorder?]]="",0,VLOOKUP(tbl_Inventory[[#This Row],[Category]],tbl_ReorderQty[],2))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">
      <c r="A295" s="22" t="s">
        <v>506</v>
      </c>
      <c r="B295" s="32" t="s">
        <v>507</v>
      </c>
      <c r="C295" s="33" t="s">
        <v>24</v>
      </c>
      <c r="D295" s="33">
        <v>0</v>
      </c>
      <c r="E295" s="33" t="s">
        <v>25</v>
      </c>
      <c r="F295" s="34" t="s">
        <v>25</v>
      </c>
      <c r="G295" s="16">
        <v>13458.9</v>
      </c>
      <c r="H295" s="25">
        <f>tbl_Inventory[[#This Row],[Cost Price]]+tbl_Inventory[[#This Row],[Cost Price]]*IF(tbl_Inventory[[#This Row],[Premium?]]="Y",$P$4,$P$3)</f>
        <v>16823.625</v>
      </c>
      <c r="I295" s="25" t="str">
        <f>IF(tbl_Inventory[[#This Row],[Num In Stock]]&lt;$P$5,"Y","")</f>
        <v>Y</v>
      </c>
      <c r="J295" s="26" t="str">
        <f>IF(AND(tbl_Inventory[[#This Row],[Below Min]]="Y",tbl_Inventory[[#This Row],[On Backorder]]=""),"Y","")</f>
        <v/>
      </c>
      <c r="K29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5" s="27">
        <f>IF(tbl_Inventory[[#This Row],[Reorder?]]="",0,VLOOKUP(tbl_Inventory[[#This Row],[Category]],tbl_ReorderQty[],2))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">
      <c r="A296" s="22" t="s">
        <v>466</v>
      </c>
      <c r="B296" s="32" t="s">
        <v>467</v>
      </c>
      <c r="C296" s="33" t="s">
        <v>27</v>
      </c>
      <c r="D296" s="33">
        <v>25</v>
      </c>
      <c r="E296" s="33" t="s">
        <v>22</v>
      </c>
      <c r="F296" s="34" t="s">
        <v>25</v>
      </c>
      <c r="G296" s="16">
        <v>8079.75</v>
      </c>
      <c r="H296" s="25">
        <f>tbl_Inventory[[#This Row],[Cost Price]]+tbl_Inventory[[#This Row],[Cost Price]]*IF(tbl_Inventory[[#This Row],[Premium?]]="Y",$P$4,$P$3)</f>
        <v>10099.6875</v>
      </c>
      <c r="I296" s="25" t="str">
        <f>IF(tbl_Inventory[[#This Row],[Num In Stock]]&lt;$P$5,"Y","")</f>
        <v/>
      </c>
      <c r="J296" s="26" t="str">
        <f>IF(AND(tbl_Inventory[[#This Row],[Below Min]]="Y",tbl_Inventory[[#This Row],[On Backorder]]=""),"Y","")</f>
        <v/>
      </c>
      <c r="K29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6" s="27">
        <f>IF(tbl_Inventory[[#This Row],[Reorder?]]="",0,VLOOKUP(tbl_Inventory[[#This Row],[Category]],tbl_ReorderQty[],2))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">
      <c r="A297" s="22" t="s">
        <v>442</v>
      </c>
      <c r="B297" s="32" t="s">
        <v>443</v>
      </c>
      <c r="C297" s="33" t="s">
        <v>24</v>
      </c>
      <c r="D297" s="33">
        <v>7</v>
      </c>
      <c r="E297" s="33" t="s">
        <v>25</v>
      </c>
      <c r="F297" s="34" t="s">
        <v>22</v>
      </c>
      <c r="G297" s="16">
        <v>23314.7</v>
      </c>
      <c r="H297" s="25">
        <f>tbl_Inventory[[#This Row],[Cost Price]]+tbl_Inventory[[#This Row],[Cost Price]]*IF(tbl_Inventory[[#This Row],[Premium?]]="Y",$P$4,$P$3)</f>
        <v>27511.346000000001</v>
      </c>
      <c r="I297" s="25" t="str">
        <f>IF(tbl_Inventory[[#This Row],[Num In Stock]]&lt;$P$5,"Y","")</f>
        <v>Y</v>
      </c>
      <c r="J297" s="26" t="str">
        <f>IF(AND(tbl_Inventory[[#This Row],[Below Min]]="Y",tbl_Inventory[[#This Row],[On Backorder]]=""),"Y","")</f>
        <v/>
      </c>
      <c r="K29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7" s="27">
        <f>IF(tbl_Inventory[[#This Row],[Reorder?]]="",0,VLOOKUP(tbl_Inventory[[#This Row],[Category]],tbl_ReorderQty[],2))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">
      <c r="A298" s="22" t="s">
        <v>254</v>
      </c>
      <c r="B298" s="32" t="s">
        <v>255</v>
      </c>
      <c r="C298" s="33" t="s">
        <v>27</v>
      </c>
      <c r="D298" s="33">
        <v>13</v>
      </c>
      <c r="E298" s="33" t="s">
        <v>22</v>
      </c>
      <c r="F298" s="34" t="s">
        <v>22</v>
      </c>
      <c r="G298" s="16">
        <v>5604.9</v>
      </c>
      <c r="H298" s="25">
        <f>tbl_Inventory[[#This Row],[Cost Price]]+tbl_Inventory[[#This Row],[Cost Price]]*IF(tbl_Inventory[[#This Row],[Premium?]]="Y",$P$4,$P$3)</f>
        <v>6613.7819999999992</v>
      </c>
      <c r="I298" s="25" t="str">
        <f>IF(tbl_Inventory[[#This Row],[Num In Stock]]&lt;$P$5,"Y","")</f>
        <v/>
      </c>
      <c r="J298" s="26" t="str">
        <f>IF(AND(tbl_Inventory[[#This Row],[Below Min]]="Y",tbl_Inventory[[#This Row],[On Backorder]]=""),"Y","")</f>
        <v/>
      </c>
      <c r="K29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8" s="27">
        <f>IF(tbl_Inventory[[#This Row],[Reorder?]]="",0,VLOOKUP(tbl_Inventory[[#This Row],[Category]],tbl_ReorderQty[],2))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">
      <c r="A299" s="22" t="s">
        <v>302</v>
      </c>
      <c r="B299" s="32" t="s">
        <v>303</v>
      </c>
      <c r="C299" s="33" t="s">
        <v>27</v>
      </c>
      <c r="D299" s="33">
        <v>21</v>
      </c>
      <c r="E299" s="33" t="s">
        <v>22</v>
      </c>
      <c r="F299" s="34" t="s">
        <v>22</v>
      </c>
      <c r="G299" s="16">
        <v>8079.75</v>
      </c>
      <c r="H299" s="25">
        <f>tbl_Inventory[[#This Row],[Cost Price]]+tbl_Inventory[[#This Row],[Cost Price]]*IF(tbl_Inventory[[#This Row],[Premium?]]="Y",$P$4,$P$3)</f>
        <v>9534.1049999999996</v>
      </c>
      <c r="I299" s="25" t="str">
        <f>IF(tbl_Inventory[[#This Row],[Num In Stock]]&lt;$P$5,"Y","")</f>
        <v/>
      </c>
      <c r="J299" s="26" t="str">
        <f>IF(AND(tbl_Inventory[[#This Row],[Below Min]]="Y",tbl_Inventory[[#This Row],[On Backorder]]=""),"Y","")</f>
        <v/>
      </c>
      <c r="K29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299" s="27">
        <f>IF(tbl_Inventory[[#This Row],[Reorder?]]="",0,VLOOKUP(tbl_Inventory[[#This Row],[Category]],tbl_ReorderQty[],2))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">
      <c r="A300" s="22" t="s">
        <v>794</v>
      </c>
      <c r="B300" s="32" t="s">
        <v>795</v>
      </c>
      <c r="C300" s="33" t="s">
        <v>27</v>
      </c>
      <c r="D300" s="33">
        <v>32</v>
      </c>
      <c r="E300" s="33" t="s">
        <v>22</v>
      </c>
      <c r="F300" s="34" t="s">
        <v>22</v>
      </c>
      <c r="G300" s="16">
        <v>7848.9</v>
      </c>
      <c r="H300" s="25">
        <f>tbl_Inventory[[#This Row],[Cost Price]]+tbl_Inventory[[#This Row],[Cost Price]]*IF(tbl_Inventory[[#This Row],[Premium?]]="Y",$P$4,$P$3)</f>
        <v>9261.7019999999993</v>
      </c>
      <c r="I300" s="25" t="str">
        <f>IF(tbl_Inventory[[#This Row],[Num In Stock]]&lt;$P$5,"Y","")</f>
        <v/>
      </c>
      <c r="J300" s="26" t="str">
        <f>IF(AND(tbl_Inventory[[#This Row],[Below Min]]="Y",tbl_Inventory[[#This Row],[On Backorder]]=""),"Y","")</f>
        <v/>
      </c>
      <c r="K30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0" s="27">
        <f>IF(tbl_Inventory[[#This Row],[Reorder?]]="",0,VLOOKUP(tbl_Inventory[[#This Row],[Category]],tbl_ReorderQty[],2))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">
      <c r="A301" s="22" t="s">
        <v>790</v>
      </c>
      <c r="B301" s="32" t="s">
        <v>791</v>
      </c>
      <c r="C301" s="33" t="s">
        <v>27</v>
      </c>
      <c r="D301" s="33">
        <v>14</v>
      </c>
      <c r="E301" s="33" t="s">
        <v>22</v>
      </c>
      <c r="F301" s="34" t="s">
        <v>25</v>
      </c>
      <c r="G301" s="16">
        <v>5604.9</v>
      </c>
      <c r="H301" s="25">
        <f>tbl_Inventory[[#This Row],[Cost Price]]+tbl_Inventory[[#This Row],[Cost Price]]*IF(tbl_Inventory[[#This Row],[Premium?]]="Y",$P$4,$P$3)</f>
        <v>7006.125</v>
      </c>
      <c r="I301" s="25" t="str">
        <f>IF(tbl_Inventory[[#This Row],[Num In Stock]]&lt;$P$5,"Y","")</f>
        <v/>
      </c>
      <c r="J301" s="26" t="str">
        <f>IF(AND(tbl_Inventory[[#This Row],[Below Min]]="Y",tbl_Inventory[[#This Row],[On Backorder]]=""),"Y","")</f>
        <v/>
      </c>
      <c r="K30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1" s="27">
        <f>IF(tbl_Inventory[[#This Row],[Reorder?]]="",0,VLOOKUP(tbl_Inventory[[#This Row],[Category]],tbl_ReorderQty[],2))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3">
      <c r="A302" s="22" t="s">
        <v>792</v>
      </c>
      <c r="B302" s="32" t="s">
        <v>793</v>
      </c>
      <c r="C302" s="33" t="s">
        <v>27</v>
      </c>
      <c r="D302" s="33">
        <v>2</v>
      </c>
      <c r="E302" s="33" t="s">
        <v>25</v>
      </c>
      <c r="F302" s="34" t="s">
        <v>25</v>
      </c>
      <c r="G302" s="16">
        <v>8156.7</v>
      </c>
      <c r="H302" s="25">
        <f>tbl_Inventory[[#This Row],[Cost Price]]+tbl_Inventory[[#This Row],[Cost Price]]*IF(tbl_Inventory[[#This Row],[Premium?]]="Y",$P$4,$P$3)</f>
        <v>10195.875</v>
      </c>
      <c r="I302" s="25" t="str">
        <f>IF(tbl_Inventory[[#This Row],[Num In Stock]]&lt;$P$5,"Y","")</f>
        <v>Y</v>
      </c>
      <c r="J302" s="26" t="str">
        <f>IF(AND(tbl_Inventory[[#This Row],[Below Min]]="Y",tbl_Inventory[[#This Row],[On Backorder]]=""),"Y","")</f>
        <v/>
      </c>
      <c r="K30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2" s="27">
        <f>IF(tbl_Inventory[[#This Row],[Reorder?]]="",0,VLOOKUP(tbl_Inventory[[#This Row],[Category]],tbl_ReorderQty[],2))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3">
      <c r="A303" s="22" t="s">
        <v>446</v>
      </c>
      <c r="B303" s="32" t="s">
        <v>447</v>
      </c>
      <c r="C303" s="33" t="s">
        <v>24</v>
      </c>
      <c r="D303" s="33">
        <v>0</v>
      </c>
      <c r="E303" s="33" t="s">
        <v>25</v>
      </c>
      <c r="F303" s="34" t="s">
        <v>22</v>
      </c>
      <c r="G303" s="16">
        <v>14118.65</v>
      </c>
      <c r="H303" s="25">
        <f>tbl_Inventory[[#This Row],[Cost Price]]+tbl_Inventory[[#This Row],[Cost Price]]*IF(tbl_Inventory[[#This Row],[Premium?]]="Y",$P$4,$P$3)</f>
        <v>16660.006999999998</v>
      </c>
      <c r="I303" s="25" t="str">
        <f>IF(tbl_Inventory[[#This Row],[Num In Stock]]&lt;$P$5,"Y","")</f>
        <v>Y</v>
      </c>
      <c r="J303" s="26" t="str">
        <f>IF(AND(tbl_Inventory[[#This Row],[Below Min]]="Y",tbl_Inventory[[#This Row],[On Backorder]]=""),"Y","")</f>
        <v/>
      </c>
      <c r="K30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3" s="27">
        <f>IF(tbl_Inventory[[#This Row],[Reorder?]]="",0,VLOOKUP(tbl_Inventory[[#This Row],[Category]],tbl_ReorderQty[],2))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3">
      <c r="A304" s="22" t="s">
        <v>444</v>
      </c>
      <c r="B304" s="32" t="s">
        <v>445</v>
      </c>
      <c r="C304" s="33" t="s">
        <v>27</v>
      </c>
      <c r="D304" s="33">
        <v>5</v>
      </c>
      <c r="E304" s="33" t="s">
        <v>25</v>
      </c>
      <c r="F304" s="34" t="s">
        <v>25</v>
      </c>
      <c r="G304" s="16">
        <v>9410.65</v>
      </c>
      <c r="H304" s="25">
        <f>tbl_Inventory[[#This Row],[Cost Price]]+tbl_Inventory[[#This Row],[Cost Price]]*IF(tbl_Inventory[[#This Row],[Premium?]]="Y",$P$4,$P$3)</f>
        <v>11763.3125</v>
      </c>
      <c r="I304" s="25" t="str">
        <f>IF(tbl_Inventory[[#This Row],[Num In Stock]]&lt;$P$5,"Y","")</f>
        <v>Y</v>
      </c>
      <c r="J304" s="26" t="str">
        <f>IF(AND(tbl_Inventory[[#This Row],[Below Min]]="Y",tbl_Inventory[[#This Row],[On Backorder]]=""),"Y","")</f>
        <v/>
      </c>
      <c r="K30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4" s="27">
        <f>IF(tbl_Inventory[[#This Row],[Reorder?]]="",0,VLOOKUP(tbl_Inventory[[#This Row],[Category]],tbl_ReorderQty[],2))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3">
      <c r="A305" s="22" t="s">
        <v>382</v>
      </c>
      <c r="B305" s="32" t="s">
        <v>383</v>
      </c>
      <c r="C305" s="33" t="s">
        <v>27</v>
      </c>
      <c r="D305" s="33">
        <v>10</v>
      </c>
      <c r="E305" s="33" t="s">
        <v>22</v>
      </c>
      <c r="F305" s="34" t="s">
        <v>22</v>
      </c>
      <c r="G305" s="16">
        <v>8970.9</v>
      </c>
      <c r="H305" s="25">
        <f>tbl_Inventory[[#This Row],[Cost Price]]+tbl_Inventory[[#This Row],[Cost Price]]*IF(tbl_Inventory[[#This Row],[Premium?]]="Y",$P$4,$P$3)</f>
        <v>10585.662</v>
      </c>
      <c r="I305" s="25" t="str">
        <f>IF(tbl_Inventory[[#This Row],[Num In Stock]]&lt;$P$5,"Y","")</f>
        <v/>
      </c>
      <c r="J305" s="26" t="str">
        <f>IF(AND(tbl_Inventory[[#This Row],[Below Min]]="Y",tbl_Inventory[[#This Row],[On Backorder]]=""),"Y","")</f>
        <v/>
      </c>
      <c r="K30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5" s="27">
        <f>IF(tbl_Inventory[[#This Row],[Reorder?]]="",0,VLOOKUP(tbl_Inventory[[#This Row],[Category]],tbl_ReorderQty[],2))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3">
      <c r="A306" s="22" t="s">
        <v>1006</v>
      </c>
      <c r="B306" s="32" t="s">
        <v>1007</v>
      </c>
      <c r="C306" s="33" t="s">
        <v>24</v>
      </c>
      <c r="D306" s="33">
        <v>30</v>
      </c>
      <c r="E306" s="33" t="s">
        <v>22</v>
      </c>
      <c r="F306" s="34" t="s">
        <v>22</v>
      </c>
      <c r="G306" s="16">
        <v>21312.9</v>
      </c>
      <c r="H306" s="25">
        <f>tbl_Inventory[[#This Row],[Cost Price]]+tbl_Inventory[[#This Row],[Cost Price]]*IF(tbl_Inventory[[#This Row],[Premium?]]="Y",$P$4,$P$3)</f>
        <v>25149.222000000002</v>
      </c>
      <c r="I306" s="25" t="str">
        <f>IF(tbl_Inventory[[#This Row],[Num In Stock]]&lt;$P$5,"Y","")</f>
        <v/>
      </c>
      <c r="J306" s="26" t="str">
        <f>IF(AND(tbl_Inventory[[#This Row],[Below Min]]="Y",tbl_Inventory[[#This Row],[On Backorder]]=""),"Y","")</f>
        <v/>
      </c>
      <c r="K30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6" s="27">
        <f>IF(tbl_Inventory[[#This Row],[Reorder?]]="",0,VLOOKUP(tbl_Inventory[[#This Row],[Category]],tbl_ReorderQty[],2))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">
      <c r="A307" s="22" t="s">
        <v>1008</v>
      </c>
      <c r="B307" s="32" t="s">
        <v>1009</v>
      </c>
      <c r="C307" s="33" t="s">
        <v>24</v>
      </c>
      <c r="D307" s="33">
        <v>0</v>
      </c>
      <c r="E307" s="33" t="s">
        <v>25</v>
      </c>
      <c r="F307" s="34" t="s">
        <v>22</v>
      </c>
      <c r="G307" s="16">
        <v>12804.75</v>
      </c>
      <c r="H307" s="25">
        <f>tbl_Inventory[[#This Row],[Cost Price]]+tbl_Inventory[[#This Row],[Cost Price]]*IF(tbl_Inventory[[#This Row],[Premium?]]="Y",$P$4,$P$3)</f>
        <v>15109.605</v>
      </c>
      <c r="I307" s="25" t="str">
        <f>IF(tbl_Inventory[[#This Row],[Num In Stock]]&lt;$P$5,"Y","")</f>
        <v>Y</v>
      </c>
      <c r="J307" s="26" t="str">
        <f>IF(AND(tbl_Inventory[[#This Row],[Below Min]]="Y",tbl_Inventory[[#This Row],[On Backorder]]=""),"Y","")</f>
        <v/>
      </c>
      <c r="K30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7" s="27">
        <f>IF(tbl_Inventory[[#This Row],[Reorder?]]="",0,VLOOKUP(tbl_Inventory[[#This Row],[Category]],tbl_ReorderQty[],2))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">
      <c r="A308" s="18" t="s">
        <v>802</v>
      </c>
      <c r="B308" s="35" t="s">
        <v>803</v>
      </c>
      <c r="C308" s="33" t="s">
        <v>24</v>
      </c>
      <c r="D308" s="33">
        <v>21</v>
      </c>
      <c r="E308" s="33" t="s">
        <v>22</v>
      </c>
      <c r="F308" s="34" t="s">
        <v>25</v>
      </c>
      <c r="G308" s="16">
        <v>11839.85</v>
      </c>
      <c r="H308" s="25">
        <f>tbl_Inventory[[#This Row],[Cost Price]]+tbl_Inventory[[#This Row],[Cost Price]]*IF(tbl_Inventory[[#This Row],[Premium?]]="Y",$P$4,$P$3)</f>
        <v>14799.8125</v>
      </c>
      <c r="I308" s="25" t="str">
        <f>IF(tbl_Inventory[[#This Row],[Num In Stock]]&lt;$P$5,"Y","")</f>
        <v/>
      </c>
      <c r="J308" s="26" t="str">
        <f>IF(AND(tbl_Inventory[[#This Row],[Below Min]]="Y",tbl_Inventory[[#This Row],[On Backorder]]=""),"Y","")</f>
        <v/>
      </c>
      <c r="K30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8" s="27">
        <f>IF(tbl_Inventory[[#This Row],[Reorder?]]="",0,VLOOKUP(tbl_Inventory[[#This Row],[Category]],tbl_ReorderQty[],2))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">
      <c r="A309" s="18" t="s">
        <v>796</v>
      </c>
      <c r="B309" s="35" t="s">
        <v>797</v>
      </c>
      <c r="C309" s="33" t="s">
        <v>29</v>
      </c>
      <c r="D309" s="33">
        <v>32</v>
      </c>
      <c r="E309" s="33" t="s">
        <v>22</v>
      </c>
      <c r="F309" s="34" t="s">
        <v>25</v>
      </c>
      <c r="G309" s="16">
        <v>927.5</v>
      </c>
      <c r="H309" s="25">
        <f>tbl_Inventory[[#This Row],[Cost Price]]+tbl_Inventory[[#This Row],[Cost Price]]*IF(tbl_Inventory[[#This Row],[Premium?]]="Y",$P$4,$P$3)</f>
        <v>1159.375</v>
      </c>
      <c r="I309" s="25" t="str">
        <f>IF(tbl_Inventory[[#This Row],[Num In Stock]]&lt;$P$5,"Y","")</f>
        <v/>
      </c>
      <c r="J309" s="26" t="str">
        <f>IF(AND(tbl_Inventory[[#This Row],[Below Min]]="Y",tbl_Inventory[[#This Row],[On Backorder]]=""),"Y","")</f>
        <v/>
      </c>
      <c r="K30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09" s="27">
        <f>IF(tbl_Inventory[[#This Row],[Reorder?]]="",0,VLOOKUP(tbl_Inventory[[#This Row],[Category]],tbl_ReorderQty[],2))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3">
      <c r="A310" s="18" t="s">
        <v>800</v>
      </c>
      <c r="B310" s="35" t="s">
        <v>801</v>
      </c>
      <c r="C310" s="33" t="s">
        <v>24</v>
      </c>
      <c r="D310" s="33">
        <v>22</v>
      </c>
      <c r="E310" s="33" t="s">
        <v>22</v>
      </c>
      <c r="F310" s="34" t="s">
        <v>25</v>
      </c>
      <c r="G310" s="16">
        <v>11214.9</v>
      </c>
      <c r="H310" s="25">
        <f>tbl_Inventory[[#This Row],[Cost Price]]+tbl_Inventory[[#This Row],[Cost Price]]*IF(tbl_Inventory[[#This Row],[Premium?]]="Y",$P$4,$P$3)</f>
        <v>14018.625</v>
      </c>
      <c r="I310" s="25" t="str">
        <f>IF(tbl_Inventory[[#This Row],[Num In Stock]]&lt;$P$5,"Y","")</f>
        <v/>
      </c>
      <c r="J310" s="26" t="str">
        <f>IF(AND(tbl_Inventory[[#This Row],[Below Min]]="Y",tbl_Inventory[[#This Row],[On Backorder]]=""),"Y","")</f>
        <v/>
      </c>
      <c r="K3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0" s="27">
        <f>IF(tbl_Inventory[[#This Row],[Reorder?]]="",0,VLOOKUP(tbl_Inventory[[#This Row],[Category]],tbl_ReorderQty[],2))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">
      <c r="A311" s="18" t="s">
        <v>804</v>
      </c>
      <c r="B311" s="35" t="s">
        <v>805</v>
      </c>
      <c r="C311" s="33" t="s">
        <v>24</v>
      </c>
      <c r="D311" s="33">
        <v>23</v>
      </c>
      <c r="E311" s="33" t="s">
        <v>22</v>
      </c>
      <c r="F311" s="34" t="s">
        <v>22</v>
      </c>
      <c r="G311" s="16">
        <v>14694.75</v>
      </c>
      <c r="H311" s="25">
        <f>tbl_Inventory[[#This Row],[Cost Price]]+tbl_Inventory[[#This Row],[Cost Price]]*IF(tbl_Inventory[[#This Row],[Premium?]]="Y",$P$4,$P$3)</f>
        <v>17339.805</v>
      </c>
      <c r="I311" s="25" t="str">
        <f>IF(tbl_Inventory[[#This Row],[Num In Stock]]&lt;$P$5,"Y","")</f>
        <v/>
      </c>
      <c r="J311" s="26" t="str">
        <f>IF(AND(tbl_Inventory[[#This Row],[Below Min]]="Y",tbl_Inventory[[#This Row],[On Backorder]]=""),"Y","")</f>
        <v/>
      </c>
      <c r="K3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1" s="27">
        <f>IF(tbl_Inventory[[#This Row],[Reorder?]]="",0,VLOOKUP(tbl_Inventory[[#This Row],[Category]],tbl_ReorderQty[],2))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">
      <c r="A312" s="18" t="s">
        <v>806</v>
      </c>
      <c r="B312" s="35" t="s">
        <v>807</v>
      </c>
      <c r="C312" s="33" t="s">
        <v>24</v>
      </c>
      <c r="D312" s="33">
        <v>18</v>
      </c>
      <c r="E312" s="33" t="s">
        <v>22</v>
      </c>
      <c r="F312" s="34" t="s">
        <v>25</v>
      </c>
      <c r="G312" s="16">
        <v>14784.9</v>
      </c>
      <c r="H312" s="25">
        <f>tbl_Inventory[[#This Row],[Cost Price]]+tbl_Inventory[[#This Row],[Cost Price]]*IF(tbl_Inventory[[#This Row],[Premium?]]="Y",$P$4,$P$3)</f>
        <v>18481.125</v>
      </c>
      <c r="I312" s="25" t="str">
        <f>IF(tbl_Inventory[[#This Row],[Num In Stock]]&lt;$P$5,"Y","")</f>
        <v/>
      </c>
      <c r="J312" s="26" t="str">
        <f>IF(AND(tbl_Inventory[[#This Row],[Below Min]]="Y",tbl_Inventory[[#This Row],[On Backorder]]=""),"Y","")</f>
        <v/>
      </c>
      <c r="K3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2" s="27">
        <f>IF(tbl_Inventory[[#This Row],[Reorder?]]="",0,VLOOKUP(tbl_Inventory[[#This Row],[Category]],tbl_ReorderQty[],2))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">
      <c r="A313" s="18" t="s">
        <v>798</v>
      </c>
      <c r="B313" s="35" t="s">
        <v>799</v>
      </c>
      <c r="C313" s="33" t="s">
        <v>29</v>
      </c>
      <c r="D313" s="33">
        <v>4</v>
      </c>
      <c r="E313" s="33" t="s">
        <v>25</v>
      </c>
      <c r="F313" s="34" t="s">
        <v>22</v>
      </c>
      <c r="G313" s="16">
        <v>1034.8</v>
      </c>
      <c r="H313" s="25">
        <f>tbl_Inventory[[#This Row],[Cost Price]]+tbl_Inventory[[#This Row],[Cost Price]]*IF(tbl_Inventory[[#This Row],[Premium?]]="Y",$P$4,$P$3)</f>
        <v>1221.0639999999999</v>
      </c>
      <c r="I313" s="25" t="str">
        <f>IF(tbl_Inventory[[#This Row],[Num In Stock]]&lt;$P$5,"Y","")</f>
        <v>Y</v>
      </c>
      <c r="J313" s="26" t="str">
        <f>IF(AND(tbl_Inventory[[#This Row],[Below Min]]="Y",tbl_Inventory[[#This Row],[On Backorder]]=""),"Y","")</f>
        <v/>
      </c>
      <c r="K3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3" s="27">
        <f>IF(tbl_Inventory[[#This Row],[Reorder?]]="",0,VLOOKUP(tbl_Inventory[[#This Row],[Category]],tbl_ReorderQty[],2))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3">
      <c r="A314" s="22" t="s">
        <v>852</v>
      </c>
      <c r="B314" s="32" t="s">
        <v>853</v>
      </c>
      <c r="C314" s="33" t="s">
        <v>24</v>
      </c>
      <c r="D314" s="33">
        <v>10</v>
      </c>
      <c r="E314" s="33" t="s">
        <v>22</v>
      </c>
      <c r="F314" s="34" t="s">
        <v>25</v>
      </c>
      <c r="G314" s="16">
        <v>32950.65</v>
      </c>
      <c r="H314" s="25">
        <f>tbl_Inventory[[#This Row],[Cost Price]]+tbl_Inventory[[#This Row],[Cost Price]]*IF(tbl_Inventory[[#This Row],[Premium?]]="Y",$P$4,$P$3)</f>
        <v>41188.3125</v>
      </c>
      <c r="I314" s="25" t="str">
        <f>IF(tbl_Inventory[[#This Row],[Num In Stock]]&lt;$P$5,"Y","")</f>
        <v/>
      </c>
      <c r="J314" s="26" t="str">
        <f>IF(AND(tbl_Inventory[[#This Row],[Below Min]]="Y",tbl_Inventory[[#This Row],[On Backorder]]=""),"Y","")</f>
        <v/>
      </c>
      <c r="K3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4" s="27">
        <f>IF(tbl_Inventory[[#This Row],[Reorder?]]="",0,VLOOKUP(tbl_Inventory[[#This Row],[Category]],tbl_ReorderQty[],2))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">
      <c r="A315" s="22" t="s">
        <v>834</v>
      </c>
      <c r="B315" s="32" t="s">
        <v>835</v>
      </c>
      <c r="C315" s="33" t="s">
        <v>24</v>
      </c>
      <c r="D315" s="33">
        <v>22</v>
      </c>
      <c r="E315" s="33" t="s">
        <v>22</v>
      </c>
      <c r="F315" s="34" t="s">
        <v>25</v>
      </c>
      <c r="G315" s="16">
        <v>10758.35</v>
      </c>
      <c r="H315" s="25">
        <f>tbl_Inventory[[#This Row],[Cost Price]]+tbl_Inventory[[#This Row],[Cost Price]]*IF(tbl_Inventory[[#This Row],[Premium?]]="Y",$P$4,$P$3)</f>
        <v>13447.9375</v>
      </c>
      <c r="I315" s="25" t="str">
        <f>IF(tbl_Inventory[[#This Row],[Num In Stock]]&lt;$P$5,"Y","")</f>
        <v/>
      </c>
      <c r="J315" s="26" t="str">
        <f>IF(AND(tbl_Inventory[[#This Row],[Below Min]]="Y",tbl_Inventory[[#This Row],[On Backorder]]=""),"Y","")</f>
        <v/>
      </c>
      <c r="K3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5" s="27">
        <f>IF(tbl_Inventory[[#This Row],[Reorder?]]="",0,VLOOKUP(tbl_Inventory[[#This Row],[Category]],tbl_ReorderQty[],2))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">
      <c r="A316" s="22" t="s">
        <v>832</v>
      </c>
      <c r="B316" s="32" t="s">
        <v>833</v>
      </c>
      <c r="C316" s="33" t="s">
        <v>24</v>
      </c>
      <c r="D316" s="33">
        <v>4</v>
      </c>
      <c r="E316" s="33" t="s">
        <v>22</v>
      </c>
      <c r="F316" s="34" t="s">
        <v>22</v>
      </c>
      <c r="G316" s="16">
        <v>42482.35</v>
      </c>
      <c r="H316" s="25">
        <f>tbl_Inventory[[#This Row],[Cost Price]]+tbl_Inventory[[#This Row],[Cost Price]]*IF(tbl_Inventory[[#This Row],[Premium?]]="Y",$P$4,$P$3)</f>
        <v>50129.172999999995</v>
      </c>
      <c r="I316" s="25" t="str">
        <f>IF(tbl_Inventory[[#This Row],[Num In Stock]]&lt;$P$5,"Y","")</f>
        <v>Y</v>
      </c>
      <c r="J316" s="26" t="str">
        <f>IF(AND(tbl_Inventory[[#This Row],[Below Min]]="Y",tbl_Inventory[[#This Row],[On Backorder]]=""),"Y","")</f>
        <v>Y</v>
      </c>
      <c r="K3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16" s="27">
        <f>IF(tbl_Inventory[[#This Row],[Reorder?]]="",0,VLOOKUP(tbl_Inventory[[#This Row],[Category]],tbl_ReorderQty[],2))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">
      <c r="A317" s="22" t="s">
        <v>854</v>
      </c>
      <c r="B317" s="32" t="s">
        <v>855</v>
      </c>
      <c r="C317" s="33" t="s">
        <v>27</v>
      </c>
      <c r="D317" s="33">
        <v>17</v>
      </c>
      <c r="E317" s="33" t="s">
        <v>22</v>
      </c>
      <c r="F317" s="34" t="s">
        <v>25</v>
      </c>
      <c r="G317" s="16">
        <v>7287.9</v>
      </c>
      <c r="H317" s="25">
        <f>tbl_Inventory[[#This Row],[Cost Price]]+tbl_Inventory[[#This Row],[Cost Price]]*IF(tbl_Inventory[[#This Row],[Premium?]]="Y",$P$4,$P$3)</f>
        <v>9109.875</v>
      </c>
      <c r="I317" s="25" t="str">
        <f>IF(tbl_Inventory[[#This Row],[Num In Stock]]&lt;$P$5,"Y","")</f>
        <v/>
      </c>
      <c r="J317" s="26" t="str">
        <f>IF(AND(tbl_Inventory[[#This Row],[Below Min]]="Y",tbl_Inventory[[#This Row],[On Backorder]]=""),"Y","")</f>
        <v/>
      </c>
      <c r="K3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7" s="27">
        <f>IF(tbl_Inventory[[#This Row],[Reorder?]]="",0,VLOOKUP(tbl_Inventory[[#This Row],[Category]],tbl_ReorderQty[],2))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3">
      <c r="A318" s="22" t="s">
        <v>840</v>
      </c>
      <c r="B318" s="32" t="s">
        <v>841</v>
      </c>
      <c r="C318" s="33" t="s">
        <v>24</v>
      </c>
      <c r="D318" s="33">
        <v>21</v>
      </c>
      <c r="E318" s="33" t="s">
        <v>22</v>
      </c>
      <c r="F318" s="34" t="s">
        <v>25</v>
      </c>
      <c r="G318" s="16">
        <v>13722.8</v>
      </c>
      <c r="H318" s="25">
        <f>tbl_Inventory[[#This Row],[Cost Price]]+tbl_Inventory[[#This Row],[Cost Price]]*IF(tbl_Inventory[[#This Row],[Premium?]]="Y",$P$4,$P$3)</f>
        <v>17153.5</v>
      </c>
      <c r="I318" s="25" t="str">
        <f>IF(tbl_Inventory[[#This Row],[Num In Stock]]&lt;$P$5,"Y","")</f>
        <v/>
      </c>
      <c r="J318" s="26" t="str">
        <f>IF(AND(tbl_Inventory[[#This Row],[Below Min]]="Y",tbl_Inventory[[#This Row],[On Backorder]]=""),"Y","")</f>
        <v/>
      </c>
      <c r="K3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8" s="27">
        <f>IF(tbl_Inventory[[#This Row],[Reorder?]]="",0,VLOOKUP(tbl_Inventory[[#This Row],[Category]],tbl_ReorderQty[],2))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3">
      <c r="A319" s="22" t="s">
        <v>850</v>
      </c>
      <c r="B319" s="32" t="s">
        <v>851</v>
      </c>
      <c r="C319" s="33" t="s">
        <v>24</v>
      </c>
      <c r="D319" s="33">
        <v>3</v>
      </c>
      <c r="E319" s="33" t="s">
        <v>25</v>
      </c>
      <c r="F319" s="34" t="s">
        <v>25</v>
      </c>
      <c r="G319" s="16">
        <v>31185.15</v>
      </c>
      <c r="H319" s="25">
        <f>tbl_Inventory[[#This Row],[Cost Price]]+tbl_Inventory[[#This Row],[Cost Price]]*IF(tbl_Inventory[[#This Row],[Premium?]]="Y",$P$4,$P$3)</f>
        <v>38981.4375</v>
      </c>
      <c r="I319" s="25" t="str">
        <f>IF(tbl_Inventory[[#This Row],[Num In Stock]]&lt;$P$5,"Y","")</f>
        <v>Y</v>
      </c>
      <c r="J319" s="26" t="str">
        <f>IF(AND(tbl_Inventory[[#This Row],[Below Min]]="Y",tbl_Inventory[[#This Row],[On Backorder]]=""),"Y","")</f>
        <v/>
      </c>
      <c r="K3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19" s="27">
        <f>IF(tbl_Inventory[[#This Row],[Reorder?]]="",0,VLOOKUP(tbl_Inventory[[#This Row],[Category]],tbl_ReorderQty[],2))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">
      <c r="A320" s="22" t="s">
        <v>846</v>
      </c>
      <c r="B320" s="32" t="s">
        <v>847</v>
      </c>
      <c r="C320" s="33" t="s">
        <v>24</v>
      </c>
      <c r="D320" s="33">
        <v>14</v>
      </c>
      <c r="E320" s="33" t="s">
        <v>22</v>
      </c>
      <c r="F320" s="34" t="s">
        <v>22</v>
      </c>
      <c r="G320" s="16">
        <v>21158.799999999999</v>
      </c>
      <c r="H320" s="25">
        <f>tbl_Inventory[[#This Row],[Cost Price]]+tbl_Inventory[[#This Row],[Cost Price]]*IF(tbl_Inventory[[#This Row],[Premium?]]="Y",$P$4,$P$3)</f>
        <v>24967.383999999998</v>
      </c>
      <c r="I320" s="25" t="str">
        <f>IF(tbl_Inventory[[#This Row],[Num In Stock]]&lt;$P$5,"Y","")</f>
        <v/>
      </c>
      <c r="J320" s="26" t="str">
        <f>IF(AND(tbl_Inventory[[#This Row],[Below Min]]="Y",tbl_Inventory[[#This Row],[On Backorder]]=""),"Y","")</f>
        <v/>
      </c>
      <c r="K3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0" s="27">
        <f>IF(tbl_Inventory[[#This Row],[Reorder?]]="",0,VLOOKUP(tbl_Inventory[[#This Row],[Category]],tbl_ReorderQty[],2))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">
      <c r="A321" s="22" t="s">
        <v>830</v>
      </c>
      <c r="B321" s="32" t="s">
        <v>831</v>
      </c>
      <c r="C321" s="33" t="s">
        <v>24</v>
      </c>
      <c r="D321" s="33">
        <v>4</v>
      </c>
      <c r="E321" s="33" t="s">
        <v>22</v>
      </c>
      <c r="F321" s="34" t="s">
        <v>22</v>
      </c>
      <c r="G321" s="16">
        <v>40606.800000000003</v>
      </c>
      <c r="H321" s="25">
        <f>tbl_Inventory[[#This Row],[Cost Price]]+tbl_Inventory[[#This Row],[Cost Price]]*IF(tbl_Inventory[[#This Row],[Premium?]]="Y",$P$4,$P$3)</f>
        <v>47916.024000000005</v>
      </c>
      <c r="I321" s="25" t="str">
        <f>IF(tbl_Inventory[[#This Row],[Num In Stock]]&lt;$P$5,"Y","")</f>
        <v>Y</v>
      </c>
      <c r="J321" s="26" t="str">
        <f>IF(AND(tbl_Inventory[[#This Row],[Below Min]]="Y",tbl_Inventory[[#This Row],[On Backorder]]=""),"Y","")</f>
        <v>Y</v>
      </c>
      <c r="K3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21" s="27">
        <f>IF(tbl_Inventory[[#This Row],[Reorder?]]="",0,VLOOKUP(tbl_Inventory[[#This Row],[Category]],tbl_ReorderQty[],2))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">
      <c r="A322" s="22" t="s">
        <v>844</v>
      </c>
      <c r="B322" s="32" t="s">
        <v>845</v>
      </c>
      <c r="C322" s="33" t="s">
        <v>24</v>
      </c>
      <c r="D322" s="33">
        <v>19</v>
      </c>
      <c r="E322" s="33" t="s">
        <v>22</v>
      </c>
      <c r="F322" s="34" t="s">
        <v>22</v>
      </c>
      <c r="G322" s="16">
        <v>20592.150000000001</v>
      </c>
      <c r="H322" s="25">
        <f>tbl_Inventory[[#This Row],[Cost Price]]+tbl_Inventory[[#This Row],[Cost Price]]*IF(tbl_Inventory[[#This Row],[Premium?]]="Y",$P$4,$P$3)</f>
        <v>24298.737000000001</v>
      </c>
      <c r="I322" s="25" t="str">
        <f>IF(tbl_Inventory[[#This Row],[Num In Stock]]&lt;$P$5,"Y","")</f>
        <v/>
      </c>
      <c r="J322" s="26" t="str">
        <f>IF(AND(tbl_Inventory[[#This Row],[Below Min]]="Y",tbl_Inventory[[#This Row],[On Backorder]]=""),"Y","")</f>
        <v/>
      </c>
      <c r="K3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2" s="27">
        <f>IF(tbl_Inventory[[#This Row],[Reorder?]]="",0,VLOOKUP(tbl_Inventory[[#This Row],[Category]],tbl_ReorderQty[],2))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3">
      <c r="A323" s="22" t="s">
        <v>856</v>
      </c>
      <c r="B323" s="32" t="s">
        <v>857</v>
      </c>
      <c r="C323" s="33" t="s">
        <v>27</v>
      </c>
      <c r="D323" s="33">
        <v>15</v>
      </c>
      <c r="E323" s="33" t="s">
        <v>22</v>
      </c>
      <c r="F323" s="34" t="s">
        <v>22</v>
      </c>
      <c r="G323" s="16">
        <v>8574.7999999999993</v>
      </c>
      <c r="H323" s="25">
        <f>tbl_Inventory[[#This Row],[Cost Price]]+tbl_Inventory[[#This Row],[Cost Price]]*IF(tbl_Inventory[[#This Row],[Premium?]]="Y",$P$4,$P$3)</f>
        <v>10118.263999999999</v>
      </c>
      <c r="I323" s="25" t="str">
        <f>IF(tbl_Inventory[[#This Row],[Num In Stock]]&lt;$P$5,"Y","")</f>
        <v/>
      </c>
      <c r="J323" s="26" t="str">
        <f>IF(AND(tbl_Inventory[[#This Row],[Below Min]]="Y",tbl_Inventory[[#This Row],[On Backorder]]=""),"Y","")</f>
        <v/>
      </c>
      <c r="K3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3" s="27">
        <f>IF(tbl_Inventory[[#This Row],[Reorder?]]="",0,VLOOKUP(tbl_Inventory[[#This Row],[Category]],tbl_ReorderQty[],2))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3">
      <c r="A324" s="22" t="s">
        <v>842</v>
      </c>
      <c r="B324" s="32" t="s">
        <v>843</v>
      </c>
      <c r="C324" s="33" t="s">
        <v>24</v>
      </c>
      <c r="D324" s="33">
        <v>8</v>
      </c>
      <c r="E324" s="33" t="s">
        <v>22</v>
      </c>
      <c r="F324" s="34" t="s">
        <v>25</v>
      </c>
      <c r="G324" s="16">
        <v>23314.7</v>
      </c>
      <c r="H324" s="25">
        <f>tbl_Inventory[[#This Row],[Cost Price]]+tbl_Inventory[[#This Row],[Cost Price]]*IF(tbl_Inventory[[#This Row],[Premium?]]="Y",$P$4,$P$3)</f>
        <v>29143.375</v>
      </c>
      <c r="I324" s="25" t="str">
        <f>IF(tbl_Inventory[[#This Row],[Num In Stock]]&lt;$P$5,"Y","")</f>
        <v>Y</v>
      </c>
      <c r="J324" s="26" t="str">
        <f>IF(AND(tbl_Inventory[[#This Row],[Below Min]]="Y",tbl_Inventory[[#This Row],[On Backorder]]=""),"Y","")</f>
        <v>Y</v>
      </c>
      <c r="K3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24" s="27">
        <f>IF(tbl_Inventory[[#This Row],[Reorder?]]="",0,VLOOKUP(tbl_Inventory[[#This Row],[Category]],tbl_ReorderQty[],2))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">
      <c r="A325" s="22" t="s">
        <v>848</v>
      </c>
      <c r="B325" s="32" t="s">
        <v>849</v>
      </c>
      <c r="C325" s="33" t="s">
        <v>27</v>
      </c>
      <c r="D325" s="33">
        <v>25</v>
      </c>
      <c r="E325" s="33" t="s">
        <v>22</v>
      </c>
      <c r="F325" s="34" t="s">
        <v>22</v>
      </c>
      <c r="G325" s="16">
        <v>5824.7</v>
      </c>
      <c r="H325" s="25">
        <f>tbl_Inventory[[#This Row],[Cost Price]]+tbl_Inventory[[#This Row],[Cost Price]]*IF(tbl_Inventory[[#This Row],[Premium?]]="Y",$P$4,$P$3)</f>
        <v>6873.1459999999997</v>
      </c>
      <c r="I325" s="25" t="str">
        <f>IF(tbl_Inventory[[#This Row],[Num In Stock]]&lt;$P$5,"Y","")</f>
        <v/>
      </c>
      <c r="J325" s="26" t="str">
        <f>IF(AND(tbl_Inventory[[#This Row],[Below Min]]="Y",tbl_Inventory[[#This Row],[On Backorder]]=""),"Y","")</f>
        <v/>
      </c>
      <c r="K3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5" s="27">
        <f>IF(tbl_Inventory[[#This Row],[Reorder?]]="",0,VLOOKUP(tbl_Inventory[[#This Row],[Category]],tbl_ReorderQty[],2))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3">
      <c r="A326" s="22" t="s">
        <v>836</v>
      </c>
      <c r="B326" s="32" t="s">
        <v>837</v>
      </c>
      <c r="C326" s="33" t="s">
        <v>24</v>
      </c>
      <c r="D326" s="33">
        <v>24</v>
      </c>
      <c r="E326" s="33" t="s">
        <v>22</v>
      </c>
      <c r="F326" s="34" t="s">
        <v>22</v>
      </c>
      <c r="G326" s="16">
        <v>13722.8</v>
      </c>
      <c r="H326" s="25">
        <f>tbl_Inventory[[#This Row],[Cost Price]]+tbl_Inventory[[#This Row],[Cost Price]]*IF(tbl_Inventory[[#This Row],[Premium?]]="Y",$P$4,$P$3)</f>
        <v>16192.903999999999</v>
      </c>
      <c r="I326" s="25" t="str">
        <f>IF(tbl_Inventory[[#This Row],[Num In Stock]]&lt;$P$5,"Y","")</f>
        <v/>
      </c>
      <c r="J326" s="26" t="str">
        <f>IF(AND(tbl_Inventory[[#This Row],[Below Min]]="Y",tbl_Inventory[[#This Row],[On Backorder]]=""),"Y","")</f>
        <v/>
      </c>
      <c r="K3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6" s="27">
        <f>IF(tbl_Inventory[[#This Row],[Reorder?]]="",0,VLOOKUP(tbl_Inventory[[#This Row],[Category]],tbl_ReorderQty[],2))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">
      <c r="A327" s="22" t="s">
        <v>838</v>
      </c>
      <c r="B327" s="32" t="s">
        <v>839</v>
      </c>
      <c r="C327" s="33" t="s">
        <v>24</v>
      </c>
      <c r="D327" s="33">
        <v>20</v>
      </c>
      <c r="E327" s="33" t="s">
        <v>22</v>
      </c>
      <c r="F327" s="34" t="s">
        <v>22</v>
      </c>
      <c r="G327" s="16">
        <v>14118.65</v>
      </c>
      <c r="H327" s="25">
        <f>tbl_Inventory[[#This Row],[Cost Price]]+tbl_Inventory[[#This Row],[Cost Price]]*IF(tbl_Inventory[[#This Row],[Premium?]]="Y",$P$4,$P$3)</f>
        <v>16660.006999999998</v>
      </c>
      <c r="I327" s="25" t="str">
        <f>IF(tbl_Inventory[[#This Row],[Num In Stock]]&lt;$P$5,"Y","")</f>
        <v/>
      </c>
      <c r="J327" s="26" t="str">
        <f>IF(AND(tbl_Inventory[[#This Row],[Below Min]]="Y",tbl_Inventory[[#This Row],[On Backorder]]=""),"Y","")</f>
        <v/>
      </c>
      <c r="K3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7" s="27">
        <f>IF(tbl_Inventory[[#This Row],[Reorder?]]="",0,VLOOKUP(tbl_Inventory[[#This Row],[Category]],tbl_ReorderQty[],2))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3">
      <c r="A328" s="18" t="s">
        <v>1126</v>
      </c>
      <c r="B328" s="36" t="s">
        <v>1127</v>
      </c>
      <c r="C328" s="33" t="s">
        <v>29</v>
      </c>
      <c r="D328" s="33">
        <v>9</v>
      </c>
      <c r="E328" s="33" t="s">
        <v>25</v>
      </c>
      <c r="F328" s="34" t="s">
        <v>25</v>
      </c>
      <c r="G328" s="16">
        <v>570.96</v>
      </c>
      <c r="H328" s="25">
        <f>tbl_Inventory[[#This Row],[Cost Price]]+tbl_Inventory[[#This Row],[Cost Price]]*IF(tbl_Inventory[[#This Row],[Premium?]]="Y",$P$4,$P$3)</f>
        <v>713.7</v>
      </c>
      <c r="I328" s="25" t="str">
        <f>IF(tbl_Inventory[[#This Row],[Num In Stock]]&lt;$P$5,"Y","")</f>
        <v>Y</v>
      </c>
      <c r="J328" s="26" t="str">
        <f>IF(AND(tbl_Inventory[[#This Row],[Below Min]]="Y",tbl_Inventory[[#This Row],[On Backorder]]=""),"Y","")</f>
        <v/>
      </c>
      <c r="K3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8" s="27">
        <f>IF(tbl_Inventory[[#This Row],[Reorder?]]="",0,VLOOKUP(tbl_Inventory[[#This Row],[Category]],tbl_ReorderQty[],2))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3">
      <c r="A329" s="22" t="s">
        <v>910</v>
      </c>
      <c r="B329" s="32" t="s">
        <v>911</v>
      </c>
      <c r="C329" s="33" t="s">
        <v>28</v>
      </c>
      <c r="D329" s="33">
        <v>19</v>
      </c>
      <c r="E329" s="33" t="s">
        <v>22</v>
      </c>
      <c r="F329" s="34" t="s">
        <v>22</v>
      </c>
      <c r="G329" s="16">
        <v>3960.35</v>
      </c>
      <c r="H329" s="25">
        <f>tbl_Inventory[[#This Row],[Cost Price]]+tbl_Inventory[[#This Row],[Cost Price]]*IF(tbl_Inventory[[#This Row],[Premium?]]="Y",$P$4,$P$3)</f>
        <v>4673.2129999999997</v>
      </c>
      <c r="I329" s="25" t="str">
        <f>IF(tbl_Inventory[[#This Row],[Num In Stock]]&lt;$P$5,"Y","")</f>
        <v/>
      </c>
      <c r="J329" s="26" t="str">
        <f>IF(AND(tbl_Inventory[[#This Row],[Below Min]]="Y",tbl_Inventory[[#This Row],[On Backorder]]=""),"Y","")</f>
        <v/>
      </c>
      <c r="K3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29" s="27">
        <f>IF(tbl_Inventory[[#This Row],[Reorder?]]="",0,VLOOKUP(tbl_Inventory[[#This Row],[Category]],tbl_ReorderQty[],2))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3">
      <c r="A330" s="22" t="s">
        <v>824</v>
      </c>
      <c r="B330" s="32" t="s">
        <v>825</v>
      </c>
      <c r="C330" s="33" t="s">
        <v>29</v>
      </c>
      <c r="D330" s="33">
        <v>5</v>
      </c>
      <c r="E330" s="33" t="s">
        <v>22</v>
      </c>
      <c r="F330" s="34" t="s">
        <v>22</v>
      </c>
      <c r="G330" s="16">
        <v>211.86</v>
      </c>
      <c r="H330" s="25">
        <f>tbl_Inventory[[#This Row],[Cost Price]]+tbl_Inventory[[#This Row],[Cost Price]]*IF(tbl_Inventory[[#This Row],[Premium?]]="Y",$P$4,$P$3)</f>
        <v>249.9948</v>
      </c>
      <c r="I330" s="25" t="str">
        <f>IF(tbl_Inventory[[#This Row],[Num In Stock]]&lt;$P$5,"Y","")</f>
        <v>Y</v>
      </c>
      <c r="J330" s="26" t="str">
        <f>IF(AND(tbl_Inventory[[#This Row],[Below Min]]="Y",tbl_Inventory[[#This Row],[On Backorder]]=""),"Y","")</f>
        <v>Y</v>
      </c>
      <c r="K3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30" s="27">
        <f>IF(tbl_Inventory[[#This Row],[Reorder?]]="",0,VLOOKUP(tbl_Inventory[[#This Row],[Category]],tbl_ReorderQty[],2))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">
      <c r="A331" s="22" t="s">
        <v>892</v>
      </c>
      <c r="B331" s="32" t="s">
        <v>893</v>
      </c>
      <c r="C331" s="33" t="s">
        <v>29</v>
      </c>
      <c r="D331" s="33">
        <v>9</v>
      </c>
      <c r="E331" s="33" t="s">
        <v>22</v>
      </c>
      <c r="F331" s="34" t="s">
        <v>22</v>
      </c>
      <c r="G331" s="16">
        <v>144.44999999999999</v>
      </c>
      <c r="H331" s="25">
        <f>tbl_Inventory[[#This Row],[Cost Price]]+tbl_Inventory[[#This Row],[Cost Price]]*IF(tbl_Inventory[[#This Row],[Premium?]]="Y",$P$4,$P$3)</f>
        <v>170.45099999999999</v>
      </c>
      <c r="I331" s="25" t="str">
        <f>IF(tbl_Inventory[[#This Row],[Num In Stock]]&lt;$P$5,"Y","")</f>
        <v>Y</v>
      </c>
      <c r="J331" s="26" t="str">
        <f>IF(AND(tbl_Inventory[[#This Row],[Below Min]]="Y",tbl_Inventory[[#This Row],[On Backorder]]=""),"Y","")</f>
        <v>Y</v>
      </c>
      <c r="K3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31" s="27">
        <f>IF(tbl_Inventory[[#This Row],[Reorder?]]="",0,VLOOKUP(tbl_Inventory[[#This Row],[Category]],tbl_ReorderQty[],2))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">
      <c r="A332" s="22" t="s">
        <v>888</v>
      </c>
      <c r="B332" s="32" t="s">
        <v>889</v>
      </c>
      <c r="C332" s="33" t="s">
        <v>29</v>
      </c>
      <c r="D332" s="33">
        <v>6</v>
      </c>
      <c r="E332" s="33" t="s">
        <v>22</v>
      </c>
      <c r="F332" s="34" t="s">
        <v>22</v>
      </c>
      <c r="G332" s="16">
        <v>1127.8499999999999</v>
      </c>
      <c r="H332" s="25">
        <f>tbl_Inventory[[#This Row],[Cost Price]]+tbl_Inventory[[#This Row],[Cost Price]]*IF(tbl_Inventory[[#This Row],[Premium?]]="Y",$P$4,$P$3)</f>
        <v>1330.8629999999998</v>
      </c>
      <c r="I332" s="25" t="str">
        <f>IF(tbl_Inventory[[#This Row],[Num In Stock]]&lt;$P$5,"Y","")</f>
        <v>Y</v>
      </c>
      <c r="J332" s="26" t="str">
        <f>IF(AND(tbl_Inventory[[#This Row],[Below Min]]="Y",tbl_Inventory[[#This Row],[On Backorder]]=""),"Y","")</f>
        <v>Y</v>
      </c>
      <c r="K3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32" s="27">
        <f>IF(tbl_Inventory[[#This Row],[Reorder?]]="",0,VLOOKUP(tbl_Inventory[[#This Row],[Category]],tbl_ReorderQty[],2))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">
      <c r="A333" s="22" t="s">
        <v>886</v>
      </c>
      <c r="B333" s="32" t="s">
        <v>887</v>
      </c>
      <c r="C333" s="33" t="s">
        <v>29</v>
      </c>
      <c r="D333" s="33">
        <v>8</v>
      </c>
      <c r="E333" s="33" t="s">
        <v>25</v>
      </c>
      <c r="F333" s="34" t="s">
        <v>22</v>
      </c>
      <c r="G333" s="16">
        <v>198.9</v>
      </c>
      <c r="H333" s="25">
        <f>tbl_Inventory[[#This Row],[Cost Price]]+tbl_Inventory[[#This Row],[Cost Price]]*IF(tbl_Inventory[[#This Row],[Premium?]]="Y",$P$4,$P$3)</f>
        <v>234.702</v>
      </c>
      <c r="I333" s="25" t="str">
        <f>IF(tbl_Inventory[[#This Row],[Num In Stock]]&lt;$P$5,"Y","")</f>
        <v>Y</v>
      </c>
      <c r="J333" s="26" t="str">
        <f>IF(AND(tbl_Inventory[[#This Row],[Below Min]]="Y",tbl_Inventory[[#This Row],[On Backorder]]=""),"Y","")</f>
        <v/>
      </c>
      <c r="K3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3" s="27">
        <f>IF(tbl_Inventory[[#This Row],[Reorder?]]="",0,VLOOKUP(tbl_Inventory[[#This Row],[Category]],tbl_ReorderQty[],2))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">
      <c r="A334" s="22" t="s">
        <v>818</v>
      </c>
      <c r="B334" s="32" t="s">
        <v>819</v>
      </c>
      <c r="C334" s="33" t="s">
        <v>29</v>
      </c>
      <c r="D334" s="33">
        <v>6</v>
      </c>
      <c r="E334" s="33" t="s">
        <v>25</v>
      </c>
      <c r="F334" s="34" t="s">
        <v>22</v>
      </c>
      <c r="G334" s="16">
        <v>203.94</v>
      </c>
      <c r="H334" s="25">
        <f>tbl_Inventory[[#This Row],[Cost Price]]+tbl_Inventory[[#This Row],[Cost Price]]*IF(tbl_Inventory[[#This Row],[Premium?]]="Y",$P$4,$P$3)</f>
        <v>240.64920000000001</v>
      </c>
      <c r="I334" s="25" t="str">
        <f>IF(tbl_Inventory[[#This Row],[Num In Stock]]&lt;$P$5,"Y","")</f>
        <v>Y</v>
      </c>
      <c r="J334" s="26" t="str">
        <f>IF(AND(tbl_Inventory[[#This Row],[Below Min]]="Y",tbl_Inventory[[#This Row],[On Backorder]]=""),"Y","")</f>
        <v/>
      </c>
      <c r="K3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4" s="27">
        <f>IF(tbl_Inventory[[#This Row],[Reorder?]]="",0,VLOOKUP(tbl_Inventory[[#This Row],[Category]],tbl_ReorderQty[],2))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">
      <c r="A335" s="22" t="s">
        <v>894</v>
      </c>
      <c r="B335" s="32" t="s">
        <v>895</v>
      </c>
      <c r="C335" s="33" t="s">
        <v>29</v>
      </c>
      <c r="D335" s="33">
        <v>32</v>
      </c>
      <c r="E335" s="33" t="s">
        <v>22</v>
      </c>
      <c r="F335" s="34" t="s">
        <v>22</v>
      </c>
      <c r="G335" s="16">
        <v>577.70000000000005</v>
      </c>
      <c r="H335" s="25">
        <f>tbl_Inventory[[#This Row],[Cost Price]]+tbl_Inventory[[#This Row],[Cost Price]]*IF(tbl_Inventory[[#This Row],[Premium?]]="Y",$P$4,$P$3)</f>
        <v>681.68600000000004</v>
      </c>
      <c r="I335" s="25" t="str">
        <f>IF(tbl_Inventory[[#This Row],[Num In Stock]]&lt;$P$5,"Y","")</f>
        <v/>
      </c>
      <c r="J335" s="26" t="str">
        <f>IF(AND(tbl_Inventory[[#This Row],[Below Min]]="Y",tbl_Inventory[[#This Row],[On Backorder]]=""),"Y","")</f>
        <v/>
      </c>
      <c r="K3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5" s="27">
        <f>IF(tbl_Inventory[[#This Row],[Reorder?]]="",0,VLOOKUP(tbl_Inventory[[#This Row],[Category]],tbl_ReorderQty[],2))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">
      <c r="A336" s="22" t="s">
        <v>908</v>
      </c>
      <c r="B336" s="32" t="s">
        <v>909</v>
      </c>
      <c r="C336" s="33" t="s">
        <v>27</v>
      </c>
      <c r="D336" s="33">
        <v>7</v>
      </c>
      <c r="E336" s="33" t="s">
        <v>22</v>
      </c>
      <c r="F336" s="34" t="s">
        <v>25</v>
      </c>
      <c r="G336" s="16">
        <v>8409.9</v>
      </c>
      <c r="H336" s="25">
        <f>tbl_Inventory[[#This Row],[Cost Price]]+tbl_Inventory[[#This Row],[Cost Price]]*IF(tbl_Inventory[[#This Row],[Premium?]]="Y",$P$4,$P$3)</f>
        <v>10512.375</v>
      </c>
      <c r="I336" s="25" t="str">
        <f>IF(tbl_Inventory[[#This Row],[Num In Stock]]&lt;$P$5,"Y","")</f>
        <v>Y</v>
      </c>
      <c r="J336" s="26" t="str">
        <f>IF(AND(tbl_Inventory[[#This Row],[Below Min]]="Y",tbl_Inventory[[#This Row],[On Backorder]]=""),"Y","")</f>
        <v>Y</v>
      </c>
      <c r="K3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336" s="27">
        <f>IF(tbl_Inventory[[#This Row],[Reorder?]]="",0,VLOOKUP(tbl_Inventory[[#This Row],[Category]],tbl_ReorderQty[],2))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">
      <c r="A337" s="18" t="s">
        <v>808</v>
      </c>
      <c r="B337" s="35" t="s">
        <v>809</v>
      </c>
      <c r="C337" s="33" t="s">
        <v>24</v>
      </c>
      <c r="D337" s="33">
        <v>29</v>
      </c>
      <c r="E337" s="33" t="s">
        <v>22</v>
      </c>
      <c r="F337" s="34" t="s">
        <v>25</v>
      </c>
      <c r="G337" s="16">
        <v>103944.75</v>
      </c>
      <c r="H337" s="25">
        <f>tbl_Inventory[[#This Row],[Cost Price]]+tbl_Inventory[[#This Row],[Cost Price]]*IF(tbl_Inventory[[#This Row],[Premium?]]="Y",$P$4,$P$3)</f>
        <v>129930.9375</v>
      </c>
      <c r="I337" s="25" t="str">
        <f>IF(tbl_Inventory[[#This Row],[Num In Stock]]&lt;$P$5,"Y","")</f>
        <v/>
      </c>
      <c r="J337" s="26" t="str">
        <f>IF(AND(tbl_Inventory[[#This Row],[Below Min]]="Y",tbl_Inventory[[#This Row],[On Backorder]]=""),"Y","")</f>
        <v/>
      </c>
      <c r="K3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7" s="27">
        <f>IF(tbl_Inventory[[#This Row],[Reorder?]]="",0,VLOOKUP(tbl_Inventory[[#This Row],[Category]],tbl_ReorderQty[],2))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3">
      <c r="A338" s="22" t="s">
        <v>820</v>
      </c>
      <c r="B338" s="32" t="s">
        <v>821</v>
      </c>
      <c r="C338" s="33" t="s">
        <v>29</v>
      </c>
      <c r="D338" s="33">
        <v>19</v>
      </c>
      <c r="E338" s="33" t="s">
        <v>22</v>
      </c>
      <c r="F338" s="34" t="s">
        <v>25</v>
      </c>
      <c r="G338" s="16">
        <v>201.96</v>
      </c>
      <c r="H338" s="25">
        <f>tbl_Inventory[[#This Row],[Cost Price]]+tbl_Inventory[[#This Row],[Cost Price]]*IF(tbl_Inventory[[#This Row],[Premium?]]="Y",$P$4,$P$3)</f>
        <v>252.45000000000002</v>
      </c>
      <c r="I338" s="25" t="str">
        <f>IF(tbl_Inventory[[#This Row],[Num In Stock]]&lt;$P$5,"Y","")</f>
        <v/>
      </c>
      <c r="J338" s="26" t="str">
        <f>IF(AND(tbl_Inventory[[#This Row],[Below Min]]="Y",tbl_Inventory[[#This Row],[On Backorder]]=""),"Y","")</f>
        <v/>
      </c>
      <c r="K3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8" s="27">
        <f>IF(tbl_Inventory[[#This Row],[Reorder?]]="",0,VLOOKUP(tbl_Inventory[[#This Row],[Category]],tbl_ReorderQty[],2))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3">
      <c r="A339" s="22" t="s">
        <v>890</v>
      </c>
      <c r="B339" s="32" t="s">
        <v>891</v>
      </c>
      <c r="C339" s="33" t="s">
        <v>29</v>
      </c>
      <c r="D339" s="33">
        <v>32</v>
      </c>
      <c r="E339" s="33" t="s">
        <v>22</v>
      </c>
      <c r="F339" s="34" t="s">
        <v>22</v>
      </c>
      <c r="G339" s="16">
        <v>1149.75</v>
      </c>
      <c r="H339" s="25">
        <f>tbl_Inventory[[#This Row],[Cost Price]]+tbl_Inventory[[#This Row],[Cost Price]]*IF(tbl_Inventory[[#This Row],[Premium?]]="Y",$P$4,$P$3)</f>
        <v>1356.7049999999999</v>
      </c>
      <c r="I339" s="25" t="str">
        <f>IF(tbl_Inventory[[#This Row],[Num In Stock]]&lt;$P$5,"Y","")</f>
        <v/>
      </c>
      <c r="J339" s="26" t="str">
        <f>IF(AND(tbl_Inventory[[#This Row],[Below Min]]="Y",tbl_Inventory[[#This Row],[On Backorder]]=""),"Y","")</f>
        <v/>
      </c>
      <c r="K3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39" s="27">
        <f>IF(tbl_Inventory[[#This Row],[Reorder?]]="",0,VLOOKUP(tbl_Inventory[[#This Row],[Category]],tbl_ReorderQty[],2))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3">
      <c r="A340" s="18" t="s">
        <v>816</v>
      </c>
      <c r="B340" s="35" t="s">
        <v>817</v>
      </c>
      <c r="C340" s="33" t="s">
        <v>24</v>
      </c>
      <c r="D340" s="33">
        <v>1</v>
      </c>
      <c r="E340" s="33" t="s">
        <v>25</v>
      </c>
      <c r="F340" s="34" t="s">
        <v>25</v>
      </c>
      <c r="G340" s="16">
        <v>157404.70000000001</v>
      </c>
      <c r="H340" s="25">
        <f>tbl_Inventory[[#This Row],[Cost Price]]+tbl_Inventory[[#This Row],[Cost Price]]*IF(tbl_Inventory[[#This Row],[Premium?]]="Y",$P$4,$P$3)</f>
        <v>196755.875</v>
      </c>
      <c r="I340" s="25" t="str">
        <f>IF(tbl_Inventory[[#This Row],[Num In Stock]]&lt;$P$5,"Y","")</f>
        <v>Y</v>
      </c>
      <c r="J340" s="26" t="str">
        <f>IF(AND(tbl_Inventory[[#This Row],[Below Min]]="Y",tbl_Inventory[[#This Row],[On Backorder]]=""),"Y","")</f>
        <v/>
      </c>
      <c r="K3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0" s="27">
        <f>IF(tbl_Inventory[[#This Row],[Reorder?]]="",0,VLOOKUP(tbl_Inventory[[#This Row],[Category]],tbl_ReorderQty[],2))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">
      <c r="A341" s="22" t="s">
        <v>828</v>
      </c>
      <c r="B341" s="32" t="s">
        <v>829</v>
      </c>
      <c r="C341" s="33" t="s">
        <v>29</v>
      </c>
      <c r="D341" s="33">
        <v>30</v>
      </c>
      <c r="E341" s="33" t="s">
        <v>22</v>
      </c>
      <c r="F341" s="34" t="s">
        <v>25</v>
      </c>
      <c r="G341" s="16">
        <v>205.92</v>
      </c>
      <c r="H341" s="25">
        <f>tbl_Inventory[[#This Row],[Cost Price]]+tbl_Inventory[[#This Row],[Cost Price]]*IF(tbl_Inventory[[#This Row],[Premium?]]="Y",$P$4,$P$3)</f>
        <v>257.39999999999998</v>
      </c>
      <c r="I341" s="25" t="str">
        <f>IF(tbl_Inventory[[#This Row],[Num In Stock]]&lt;$P$5,"Y","")</f>
        <v/>
      </c>
      <c r="J341" s="26" t="str">
        <f>IF(AND(tbl_Inventory[[#This Row],[Below Min]]="Y",tbl_Inventory[[#This Row],[On Backorder]]=""),"Y","")</f>
        <v/>
      </c>
      <c r="K3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1" s="27">
        <f>IF(tbl_Inventory[[#This Row],[Reorder?]]="",0,VLOOKUP(tbl_Inventory[[#This Row],[Category]],tbl_ReorderQty[],2))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3">
      <c r="A342" s="22" t="s">
        <v>900</v>
      </c>
      <c r="B342" s="32" t="s">
        <v>901</v>
      </c>
      <c r="C342" s="33" t="s">
        <v>28</v>
      </c>
      <c r="D342" s="33">
        <v>20</v>
      </c>
      <c r="E342" s="33" t="s">
        <v>22</v>
      </c>
      <c r="F342" s="34" t="s">
        <v>25</v>
      </c>
      <c r="G342" s="16">
        <v>2282.8000000000002</v>
      </c>
      <c r="H342" s="25">
        <f>tbl_Inventory[[#This Row],[Cost Price]]+tbl_Inventory[[#This Row],[Cost Price]]*IF(tbl_Inventory[[#This Row],[Premium?]]="Y",$P$4,$P$3)</f>
        <v>2853.5</v>
      </c>
      <c r="I342" s="25" t="str">
        <f>IF(tbl_Inventory[[#This Row],[Num In Stock]]&lt;$P$5,"Y","")</f>
        <v/>
      </c>
      <c r="J342" s="26" t="str">
        <f>IF(AND(tbl_Inventory[[#This Row],[Below Min]]="Y",tbl_Inventory[[#This Row],[On Backorder]]=""),"Y","")</f>
        <v/>
      </c>
      <c r="K3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2" s="27">
        <f>IF(tbl_Inventory[[#This Row],[Reorder?]]="",0,VLOOKUP(tbl_Inventory[[#This Row],[Category]],tbl_ReorderQty[],2))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3">
      <c r="A343" s="22" t="s">
        <v>896</v>
      </c>
      <c r="B343" s="32" t="s">
        <v>897</v>
      </c>
      <c r="C343" s="33" t="s">
        <v>29</v>
      </c>
      <c r="D343" s="33">
        <v>14</v>
      </c>
      <c r="E343" s="33" t="s">
        <v>22</v>
      </c>
      <c r="F343" s="34" t="s">
        <v>22</v>
      </c>
      <c r="G343" s="16">
        <v>169.95</v>
      </c>
      <c r="H343" s="25">
        <f>tbl_Inventory[[#This Row],[Cost Price]]+tbl_Inventory[[#This Row],[Cost Price]]*IF(tbl_Inventory[[#This Row],[Premium?]]="Y",$P$4,$P$3)</f>
        <v>200.541</v>
      </c>
      <c r="I343" s="25" t="str">
        <f>IF(tbl_Inventory[[#This Row],[Num In Stock]]&lt;$P$5,"Y","")</f>
        <v/>
      </c>
      <c r="J343" s="26" t="str">
        <f>IF(AND(tbl_Inventory[[#This Row],[Below Min]]="Y",tbl_Inventory[[#This Row],[On Backorder]]=""),"Y","")</f>
        <v/>
      </c>
      <c r="K3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3" s="27">
        <f>IF(tbl_Inventory[[#This Row],[Reorder?]]="",0,VLOOKUP(tbl_Inventory[[#This Row],[Category]],tbl_ReorderQty[],2))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3">
      <c r="A344" s="22" t="s">
        <v>906</v>
      </c>
      <c r="B344" s="32" t="s">
        <v>907</v>
      </c>
      <c r="C344" s="33" t="s">
        <v>28</v>
      </c>
      <c r="D344" s="33">
        <v>27</v>
      </c>
      <c r="E344" s="33" t="s">
        <v>22</v>
      </c>
      <c r="F344" s="34" t="s">
        <v>22</v>
      </c>
      <c r="G344" s="16">
        <v>3360.9</v>
      </c>
      <c r="H344" s="25">
        <f>tbl_Inventory[[#This Row],[Cost Price]]+tbl_Inventory[[#This Row],[Cost Price]]*IF(tbl_Inventory[[#This Row],[Premium?]]="Y",$P$4,$P$3)</f>
        <v>3965.8620000000001</v>
      </c>
      <c r="I344" s="25" t="str">
        <f>IF(tbl_Inventory[[#This Row],[Num In Stock]]&lt;$P$5,"Y","")</f>
        <v/>
      </c>
      <c r="J344" s="26" t="str">
        <f>IF(AND(tbl_Inventory[[#This Row],[Below Min]]="Y",tbl_Inventory[[#This Row],[On Backorder]]=""),"Y","")</f>
        <v/>
      </c>
      <c r="K3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4" s="27">
        <f>IF(tbl_Inventory[[#This Row],[Reorder?]]="",0,VLOOKUP(tbl_Inventory[[#This Row],[Category]],tbl_ReorderQty[],2))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3">
      <c r="A345" s="18" t="s">
        <v>814</v>
      </c>
      <c r="B345" s="35" t="s">
        <v>815</v>
      </c>
      <c r="C345" s="33" t="s">
        <v>24</v>
      </c>
      <c r="D345" s="33">
        <v>2</v>
      </c>
      <c r="E345" s="33" t="s">
        <v>22</v>
      </c>
      <c r="F345" s="34" t="s">
        <v>22</v>
      </c>
      <c r="G345" s="16">
        <v>101964.85</v>
      </c>
      <c r="H345" s="25">
        <f>tbl_Inventory[[#This Row],[Cost Price]]+tbl_Inventory[[#This Row],[Cost Price]]*IF(tbl_Inventory[[#This Row],[Premium?]]="Y",$P$4,$P$3)</f>
        <v>120318.523</v>
      </c>
      <c r="I345" s="25" t="str">
        <f>IF(tbl_Inventory[[#This Row],[Num In Stock]]&lt;$P$5,"Y","")</f>
        <v>Y</v>
      </c>
      <c r="J345" s="26" t="str">
        <f>IF(AND(tbl_Inventory[[#This Row],[Below Min]]="Y",tbl_Inventory[[#This Row],[On Backorder]]=""),"Y","")</f>
        <v>Y</v>
      </c>
      <c r="K3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45" s="27">
        <f>IF(tbl_Inventory[[#This Row],[Reorder?]]="",0,VLOOKUP(tbl_Inventory[[#This Row],[Category]],tbl_ReorderQty[],2))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">
      <c r="A346" s="22" t="s">
        <v>902</v>
      </c>
      <c r="B346" s="32" t="s">
        <v>903</v>
      </c>
      <c r="C346" s="33" t="s">
        <v>28</v>
      </c>
      <c r="D346" s="33">
        <v>30</v>
      </c>
      <c r="E346" s="33" t="s">
        <v>22</v>
      </c>
      <c r="F346" s="34" t="s">
        <v>25</v>
      </c>
      <c r="G346" s="16">
        <v>2260.85</v>
      </c>
      <c r="H346" s="25">
        <f>tbl_Inventory[[#This Row],[Cost Price]]+tbl_Inventory[[#This Row],[Cost Price]]*IF(tbl_Inventory[[#This Row],[Premium?]]="Y",$P$4,$P$3)</f>
        <v>2826.0625</v>
      </c>
      <c r="I346" s="25" t="str">
        <f>IF(tbl_Inventory[[#This Row],[Num In Stock]]&lt;$P$5,"Y","")</f>
        <v/>
      </c>
      <c r="J346" s="26" t="str">
        <f>IF(AND(tbl_Inventory[[#This Row],[Below Min]]="Y",tbl_Inventory[[#This Row],[On Backorder]]=""),"Y","")</f>
        <v/>
      </c>
      <c r="K3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6" s="27">
        <f>IF(tbl_Inventory[[#This Row],[Reorder?]]="",0,VLOOKUP(tbl_Inventory[[#This Row],[Category]],tbl_ReorderQty[],2))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3">
      <c r="A347" s="18" t="s">
        <v>810</v>
      </c>
      <c r="B347" s="35" t="s">
        <v>811</v>
      </c>
      <c r="C347" s="33" t="s">
        <v>24</v>
      </c>
      <c r="D347" s="33">
        <v>2</v>
      </c>
      <c r="E347" s="33" t="s">
        <v>22</v>
      </c>
      <c r="F347" s="34" t="s">
        <v>22</v>
      </c>
      <c r="G347" s="16">
        <v>70614.649999999994</v>
      </c>
      <c r="H347" s="25">
        <f>tbl_Inventory[[#This Row],[Cost Price]]+tbl_Inventory[[#This Row],[Cost Price]]*IF(tbl_Inventory[[#This Row],[Premium?]]="Y",$P$4,$P$3)</f>
        <v>83325.286999999997</v>
      </c>
      <c r="I347" s="25" t="str">
        <f>IF(tbl_Inventory[[#This Row],[Num In Stock]]&lt;$P$5,"Y","")</f>
        <v>Y</v>
      </c>
      <c r="J347" s="26" t="str">
        <f>IF(AND(tbl_Inventory[[#This Row],[Below Min]]="Y",tbl_Inventory[[#This Row],[On Backorder]]=""),"Y","")</f>
        <v>Y</v>
      </c>
      <c r="K3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47" s="27">
        <f>IF(tbl_Inventory[[#This Row],[Reorder?]]="",0,VLOOKUP(tbl_Inventory[[#This Row],[Category]],tbl_ReorderQty[],2))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">
      <c r="A348" s="22" t="s">
        <v>904</v>
      </c>
      <c r="B348" s="32" t="s">
        <v>905</v>
      </c>
      <c r="C348" s="33" t="s">
        <v>28</v>
      </c>
      <c r="D348" s="33">
        <v>24</v>
      </c>
      <c r="E348" s="33" t="s">
        <v>22</v>
      </c>
      <c r="F348" s="34" t="s">
        <v>22</v>
      </c>
      <c r="G348" s="16">
        <v>3492.7</v>
      </c>
      <c r="H348" s="25">
        <f>tbl_Inventory[[#This Row],[Cost Price]]+tbl_Inventory[[#This Row],[Cost Price]]*IF(tbl_Inventory[[#This Row],[Premium?]]="Y",$P$4,$P$3)</f>
        <v>4121.3859999999995</v>
      </c>
      <c r="I348" s="25" t="str">
        <f>IF(tbl_Inventory[[#This Row],[Num In Stock]]&lt;$P$5,"Y","")</f>
        <v/>
      </c>
      <c r="J348" s="26" t="str">
        <f>IF(AND(tbl_Inventory[[#This Row],[Below Min]]="Y",tbl_Inventory[[#This Row],[On Backorder]]=""),"Y","")</f>
        <v/>
      </c>
      <c r="K3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8" s="27">
        <f>IF(tbl_Inventory[[#This Row],[Reorder?]]="",0,VLOOKUP(tbl_Inventory[[#This Row],[Category]],tbl_ReorderQty[],2))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3">
      <c r="A349" s="22" t="s">
        <v>822</v>
      </c>
      <c r="B349" s="32" t="s">
        <v>823</v>
      </c>
      <c r="C349" s="33" t="s">
        <v>29</v>
      </c>
      <c r="D349" s="33">
        <v>19</v>
      </c>
      <c r="E349" s="33" t="s">
        <v>22</v>
      </c>
      <c r="F349" s="34" t="s">
        <v>25</v>
      </c>
      <c r="G349" s="16">
        <v>205.92</v>
      </c>
      <c r="H349" s="25">
        <f>tbl_Inventory[[#This Row],[Cost Price]]+tbl_Inventory[[#This Row],[Cost Price]]*IF(tbl_Inventory[[#This Row],[Premium?]]="Y",$P$4,$P$3)</f>
        <v>257.39999999999998</v>
      </c>
      <c r="I349" s="25" t="str">
        <f>IF(tbl_Inventory[[#This Row],[Num In Stock]]&lt;$P$5,"Y","")</f>
        <v/>
      </c>
      <c r="J349" s="26" t="str">
        <f>IF(AND(tbl_Inventory[[#This Row],[Below Min]]="Y",tbl_Inventory[[#This Row],[On Backorder]]=""),"Y","")</f>
        <v/>
      </c>
      <c r="K3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49" s="27">
        <f>IF(tbl_Inventory[[#This Row],[Reorder?]]="",0,VLOOKUP(tbl_Inventory[[#This Row],[Category]],tbl_ReorderQty[],2))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3">
      <c r="A350" s="22" t="s">
        <v>898</v>
      </c>
      <c r="B350" s="32" t="s">
        <v>899</v>
      </c>
      <c r="C350" s="33" t="s">
        <v>29</v>
      </c>
      <c r="D350" s="33">
        <v>30</v>
      </c>
      <c r="E350" s="33" t="s">
        <v>22</v>
      </c>
      <c r="F350" s="34" t="s">
        <v>25</v>
      </c>
      <c r="G350" s="16">
        <v>874.5</v>
      </c>
      <c r="H350" s="25">
        <f>tbl_Inventory[[#This Row],[Cost Price]]+tbl_Inventory[[#This Row],[Cost Price]]*IF(tbl_Inventory[[#This Row],[Premium?]]="Y",$P$4,$P$3)</f>
        <v>1093.125</v>
      </c>
      <c r="I350" s="25" t="str">
        <f>IF(tbl_Inventory[[#This Row],[Num In Stock]]&lt;$P$5,"Y","")</f>
        <v/>
      </c>
      <c r="J350" s="26" t="str">
        <f>IF(AND(tbl_Inventory[[#This Row],[Below Min]]="Y",tbl_Inventory[[#This Row],[On Backorder]]=""),"Y","")</f>
        <v/>
      </c>
      <c r="K3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0" s="27">
        <f>IF(tbl_Inventory[[#This Row],[Reorder?]]="",0,VLOOKUP(tbl_Inventory[[#This Row],[Category]],tbl_ReorderQty[],2))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3">
      <c r="A351" s="18" t="s">
        <v>812</v>
      </c>
      <c r="B351" s="35" t="s">
        <v>813</v>
      </c>
      <c r="C351" s="33" t="s">
        <v>24</v>
      </c>
      <c r="D351" s="33">
        <v>11</v>
      </c>
      <c r="E351" s="33" t="s">
        <v>22</v>
      </c>
      <c r="F351" s="34" t="s">
        <v>25</v>
      </c>
      <c r="G351" s="16">
        <v>152949.85</v>
      </c>
      <c r="H351" s="25">
        <f>tbl_Inventory[[#This Row],[Cost Price]]+tbl_Inventory[[#This Row],[Cost Price]]*IF(tbl_Inventory[[#This Row],[Premium?]]="Y",$P$4,$P$3)</f>
        <v>191187.3125</v>
      </c>
      <c r="I351" s="25" t="str">
        <f>IF(tbl_Inventory[[#This Row],[Num In Stock]]&lt;$P$5,"Y","")</f>
        <v/>
      </c>
      <c r="J351" s="26" t="str">
        <f>IF(AND(tbl_Inventory[[#This Row],[Below Min]]="Y",tbl_Inventory[[#This Row],[On Backorder]]=""),"Y","")</f>
        <v/>
      </c>
      <c r="K3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1" s="27">
        <f>IF(tbl_Inventory[[#This Row],[Reorder?]]="",0,VLOOKUP(tbl_Inventory[[#This Row],[Category]],tbl_ReorderQty[],2))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3">
      <c r="A352" s="22" t="s">
        <v>826</v>
      </c>
      <c r="B352" s="32" t="s">
        <v>827</v>
      </c>
      <c r="C352" s="33" t="s">
        <v>29</v>
      </c>
      <c r="D352" s="33">
        <v>23</v>
      </c>
      <c r="E352" s="33" t="s">
        <v>22</v>
      </c>
      <c r="F352" s="34" t="s">
        <v>25</v>
      </c>
      <c r="G352" s="16">
        <v>209.88</v>
      </c>
      <c r="H352" s="25">
        <f>tbl_Inventory[[#This Row],[Cost Price]]+tbl_Inventory[[#This Row],[Cost Price]]*IF(tbl_Inventory[[#This Row],[Premium?]]="Y",$P$4,$P$3)</f>
        <v>262.35000000000002</v>
      </c>
      <c r="I352" s="25" t="str">
        <f>IF(tbl_Inventory[[#This Row],[Num In Stock]]&lt;$P$5,"Y","")</f>
        <v/>
      </c>
      <c r="J352" s="26" t="str">
        <f>IF(AND(tbl_Inventory[[#This Row],[Below Min]]="Y",tbl_Inventory[[#This Row],[On Backorder]]=""),"Y","")</f>
        <v/>
      </c>
      <c r="K3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2" s="27">
        <f>IF(tbl_Inventory[[#This Row],[Reorder?]]="",0,VLOOKUP(tbl_Inventory[[#This Row],[Category]],tbl_ReorderQty[],2))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3">
      <c r="A353" s="22" t="s">
        <v>862</v>
      </c>
      <c r="B353" s="32" t="s">
        <v>863</v>
      </c>
      <c r="C353" s="33" t="s">
        <v>24</v>
      </c>
      <c r="D353" s="33">
        <v>29</v>
      </c>
      <c r="E353" s="33" t="s">
        <v>22</v>
      </c>
      <c r="F353" s="34" t="s">
        <v>25</v>
      </c>
      <c r="G353" s="16">
        <v>10862.8</v>
      </c>
      <c r="H353" s="25">
        <f>tbl_Inventory[[#This Row],[Cost Price]]+tbl_Inventory[[#This Row],[Cost Price]]*IF(tbl_Inventory[[#This Row],[Premium?]]="Y",$P$4,$P$3)</f>
        <v>13578.5</v>
      </c>
      <c r="I353" s="25" t="str">
        <f>IF(tbl_Inventory[[#This Row],[Num In Stock]]&lt;$P$5,"Y","")</f>
        <v/>
      </c>
      <c r="J353" s="26" t="str">
        <f>IF(AND(tbl_Inventory[[#This Row],[Below Min]]="Y",tbl_Inventory[[#This Row],[On Backorder]]=""),"Y","")</f>
        <v/>
      </c>
      <c r="K35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3" s="27">
        <f>IF(tbl_Inventory[[#This Row],[Reorder?]]="",0,VLOOKUP(tbl_Inventory[[#This Row],[Category]],tbl_ReorderQty[],2))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3">
      <c r="A354" s="22" t="s">
        <v>860</v>
      </c>
      <c r="B354" s="32" t="s">
        <v>861</v>
      </c>
      <c r="C354" s="33" t="s">
        <v>24</v>
      </c>
      <c r="D354" s="33">
        <v>19</v>
      </c>
      <c r="E354" s="33" t="s">
        <v>22</v>
      </c>
      <c r="F354" s="34" t="s">
        <v>22</v>
      </c>
      <c r="G354" s="16">
        <v>42630.9</v>
      </c>
      <c r="H354" s="25">
        <f>tbl_Inventory[[#This Row],[Cost Price]]+tbl_Inventory[[#This Row],[Cost Price]]*IF(tbl_Inventory[[#This Row],[Premium?]]="Y",$P$4,$P$3)</f>
        <v>50304.462</v>
      </c>
      <c r="I354" s="25" t="str">
        <f>IF(tbl_Inventory[[#This Row],[Num In Stock]]&lt;$P$5,"Y","")</f>
        <v/>
      </c>
      <c r="J354" s="26" t="str">
        <f>IF(AND(tbl_Inventory[[#This Row],[Below Min]]="Y",tbl_Inventory[[#This Row],[On Backorder]]=""),"Y","")</f>
        <v/>
      </c>
      <c r="K35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4" s="27">
        <f>IF(tbl_Inventory[[#This Row],[Reorder?]]="",0,VLOOKUP(tbl_Inventory[[#This Row],[Category]],tbl_ReorderQty[],2))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3">
      <c r="A355" s="22" t="s">
        <v>872</v>
      </c>
      <c r="B355" s="32" t="s">
        <v>873</v>
      </c>
      <c r="C355" s="33" t="s">
        <v>24</v>
      </c>
      <c r="D355" s="33">
        <v>18</v>
      </c>
      <c r="E355" s="33" t="s">
        <v>22</v>
      </c>
      <c r="F355" s="34" t="s">
        <v>22</v>
      </c>
      <c r="G355" s="16">
        <v>20190.900000000001</v>
      </c>
      <c r="H355" s="25">
        <f>tbl_Inventory[[#This Row],[Cost Price]]+tbl_Inventory[[#This Row],[Cost Price]]*IF(tbl_Inventory[[#This Row],[Premium?]]="Y",$P$4,$P$3)</f>
        <v>23825.262000000002</v>
      </c>
      <c r="I355" s="25" t="str">
        <f>IF(tbl_Inventory[[#This Row],[Num In Stock]]&lt;$P$5,"Y","")</f>
        <v/>
      </c>
      <c r="J355" s="26" t="str">
        <f>IF(AND(tbl_Inventory[[#This Row],[Below Min]]="Y",tbl_Inventory[[#This Row],[On Backorder]]=""),"Y","")</f>
        <v/>
      </c>
      <c r="K35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5" s="27">
        <f>IF(tbl_Inventory[[#This Row],[Reorder?]]="",0,VLOOKUP(tbl_Inventory[[#This Row],[Category]],tbl_ReorderQty[],2))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3">
      <c r="A356" s="22" t="s">
        <v>868</v>
      </c>
      <c r="B356" s="32" t="s">
        <v>869</v>
      </c>
      <c r="C356" s="33" t="s">
        <v>24</v>
      </c>
      <c r="D356" s="33">
        <v>31</v>
      </c>
      <c r="E356" s="33" t="s">
        <v>22</v>
      </c>
      <c r="F356" s="34" t="s">
        <v>25</v>
      </c>
      <c r="G356" s="16">
        <v>22434.9</v>
      </c>
      <c r="H356" s="25">
        <f>tbl_Inventory[[#This Row],[Cost Price]]+tbl_Inventory[[#This Row],[Cost Price]]*IF(tbl_Inventory[[#This Row],[Premium?]]="Y",$P$4,$P$3)</f>
        <v>28043.625</v>
      </c>
      <c r="I356" s="25" t="str">
        <f>IF(tbl_Inventory[[#This Row],[Num In Stock]]&lt;$P$5,"Y","")</f>
        <v/>
      </c>
      <c r="J356" s="26" t="str">
        <f>IF(AND(tbl_Inventory[[#This Row],[Below Min]]="Y",tbl_Inventory[[#This Row],[On Backorder]]=""),"Y","")</f>
        <v/>
      </c>
      <c r="K35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6" s="27">
        <f>IF(tbl_Inventory[[#This Row],[Reorder?]]="",0,VLOOKUP(tbl_Inventory[[#This Row],[Category]],tbl_ReorderQty[],2))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3">
      <c r="A357" s="22" t="s">
        <v>874</v>
      </c>
      <c r="B357" s="32" t="s">
        <v>875</v>
      </c>
      <c r="C357" s="33" t="s">
        <v>24</v>
      </c>
      <c r="D357" s="33">
        <v>5</v>
      </c>
      <c r="E357" s="33" t="s">
        <v>25</v>
      </c>
      <c r="F357" s="34" t="s">
        <v>25</v>
      </c>
      <c r="G357" s="16">
        <v>21312.9</v>
      </c>
      <c r="H357" s="25">
        <f>tbl_Inventory[[#This Row],[Cost Price]]+tbl_Inventory[[#This Row],[Cost Price]]*IF(tbl_Inventory[[#This Row],[Premium?]]="Y",$P$4,$P$3)</f>
        <v>26641.125</v>
      </c>
      <c r="I357" s="25" t="str">
        <f>IF(tbl_Inventory[[#This Row],[Num In Stock]]&lt;$P$5,"Y","")</f>
        <v>Y</v>
      </c>
      <c r="J357" s="26" t="str">
        <f>IF(AND(tbl_Inventory[[#This Row],[Below Min]]="Y",tbl_Inventory[[#This Row],[On Backorder]]=""),"Y","")</f>
        <v/>
      </c>
      <c r="K35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7" s="27">
        <f>IF(tbl_Inventory[[#This Row],[Reorder?]]="",0,VLOOKUP(tbl_Inventory[[#This Row],[Category]],tbl_ReorderQty[],2))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3">
      <c r="A358" s="22" t="s">
        <v>866</v>
      </c>
      <c r="B358" s="32" t="s">
        <v>867</v>
      </c>
      <c r="C358" s="33" t="s">
        <v>24</v>
      </c>
      <c r="D358" s="33">
        <v>6</v>
      </c>
      <c r="E358" s="33" t="s">
        <v>25</v>
      </c>
      <c r="F358" s="34" t="s">
        <v>22</v>
      </c>
      <c r="G358" s="16">
        <v>22434.9</v>
      </c>
      <c r="H358" s="25">
        <f>tbl_Inventory[[#This Row],[Cost Price]]+tbl_Inventory[[#This Row],[Cost Price]]*IF(tbl_Inventory[[#This Row],[Premium?]]="Y",$P$4,$P$3)</f>
        <v>26473.182000000001</v>
      </c>
      <c r="I358" s="25" t="str">
        <f>IF(tbl_Inventory[[#This Row],[Num In Stock]]&lt;$P$5,"Y","")</f>
        <v>Y</v>
      </c>
      <c r="J358" s="26" t="str">
        <f>IF(AND(tbl_Inventory[[#This Row],[Below Min]]="Y",tbl_Inventory[[#This Row],[On Backorder]]=""),"Y","")</f>
        <v/>
      </c>
      <c r="K35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8" s="27">
        <f>IF(tbl_Inventory[[#This Row],[Reorder?]]="",0,VLOOKUP(tbl_Inventory[[#This Row],[Category]],tbl_ReorderQty[],2))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3">
      <c r="A359" s="22" t="s">
        <v>878</v>
      </c>
      <c r="B359" s="32" t="s">
        <v>879</v>
      </c>
      <c r="C359" s="33" t="s">
        <v>24</v>
      </c>
      <c r="D359" s="33">
        <v>32</v>
      </c>
      <c r="E359" s="33" t="s">
        <v>22</v>
      </c>
      <c r="F359" s="34" t="s">
        <v>25</v>
      </c>
      <c r="G359" s="16">
        <v>30288.9</v>
      </c>
      <c r="H359" s="25">
        <f>tbl_Inventory[[#This Row],[Cost Price]]+tbl_Inventory[[#This Row],[Cost Price]]*IF(tbl_Inventory[[#This Row],[Premium?]]="Y",$P$4,$P$3)</f>
        <v>37861.125</v>
      </c>
      <c r="I359" s="25" t="str">
        <f>IF(tbl_Inventory[[#This Row],[Num In Stock]]&lt;$P$5,"Y","")</f>
        <v/>
      </c>
      <c r="J359" s="26" t="str">
        <f>IF(AND(tbl_Inventory[[#This Row],[Below Min]]="Y",tbl_Inventory[[#This Row],[On Backorder]]=""),"Y","")</f>
        <v/>
      </c>
      <c r="K35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59" s="27">
        <f>IF(tbl_Inventory[[#This Row],[Reorder?]]="",0,VLOOKUP(tbl_Inventory[[#This Row],[Category]],tbl_ReorderQty[],2))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3">
      <c r="A360" s="22" t="s">
        <v>880</v>
      </c>
      <c r="B360" s="32" t="s">
        <v>881</v>
      </c>
      <c r="C360" s="33" t="s">
        <v>24</v>
      </c>
      <c r="D360" s="33">
        <v>30</v>
      </c>
      <c r="E360" s="33" t="s">
        <v>22</v>
      </c>
      <c r="F360" s="34" t="s">
        <v>22</v>
      </c>
      <c r="G360" s="16">
        <v>33225.699999999997</v>
      </c>
      <c r="H360" s="25">
        <f>tbl_Inventory[[#This Row],[Cost Price]]+tbl_Inventory[[#This Row],[Cost Price]]*IF(tbl_Inventory[[#This Row],[Premium?]]="Y",$P$4,$P$3)</f>
        <v>39206.325999999994</v>
      </c>
      <c r="I360" s="25" t="str">
        <f>IF(tbl_Inventory[[#This Row],[Num In Stock]]&lt;$P$5,"Y","")</f>
        <v/>
      </c>
      <c r="J360" s="26" t="str">
        <f>IF(AND(tbl_Inventory[[#This Row],[Below Min]]="Y",tbl_Inventory[[#This Row],[On Backorder]]=""),"Y","")</f>
        <v/>
      </c>
      <c r="K36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0" s="27">
        <f>IF(tbl_Inventory[[#This Row],[Reorder?]]="",0,VLOOKUP(tbl_Inventory[[#This Row],[Category]],tbl_ReorderQty[],2))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3">
      <c r="A361" s="22" t="s">
        <v>882</v>
      </c>
      <c r="B361" s="32" t="s">
        <v>883</v>
      </c>
      <c r="C361" s="33" t="s">
        <v>27</v>
      </c>
      <c r="D361" s="33">
        <v>32</v>
      </c>
      <c r="E361" s="33" t="s">
        <v>22</v>
      </c>
      <c r="F361" s="34" t="s">
        <v>25</v>
      </c>
      <c r="G361" s="16">
        <v>7573.7</v>
      </c>
      <c r="H361" s="25">
        <f>tbl_Inventory[[#This Row],[Cost Price]]+tbl_Inventory[[#This Row],[Cost Price]]*IF(tbl_Inventory[[#This Row],[Premium?]]="Y",$P$4,$P$3)</f>
        <v>9467.125</v>
      </c>
      <c r="I361" s="25" t="str">
        <f>IF(tbl_Inventory[[#This Row],[Num In Stock]]&lt;$P$5,"Y","")</f>
        <v/>
      </c>
      <c r="J361" s="26" t="str">
        <f>IF(AND(tbl_Inventory[[#This Row],[Below Min]]="Y",tbl_Inventory[[#This Row],[On Backorder]]=""),"Y","")</f>
        <v/>
      </c>
      <c r="K36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1" s="27">
        <f>IF(tbl_Inventory[[#This Row],[Reorder?]]="",0,VLOOKUP(tbl_Inventory[[#This Row],[Category]],tbl_ReorderQty[],2))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3">
      <c r="A362" s="22" t="s">
        <v>876</v>
      </c>
      <c r="B362" s="32" t="s">
        <v>877</v>
      </c>
      <c r="C362" s="33" t="s">
        <v>27</v>
      </c>
      <c r="D362" s="33">
        <v>11</v>
      </c>
      <c r="E362" s="33" t="s">
        <v>22</v>
      </c>
      <c r="F362" s="34" t="s">
        <v>22</v>
      </c>
      <c r="G362" s="16">
        <v>5714.8</v>
      </c>
      <c r="H362" s="25">
        <f>tbl_Inventory[[#This Row],[Cost Price]]+tbl_Inventory[[#This Row],[Cost Price]]*IF(tbl_Inventory[[#This Row],[Premium?]]="Y",$P$4,$P$3)</f>
        <v>6743.4639999999999</v>
      </c>
      <c r="I362" s="25" t="str">
        <f>IF(tbl_Inventory[[#This Row],[Num In Stock]]&lt;$P$5,"Y","")</f>
        <v/>
      </c>
      <c r="J362" s="26" t="str">
        <f>IF(AND(tbl_Inventory[[#This Row],[Below Min]]="Y",tbl_Inventory[[#This Row],[On Backorder]]=""),"Y","")</f>
        <v/>
      </c>
      <c r="K36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2" s="27">
        <f>IF(tbl_Inventory[[#This Row],[Reorder?]]="",0,VLOOKUP(tbl_Inventory[[#This Row],[Category]],tbl_ReorderQty[],2))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3">
      <c r="A363" s="22" t="s">
        <v>884</v>
      </c>
      <c r="B363" s="32" t="s">
        <v>885</v>
      </c>
      <c r="C363" s="33" t="s">
        <v>27</v>
      </c>
      <c r="D363" s="33">
        <v>14</v>
      </c>
      <c r="E363" s="33" t="s">
        <v>22</v>
      </c>
      <c r="F363" s="34" t="s">
        <v>25</v>
      </c>
      <c r="G363" s="16">
        <v>9322.7000000000007</v>
      </c>
      <c r="H363" s="25">
        <f>tbl_Inventory[[#This Row],[Cost Price]]+tbl_Inventory[[#This Row],[Cost Price]]*IF(tbl_Inventory[[#This Row],[Premium?]]="Y",$P$4,$P$3)</f>
        <v>11653.375</v>
      </c>
      <c r="I363" s="25" t="str">
        <f>IF(tbl_Inventory[[#This Row],[Num In Stock]]&lt;$P$5,"Y","")</f>
        <v/>
      </c>
      <c r="J363" s="26" t="str">
        <f>IF(AND(tbl_Inventory[[#This Row],[Below Min]]="Y",tbl_Inventory[[#This Row],[On Backorder]]=""),"Y","")</f>
        <v/>
      </c>
      <c r="K36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3" s="27">
        <f>IF(tbl_Inventory[[#This Row],[Reorder?]]="",0,VLOOKUP(tbl_Inventory[[#This Row],[Category]],tbl_ReorderQty[],2))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3">
      <c r="A364" s="22" t="s">
        <v>864</v>
      </c>
      <c r="B364" s="32" t="s">
        <v>865</v>
      </c>
      <c r="C364" s="33" t="s">
        <v>24</v>
      </c>
      <c r="D364" s="33">
        <v>11</v>
      </c>
      <c r="E364" s="33" t="s">
        <v>22</v>
      </c>
      <c r="F364" s="34" t="s">
        <v>25</v>
      </c>
      <c r="G364" s="16">
        <v>22874.799999999999</v>
      </c>
      <c r="H364" s="25">
        <f>tbl_Inventory[[#This Row],[Cost Price]]+tbl_Inventory[[#This Row],[Cost Price]]*IF(tbl_Inventory[[#This Row],[Premium?]]="Y",$P$4,$P$3)</f>
        <v>28593.5</v>
      </c>
      <c r="I364" s="25" t="str">
        <f>IF(tbl_Inventory[[#This Row],[Num In Stock]]&lt;$P$5,"Y","")</f>
        <v/>
      </c>
      <c r="J364" s="26" t="str">
        <f>IF(AND(tbl_Inventory[[#This Row],[Below Min]]="Y",tbl_Inventory[[#This Row],[On Backorder]]=""),"Y","")</f>
        <v/>
      </c>
      <c r="K36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4" s="27">
        <f>IF(tbl_Inventory[[#This Row],[Reorder?]]="",0,VLOOKUP(tbl_Inventory[[#This Row],[Category]],tbl_ReorderQty[],2))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">
      <c r="A365" s="22" t="s">
        <v>858</v>
      </c>
      <c r="B365" s="32" t="s">
        <v>859</v>
      </c>
      <c r="C365" s="33" t="s">
        <v>24</v>
      </c>
      <c r="D365" s="33">
        <v>8</v>
      </c>
      <c r="E365" s="33" t="s">
        <v>25</v>
      </c>
      <c r="F365" s="34" t="s">
        <v>22</v>
      </c>
      <c r="G365" s="16">
        <v>41970.7</v>
      </c>
      <c r="H365" s="25">
        <f>tbl_Inventory[[#This Row],[Cost Price]]+tbl_Inventory[[#This Row],[Cost Price]]*IF(tbl_Inventory[[#This Row],[Premium?]]="Y",$P$4,$P$3)</f>
        <v>49525.425999999992</v>
      </c>
      <c r="I365" s="25" t="str">
        <f>IF(tbl_Inventory[[#This Row],[Num In Stock]]&lt;$P$5,"Y","")</f>
        <v>Y</v>
      </c>
      <c r="J365" s="26" t="str">
        <f>IF(AND(tbl_Inventory[[#This Row],[Below Min]]="Y",tbl_Inventory[[#This Row],[On Backorder]]=""),"Y","")</f>
        <v/>
      </c>
      <c r="K36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5" s="27">
        <f>IF(tbl_Inventory[[#This Row],[Reorder?]]="",0,VLOOKUP(tbl_Inventory[[#This Row],[Category]],tbl_ReorderQty[],2))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">
      <c r="A366" s="22" t="s">
        <v>870</v>
      </c>
      <c r="B366" s="32" t="s">
        <v>871</v>
      </c>
      <c r="C366" s="33" t="s">
        <v>24</v>
      </c>
      <c r="D366" s="33">
        <v>0</v>
      </c>
      <c r="E366" s="33" t="s">
        <v>25</v>
      </c>
      <c r="F366" s="34" t="s">
        <v>22</v>
      </c>
      <c r="G366" s="16">
        <v>34314.800000000003</v>
      </c>
      <c r="H366" s="25">
        <f>tbl_Inventory[[#This Row],[Cost Price]]+tbl_Inventory[[#This Row],[Cost Price]]*IF(tbl_Inventory[[#This Row],[Premium?]]="Y",$P$4,$P$3)</f>
        <v>40491.464000000007</v>
      </c>
      <c r="I366" s="25" t="str">
        <f>IF(tbl_Inventory[[#This Row],[Num In Stock]]&lt;$P$5,"Y","")</f>
        <v>Y</v>
      </c>
      <c r="J366" s="26" t="str">
        <f>IF(AND(tbl_Inventory[[#This Row],[Below Min]]="Y",tbl_Inventory[[#This Row],[On Backorder]]=""),"Y","")</f>
        <v/>
      </c>
      <c r="K36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6" s="27">
        <f>IF(tbl_Inventory[[#This Row],[Reorder?]]="",0,VLOOKUP(tbl_Inventory[[#This Row],[Category]],tbl_ReorderQty[],2))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">
      <c r="A367" s="18" t="s">
        <v>928</v>
      </c>
      <c r="B367" s="35" t="s">
        <v>929</v>
      </c>
      <c r="C367" s="33" t="s">
        <v>28</v>
      </c>
      <c r="D367" s="33">
        <v>23</v>
      </c>
      <c r="E367" s="33" t="s">
        <v>22</v>
      </c>
      <c r="F367" s="34" t="s">
        <v>25</v>
      </c>
      <c r="G367" s="16">
        <v>2514.75</v>
      </c>
      <c r="H367" s="25">
        <f>tbl_Inventory[[#This Row],[Cost Price]]+tbl_Inventory[[#This Row],[Cost Price]]*IF(tbl_Inventory[[#This Row],[Premium?]]="Y",$P$4,$P$3)</f>
        <v>3143.4375</v>
      </c>
      <c r="I367" s="25" t="str">
        <f>IF(tbl_Inventory[[#This Row],[Num In Stock]]&lt;$P$5,"Y","")</f>
        <v/>
      </c>
      <c r="J367" s="26" t="str">
        <f>IF(AND(tbl_Inventory[[#This Row],[Below Min]]="Y",tbl_Inventory[[#This Row],[On Backorder]]=""),"Y","")</f>
        <v/>
      </c>
      <c r="K36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7" s="27">
        <f>IF(tbl_Inventory[[#This Row],[Reorder?]]="",0,VLOOKUP(tbl_Inventory[[#This Row],[Category]],tbl_ReorderQty[],2))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">
      <c r="A368" s="18" t="s">
        <v>930</v>
      </c>
      <c r="B368" s="35" t="s">
        <v>931</v>
      </c>
      <c r="C368" s="33" t="s">
        <v>28</v>
      </c>
      <c r="D368" s="33">
        <v>25</v>
      </c>
      <c r="E368" s="33" t="s">
        <v>22</v>
      </c>
      <c r="F368" s="34" t="s">
        <v>22</v>
      </c>
      <c r="G368" s="16">
        <v>2930.35</v>
      </c>
      <c r="H368" s="25">
        <f>tbl_Inventory[[#This Row],[Cost Price]]+tbl_Inventory[[#This Row],[Cost Price]]*IF(tbl_Inventory[[#This Row],[Premium?]]="Y",$P$4,$P$3)</f>
        <v>3457.8130000000001</v>
      </c>
      <c r="I368" s="25" t="str">
        <f>IF(tbl_Inventory[[#This Row],[Num In Stock]]&lt;$P$5,"Y","")</f>
        <v/>
      </c>
      <c r="J368" s="26" t="str">
        <f>IF(AND(tbl_Inventory[[#This Row],[Below Min]]="Y",tbl_Inventory[[#This Row],[On Backorder]]=""),"Y","")</f>
        <v/>
      </c>
      <c r="K36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8" s="27">
        <f>IF(tbl_Inventory[[#This Row],[Reorder?]]="",0,VLOOKUP(tbl_Inventory[[#This Row],[Category]],tbl_ReorderQty[],2))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">
      <c r="A369" s="18" t="s">
        <v>932</v>
      </c>
      <c r="B369" s="35" t="s">
        <v>933</v>
      </c>
      <c r="C369" s="33" t="s">
        <v>28</v>
      </c>
      <c r="D369" s="33">
        <v>18</v>
      </c>
      <c r="E369" s="33" t="s">
        <v>22</v>
      </c>
      <c r="F369" s="34" t="s">
        <v>25</v>
      </c>
      <c r="G369" s="16">
        <v>2094.75</v>
      </c>
      <c r="H369" s="25">
        <f>tbl_Inventory[[#This Row],[Cost Price]]+tbl_Inventory[[#This Row],[Cost Price]]*IF(tbl_Inventory[[#This Row],[Premium?]]="Y",$P$4,$P$3)</f>
        <v>2618.4375</v>
      </c>
      <c r="I369" s="25" t="str">
        <f>IF(tbl_Inventory[[#This Row],[Num In Stock]]&lt;$P$5,"Y","")</f>
        <v/>
      </c>
      <c r="J369" s="26" t="str">
        <f>IF(AND(tbl_Inventory[[#This Row],[Below Min]]="Y",tbl_Inventory[[#This Row],[On Backorder]]=""),"Y","")</f>
        <v/>
      </c>
      <c r="K36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69" s="27">
        <f>IF(tbl_Inventory[[#This Row],[Reorder?]]="",0,VLOOKUP(tbl_Inventory[[#This Row],[Category]],tbl_ReorderQty[],2))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">
      <c r="A370" s="18" t="s">
        <v>936</v>
      </c>
      <c r="B370" s="35" t="s">
        <v>937</v>
      </c>
      <c r="C370" s="33" t="s">
        <v>28</v>
      </c>
      <c r="D370" s="33">
        <v>25</v>
      </c>
      <c r="E370" s="33" t="s">
        <v>22</v>
      </c>
      <c r="F370" s="34" t="s">
        <v>25</v>
      </c>
      <c r="G370" s="16">
        <v>4482.8999999999996</v>
      </c>
      <c r="H370" s="25">
        <f>tbl_Inventory[[#This Row],[Cost Price]]+tbl_Inventory[[#This Row],[Cost Price]]*IF(tbl_Inventory[[#This Row],[Premium?]]="Y",$P$4,$P$3)</f>
        <v>5603.625</v>
      </c>
      <c r="I370" s="25" t="str">
        <f>IF(tbl_Inventory[[#This Row],[Num In Stock]]&lt;$P$5,"Y","")</f>
        <v/>
      </c>
      <c r="J370" s="26" t="str">
        <f>IF(AND(tbl_Inventory[[#This Row],[Below Min]]="Y",tbl_Inventory[[#This Row],[On Backorder]]=""),"Y","")</f>
        <v/>
      </c>
      <c r="K37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0" s="27">
        <f>IF(tbl_Inventory[[#This Row],[Reorder?]]="",0,VLOOKUP(tbl_Inventory[[#This Row],[Category]],tbl_ReorderQty[],2))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3">
      <c r="A371" s="18" t="s">
        <v>934</v>
      </c>
      <c r="B371" s="35" t="s">
        <v>935</v>
      </c>
      <c r="C371" s="33" t="s">
        <v>24</v>
      </c>
      <c r="D371" s="33">
        <v>9</v>
      </c>
      <c r="E371" s="33" t="s">
        <v>22</v>
      </c>
      <c r="F371" s="34" t="s">
        <v>25</v>
      </c>
      <c r="G371" s="16">
        <v>11764.65</v>
      </c>
      <c r="H371" s="25">
        <f>tbl_Inventory[[#This Row],[Cost Price]]+tbl_Inventory[[#This Row],[Cost Price]]*IF(tbl_Inventory[[#This Row],[Premium?]]="Y",$P$4,$P$3)</f>
        <v>14705.8125</v>
      </c>
      <c r="I371" s="25" t="str">
        <f>IF(tbl_Inventory[[#This Row],[Num In Stock]]&lt;$P$5,"Y","")</f>
        <v>Y</v>
      </c>
      <c r="J371" s="26" t="str">
        <f>IF(AND(tbl_Inventory[[#This Row],[Below Min]]="Y",tbl_Inventory[[#This Row],[On Backorder]]=""),"Y","")</f>
        <v>Y</v>
      </c>
      <c r="K37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371" s="27">
        <f>IF(tbl_Inventory[[#This Row],[Reorder?]]="",0,VLOOKUP(tbl_Inventory[[#This Row],[Category]],tbl_ReorderQty[],2))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">
      <c r="A372" s="18" t="s">
        <v>940</v>
      </c>
      <c r="B372" s="35" t="s">
        <v>941</v>
      </c>
      <c r="C372" s="33" t="s">
        <v>28</v>
      </c>
      <c r="D372" s="33">
        <v>25</v>
      </c>
      <c r="E372" s="33" t="s">
        <v>22</v>
      </c>
      <c r="F372" s="34" t="s">
        <v>22</v>
      </c>
      <c r="G372" s="16">
        <v>4423.8500000000004</v>
      </c>
      <c r="H372" s="25">
        <f>tbl_Inventory[[#This Row],[Cost Price]]+tbl_Inventory[[#This Row],[Cost Price]]*IF(tbl_Inventory[[#This Row],[Premium?]]="Y",$P$4,$P$3)</f>
        <v>5220.143</v>
      </c>
      <c r="I372" s="25" t="str">
        <f>IF(tbl_Inventory[[#This Row],[Num In Stock]]&lt;$P$5,"Y","")</f>
        <v/>
      </c>
      <c r="J372" s="26" t="str">
        <f>IF(AND(tbl_Inventory[[#This Row],[Below Min]]="Y",tbl_Inventory[[#This Row],[On Backorder]]=""),"Y","")</f>
        <v/>
      </c>
      <c r="K37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2" s="27">
        <f>IF(tbl_Inventory[[#This Row],[Reorder?]]="",0,VLOOKUP(tbl_Inventory[[#This Row],[Category]],tbl_ReorderQty[],2))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3">
      <c r="A373" s="18" t="s">
        <v>938</v>
      </c>
      <c r="B373" s="35" t="s">
        <v>939</v>
      </c>
      <c r="C373" s="33" t="s">
        <v>28</v>
      </c>
      <c r="D373" s="33">
        <v>2</v>
      </c>
      <c r="E373" s="33" t="s">
        <v>25</v>
      </c>
      <c r="F373" s="34" t="s">
        <v>25</v>
      </c>
      <c r="G373" s="16">
        <v>3426.8</v>
      </c>
      <c r="H373" s="25">
        <f>tbl_Inventory[[#This Row],[Cost Price]]+tbl_Inventory[[#This Row],[Cost Price]]*IF(tbl_Inventory[[#This Row],[Premium?]]="Y",$P$4,$P$3)</f>
        <v>4283.5</v>
      </c>
      <c r="I373" s="25" t="str">
        <f>IF(tbl_Inventory[[#This Row],[Num In Stock]]&lt;$P$5,"Y","")</f>
        <v>Y</v>
      </c>
      <c r="J373" s="26" t="str">
        <f>IF(AND(tbl_Inventory[[#This Row],[Below Min]]="Y",tbl_Inventory[[#This Row],[On Backorder]]=""),"Y","")</f>
        <v/>
      </c>
      <c r="K37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3" s="27">
        <f>IF(tbl_Inventory[[#This Row],[Reorder?]]="",0,VLOOKUP(tbl_Inventory[[#This Row],[Category]],tbl_ReorderQty[],2))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3">
      <c r="A374" s="18" t="s">
        <v>942</v>
      </c>
      <c r="B374" s="35" t="s">
        <v>943</v>
      </c>
      <c r="C374" s="33" t="s">
        <v>27</v>
      </c>
      <c r="D374" s="33">
        <v>26</v>
      </c>
      <c r="E374" s="33" t="s">
        <v>22</v>
      </c>
      <c r="F374" s="34" t="s">
        <v>22</v>
      </c>
      <c r="G374" s="16">
        <v>6165.9</v>
      </c>
      <c r="H374" s="25">
        <f>tbl_Inventory[[#This Row],[Cost Price]]+tbl_Inventory[[#This Row],[Cost Price]]*IF(tbl_Inventory[[#This Row],[Premium?]]="Y",$P$4,$P$3)</f>
        <v>7275.7619999999997</v>
      </c>
      <c r="I374" s="25" t="str">
        <f>IF(tbl_Inventory[[#This Row],[Num In Stock]]&lt;$P$5,"Y","")</f>
        <v/>
      </c>
      <c r="J374" s="26" t="str">
        <f>IF(AND(tbl_Inventory[[#This Row],[Below Min]]="Y",tbl_Inventory[[#This Row],[On Backorder]]=""),"Y","")</f>
        <v/>
      </c>
      <c r="K37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4" s="27">
        <f>IF(tbl_Inventory[[#This Row],[Reorder?]]="",0,VLOOKUP(tbl_Inventory[[#This Row],[Category]],tbl_ReorderQty[],2))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3">
      <c r="A375" s="18" t="s">
        <v>944</v>
      </c>
      <c r="B375" s="35" t="s">
        <v>945</v>
      </c>
      <c r="C375" s="33" t="s">
        <v>28</v>
      </c>
      <c r="D375" s="33">
        <v>11</v>
      </c>
      <c r="E375" s="33" t="s">
        <v>22</v>
      </c>
      <c r="F375" s="34" t="s">
        <v>22</v>
      </c>
      <c r="G375" s="16">
        <v>2937.15</v>
      </c>
      <c r="H375" s="25">
        <f>tbl_Inventory[[#This Row],[Cost Price]]+tbl_Inventory[[#This Row],[Cost Price]]*IF(tbl_Inventory[[#This Row],[Premium?]]="Y",$P$4,$P$3)</f>
        <v>3465.837</v>
      </c>
      <c r="I375" s="25" t="str">
        <f>IF(tbl_Inventory[[#This Row],[Num In Stock]]&lt;$P$5,"Y","")</f>
        <v/>
      </c>
      <c r="J375" s="26" t="str">
        <f>IF(AND(tbl_Inventory[[#This Row],[Below Min]]="Y",tbl_Inventory[[#This Row],[On Backorder]]=""),"Y","")</f>
        <v/>
      </c>
      <c r="K37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5" s="27">
        <f>IF(tbl_Inventory[[#This Row],[Reorder?]]="",0,VLOOKUP(tbl_Inventory[[#This Row],[Category]],tbl_ReorderQty[],2))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3">
      <c r="A376" s="22" t="s">
        <v>912</v>
      </c>
      <c r="B376" s="32" t="s">
        <v>913</v>
      </c>
      <c r="C376" s="33" t="s">
        <v>29</v>
      </c>
      <c r="D376" s="33">
        <v>32</v>
      </c>
      <c r="E376" s="33" t="s">
        <v>22</v>
      </c>
      <c r="F376" s="34" t="s">
        <v>25</v>
      </c>
      <c r="G376" s="16">
        <v>294.25</v>
      </c>
      <c r="H376" s="25">
        <f>tbl_Inventory[[#This Row],[Cost Price]]+tbl_Inventory[[#This Row],[Cost Price]]*IF(tbl_Inventory[[#This Row],[Premium?]]="Y",$P$4,$P$3)</f>
        <v>367.8125</v>
      </c>
      <c r="I376" s="25" t="str">
        <f>IF(tbl_Inventory[[#This Row],[Num In Stock]]&lt;$P$5,"Y","")</f>
        <v/>
      </c>
      <c r="J376" s="26" t="str">
        <f>IF(AND(tbl_Inventory[[#This Row],[Below Min]]="Y",tbl_Inventory[[#This Row],[On Backorder]]=""),"Y","")</f>
        <v/>
      </c>
      <c r="K37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6" s="27">
        <f>IF(tbl_Inventory[[#This Row],[Reorder?]]="",0,VLOOKUP(tbl_Inventory[[#This Row],[Category]],tbl_ReorderQty[],2))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3">
      <c r="A377" s="18" t="s">
        <v>948</v>
      </c>
      <c r="B377" s="35" t="s">
        <v>949</v>
      </c>
      <c r="C377" s="33" t="s">
        <v>29</v>
      </c>
      <c r="D377" s="33">
        <v>30</v>
      </c>
      <c r="E377" s="33" t="s">
        <v>22</v>
      </c>
      <c r="F377" s="34" t="s">
        <v>22</v>
      </c>
      <c r="G377" s="16">
        <v>40.17</v>
      </c>
      <c r="H377" s="25">
        <f>tbl_Inventory[[#This Row],[Cost Price]]+tbl_Inventory[[#This Row],[Cost Price]]*IF(tbl_Inventory[[#This Row],[Premium?]]="Y",$P$4,$P$3)</f>
        <v>47.400600000000004</v>
      </c>
      <c r="I377" s="25" t="str">
        <f>IF(tbl_Inventory[[#This Row],[Num In Stock]]&lt;$P$5,"Y","")</f>
        <v/>
      </c>
      <c r="J377" s="26" t="str">
        <f>IF(AND(tbl_Inventory[[#This Row],[Below Min]]="Y",tbl_Inventory[[#This Row],[On Backorder]]=""),"Y","")</f>
        <v/>
      </c>
      <c r="K37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7" s="27">
        <f>IF(tbl_Inventory[[#This Row],[Reorder?]]="",0,VLOOKUP(tbl_Inventory[[#This Row],[Category]],tbl_ReorderQty[],2))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3">
      <c r="A378" s="22" t="s">
        <v>518</v>
      </c>
      <c r="B378" s="32" t="s">
        <v>519</v>
      </c>
      <c r="C378" s="33" t="s">
        <v>29</v>
      </c>
      <c r="D378" s="33">
        <v>11</v>
      </c>
      <c r="E378" s="33" t="s">
        <v>22</v>
      </c>
      <c r="F378" s="34" t="s">
        <v>25</v>
      </c>
      <c r="G378" s="16">
        <v>41.73</v>
      </c>
      <c r="H378" s="25">
        <f>tbl_Inventory[[#This Row],[Cost Price]]+tbl_Inventory[[#This Row],[Cost Price]]*IF(tbl_Inventory[[#This Row],[Premium?]]="Y",$P$4,$P$3)</f>
        <v>52.162499999999994</v>
      </c>
      <c r="I378" s="25" t="str">
        <f>IF(tbl_Inventory[[#This Row],[Num In Stock]]&lt;$P$5,"Y","")</f>
        <v/>
      </c>
      <c r="J378" s="26" t="str">
        <f>IF(AND(tbl_Inventory[[#This Row],[Below Min]]="Y",tbl_Inventory[[#This Row],[On Backorder]]=""),"Y","")</f>
        <v/>
      </c>
      <c r="K37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8" s="27">
        <f>IF(tbl_Inventory[[#This Row],[Reorder?]]="",0,VLOOKUP(tbl_Inventory[[#This Row],[Category]],tbl_ReorderQty[],2))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3">
      <c r="A379" s="22" t="s">
        <v>1098</v>
      </c>
      <c r="B379" s="32" t="s">
        <v>1099</v>
      </c>
      <c r="C379" s="33" t="s">
        <v>29</v>
      </c>
      <c r="D379" s="33">
        <v>12</v>
      </c>
      <c r="E379" s="33" t="s">
        <v>22</v>
      </c>
      <c r="F379" s="34" t="s">
        <v>25</v>
      </c>
      <c r="G379" s="16">
        <v>41.73</v>
      </c>
      <c r="H379" s="25">
        <f>tbl_Inventory[[#This Row],[Cost Price]]+tbl_Inventory[[#This Row],[Cost Price]]*IF(tbl_Inventory[[#This Row],[Premium?]]="Y",$P$4,$P$3)</f>
        <v>52.162499999999994</v>
      </c>
      <c r="I379" s="25" t="str">
        <f>IF(tbl_Inventory[[#This Row],[Num In Stock]]&lt;$P$5,"Y","")</f>
        <v/>
      </c>
      <c r="J379" s="26" t="str">
        <f>IF(AND(tbl_Inventory[[#This Row],[Below Min]]="Y",tbl_Inventory[[#This Row],[On Backorder]]=""),"Y","")</f>
        <v/>
      </c>
      <c r="K37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79" s="27">
        <f>IF(tbl_Inventory[[#This Row],[Reorder?]]="",0,VLOOKUP(tbl_Inventory[[#This Row],[Category]],tbl_ReorderQty[],2))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3">
      <c r="A380" s="18" t="s">
        <v>946</v>
      </c>
      <c r="B380" s="35" t="s">
        <v>947</v>
      </c>
      <c r="C380" s="33" t="s">
        <v>29</v>
      </c>
      <c r="D380" s="33">
        <v>21</v>
      </c>
      <c r="E380" s="33" t="s">
        <v>22</v>
      </c>
      <c r="F380" s="34" t="s">
        <v>22</v>
      </c>
      <c r="G380" s="16">
        <v>40.950000000000003</v>
      </c>
      <c r="H380" s="25">
        <f>tbl_Inventory[[#This Row],[Cost Price]]+tbl_Inventory[[#This Row],[Cost Price]]*IF(tbl_Inventory[[#This Row],[Premium?]]="Y",$P$4,$P$3)</f>
        <v>48.321000000000005</v>
      </c>
      <c r="I380" s="25" t="str">
        <f>IF(tbl_Inventory[[#This Row],[Num In Stock]]&lt;$P$5,"Y","")</f>
        <v/>
      </c>
      <c r="J380" s="26" t="str">
        <f>IF(AND(tbl_Inventory[[#This Row],[Below Min]]="Y",tbl_Inventory[[#This Row],[On Backorder]]=""),"Y","")</f>
        <v/>
      </c>
      <c r="K38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0" s="27">
        <f>IF(tbl_Inventory[[#This Row],[Reorder?]]="",0,VLOOKUP(tbl_Inventory[[#This Row],[Category]],tbl_ReorderQty[],2))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">
      <c r="A381" s="22" t="s">
        <v>1112</v>
      </c>
      <c r="B381" s="32" t="s">
        <v>1113</v>
      </c>
      <c r="C381" s="33" t="s">
        <v>29</v>
      </c>
      <c r="D381" s="33">
        <v>18</v>
      </c>
      <c r="E381" s="33" t="s">
        <v>22</v>
      </c>
      <c r="F381" s="34" t="s">
        <v>22</v>
      </c>
      <c r="G381" s="16">
        <v>34.32</v>
      </c>
      <c r="H381" s="25">
        <f>tbl_Inventory[[#This Row],[Cost Price]]+tbl_Inventory[[#This Row],[Cost Price]]*IF(tbl_Inventory[[#This Row],[Premium?]]="Y",$P$4,$P$3)</f>
        <v>40.497599999999998</v>
      </c>
      <c r="I381" s="25" t="str">
        <f>IF(tbl_Inventory[[#This Row],[Num In Stock]]&lt;$P$5,"Y","")</f>
        <v/>
      </c>
      <c r="J381" s="26" t="str">
        <f>IF(AND(tbl_Inventory[[#This Row],[Below Min]]="Y",tbl_Inventory[[#This Row],[On Backorder]]=""),"Y","")</f>
        <v/>
      </c>
      <c r="K38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1" s="27">
        <f>IF(tbl_Inventory[[#This Row],[Reorder?]]="",0,VLOOKUP(tbl_Inventory[[#This Row],[Category]],tbl_ReorderQty[],2))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">
      <c r="A382" s="18" t="s">
        <v>916</v>
      </c>
      <c r="B382" s="35" t="s">
        <v>917</v>
      </c>
      <c r="C382" s="33" t="s">
        <v>29</v>
      </c>
      <c r="D382" s="33">
        <v>3</v>
      </c>
      <c r="E382" s="33" t="s">
        <v>22</v>
      </c>
      <c r="F382" s="34" t="s">
        <v>22</v>
      </c>
      <c r="G382" s="16">
        <v>110.25</v>
      </c>
      <c r="H382" s="25">
        <f>tbl_Inventory[[#This Row],[Cost Price]]+tbl_Inventory[[#This Row],[Cost Price]]*IF(tbl_Inventory[[#This Row],[Premium?]]="Y",$P$4,$P$3)</f>
        <v>130.095</v>
      </c>
      <c r="I382" s="25" t="str">
        <f>IF(tbl_Inventory[[#This Row],[Num In Stock]]&lt;$P$5,"Y","")</f>
        <v>Y</v>
      </c>
      <c r="J382" s="26" t="str">
        <f>IF(AND(tbl_Inventory[[#This Row],[Below Min]]="Y",tbl_Inventory[[#This Row],[On Backorder]]=""),"Y","")</f>
        <v>Y</v>
      </c>
      <c r="K38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82" s="27">
        <f>IF(tbl_Inventory[[#This Row],[Reorder?]]="",0,VLOOKUP(tbl_Inventory[[#This Row],[Category]],tbl_ReorderQty[],2))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">
      <c r="A383" s="22" t="s">
        <v>1114</v>
      </c>
      <c r="B383" s="32" t="s">
        <v>1115</v>
      </c>
      <c r="C383" s="33" t="s">
        <v>29</v>
      </c>
      <c r="D383" s="33">
        <v>12</v>
      </c>
      <c r="E383" s="33" t="s">
        <v>22</v>
      </c>
      <c r="F383" s="34" t="s">
        <v>25</v>
      </c>
      <c r="G383" s="16">
        <v>85.49</v>
      </c>
      <c r="H383" s="25">
        <f>tbl_Inventory[[#This Row],[Cost Price]]+tbl_Inventory[[#This Row],[Cost Price]]*IF(tbl_Inventory[[#This Row],[Premium?]]="Y",$P$4,$P$3)</f>
        <v>106.8625</v>
      </c>
      <c r="I383" s="25" t="str">
        <f>IF(tbl_Inventory[[#This Row],[Num In Stock]]&lt;$P$5,"Y","")</f>
        <v/>
      </c>
      <c r="J383" s="26" t="str">
        <f>IF(AND(tbl_Inventory[[#This Row],[Below Min]]="Y",tbl_Inventory[[#This Row],[On Backorder]]=""),"Y","")</f>
        <v/>
      </c>
      <c r="K38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3" s="27">
        <f>IF(tbl_Inventory[[#This Row],[Reorder?]]="",0,VLOOKUP(tbl_Inventory[[#This Row],[Category]],tbl_ReorderQty[],2))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3">
      <c r="A384" s="22" t="s">
        <v>412</v>
      </c>
      <c r="B384" s="32" t="s">
        <v>413</v>
      </c>
      <c r="C384" s="33" t="s">
        <v>29</v>
      </c>
      <c r="D384" s="33">
        <v>3</v>
      </c>
      <c r="E384" s="33" t="s">
        <v>22</v>
      </c>
      <c r="F384" s="34" t="s">
        <v>25</v>
      </c>
      <c r="G384" s="16">
        <v>50.4</v>
      </c>
      <c r="H384" s="25">
        <f>tbl_Inventory[[#This Row],[Cost Price]]+tbl_Inventory[[#This Row],[Cost Price]]*IF(tbl_Inventory[[#This Row],[Premium?]]="Y",$P$4,$P$3)</f>
        <v>63</v>
      </c>
      <c r="I384" s="25" t="str">
        <f>IF(tbl_Inventory[[#This Row],[Num In Stock]]&lt;$P$5,"Y","")</f>
        <v>Y</v>
      </c>
      <c r="J384" s="26" t="str">
        <f>IF(AND(tbl_Inventory[[#This Row],[Below Min]]="Y",tbl_Inventory[[#This Row],[On Backorder]]=""),"Y","")</f>
        <v>Y</v>
      </c>
      <c r="K38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84" s="27">
        <f>IF(tbl_Inventory[[#This Row],[Reorder?]]="",0,VLOOKUP(tbl_Inventory[[#This Row],[Category]],tbl_ReorderQty[],2))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">
      <c r="A385" s="18" t="s">
        <v>950</v>
      </c>
      <c r="B385" s="35" t="s">
        <v>951</v>
      </c>
      <c r="C385" s="33" t="s">
        <v>29</v>
      </c>
      <c r="D385" s="33">
        <v>0</v>
      </c>
      <c r="E385" s="33" t="s">
        <v>25</v>
      </c>
      <c r="F385" s="34" t="s">
        <v>25</v>
      </c>
      <c r="G385" s="16">
        <v>79.5</v>
      </c>
      <c r="H385" s="25">
        <f>tbl_Inventory[[#This Row],[Cost Price]]+tbl_Inventory[[#This Row],[Cost Price]]*IF(tbl_Inventory[[#This Row],[Premium?]]="Y",$P$4,$P$3)</f>
        <v>99.375</v>
      </c>
      <c r="I385" s="25" t="str">
        <f>IF(tbl_Inventory[[#This Row],[Num In Stock]]&lt;$P$5,"Y","")</f>
        <v>Y</v>
      </c>
      <c r="J385" s="26" t="str">
        <f>IF(AND(tbl_Inventory[[#This Row],[Below Min]]="Y",tbl_Inventory[[#This Row],[On Backorder]]=""),"Y","")</f>
        <v/>
      </c>
      <c r="K38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5" s="27">
        <f>IF(tbl_Inventory[[#This Row],[Reorder?]]="",0,VLOOKUP(tbl_Inventory[[#This Row],[Category]],tbl_ReorderQty[],2))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">
      <c r="A386" s="22" t="s">
        <v>516</v>
      </c>
      <c r="B386" s="32" t="s">
        <v>517</v>
      </c>
      <c r="C386" s="33" t="s">
        <v>29</v>
      </c>
      <c r="D386" s="33">
        <v>27</v>
      </c>
      <c r="E386" s="33" t="s">
        <v>22</v>
      </c>
      <c r="F386" s="34" t="s">
        <v>25</v>
      </c>
      <c r="G386" s="16">
        <v>17.34</v>
      </c>
      <c r="H386" s="25">
        <f>tbl_Inventory[[#This Row],[Cost Price]]+tbl_Inventory[[#This Row],[Cost Price]]*IF(tbl_Inventory[[#This Row],[Premium?]]="Y",$P$4,$P$3)</f>
        <v>21.675000000000001</v>
      </c>
      <c r="I386" s="25" t="str">
        <f>IF(tbl_Inventory[[#This Row],[Num In Stock]]&lt;$P$5,"Y","")</f>
        <v/>
      </c>
      <c r="J386" s="26" t="str">
        <f>IF(AND(tbl_Inventory[[#This Row],[Below Min]]="Y",tbl_Inventory[[#This Row],[On Backorder]]=""),"Y","")</f>
        <v/>
      </c>
      <c r="K38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6" s="27">
        <f>IF(tbl_Inventory[[#This Row],[Reorder?]]="",0,VLOOKUP(tbl_Inventory[[#This Row],[Category]],tbl_ReorderQty[],2))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3">
      <c r="A387" s="22" t="s">
        <v>952</v>
      </c>
      <c r="B387" s="32" t="s">
        <v>953</v>
      </c>
      <c r="C387" s="33" t="s">
        <v>29</v>
      </c>
      <c r="D387" s="33">
        <v>14</v>
      </c>
      <c r="E387" s="33" t="s">
        <v>22</v>
      </c>
      <c r="F387" s="34" t="s">
        <v>22</v>
      </c>
      <c r="G387" s="16">
        <v>41.34</v>
      </c>
      <c r="H387" s="25">
        <f>tbl_Inventory[[#This Row],[Cost Price]]+tbl_Inventory[[#This Row],[Cost Price]]*IF(tbl_Inventory[[#This Row],[Premium?]]="Y",$P$4,$P$3)</f>
        <v>48.781200000000005</v>
      </c>
      <c r="I387" s="25" t="str">
        <f>IF(tbl_Inventory[[#This Row],[Num In Stock]]&lt;$P$5,"Y","")</f>
        <v/>
      </c>
      <c r="J387" s="26" t="str">
        <f>IF(AND(tbl_Inventory[[#This Row],[Below Min]]="Y",tbl_Inventory[[#This Row],[On Backorder]]=""),"Y","")</f>
        <v/>
      </c>
      <c r="K38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7" s="27">
        <f>IF(tbl_Inventory[[#This Row],[Reorder?]]="",0,VLOOKUP(tbl_Inventory[[#This Row],[Category]],tbl_ReorderQty[],2))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3">
      <c r="A388" s="22" t="s">
        <v>724</v>
      </c>
      <c r="B388" s="32" t="s">
        <v>725</v>
      </c>
      <c r="C388" s="33" t="s">
        <v>29</v>
      </c>
      <c r="D388" s="33">
        <v>11</v>
      </c>
      <c r="E388" s="33" t="s">
        <v>22</v>
      </c>
      <c r="F388" s="34" t="s">
        <v>25</v>
      </c>
      <c r="G388" s="16">
        <v>17.850000000000001</v>
      </c>
      <c r="H388" s="25">
        <f>tbl_Inventory[[#This Row],[Cost Price]]+tbl_Inventory[[#This Row],[Cost Price]]*IF(tbl_Inventory[[#This Row],[Premium?]]="Y",$P$4,$P$3)</f>
        <v>22.3125</v>
      </c>
      <c r="I388" s="25" t="str">
        <f>IF(tbl_Inventory[[#This Row],[Num In Stock]]&lt;$P$5,"Y","")</f>
        <v/>
      </c>
      <c r="J388" s="26" t="str">
        <f>IF(AND(tbl_Inventory[[#This Row],[Below Min]]="Y",tbl_Inventory[[#This Row],[On Backorder]]=""),"Y","")</f>
        <v/>
      </c>
      <c r="K38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8" s="27">
        <f>IF(tbl_Inventory[[#This Row],[Reorder?]]="",0,VLOOKUP(tbl_Inventory[[#This Row],[Category]],tbl_ReorderQty[],2))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">
      <c r="A389" s="22" t="s">
        <v>270</v>
      </c>
      <c r="B389" s="32" t="s">
        <v>271</v>
      </c>
      <c r="C389" s="33" t="s">
        <v>29</v>
      </c>
      <c r="D389" s="33">
        <v>13</v>
      </c>
      <c r="E389" s="33" t="s">
        <v>22</v>
      </c>
      <c r="F389" s="34" t="s">
        <v>22</v>
      </c>
      <c r="G389" s="16">
        <v>169.95</v>
      </c>
      <c r="H389" s="25">
        <f>tbl_Inventory[[#This Row],[Cost Price]]+tbl_Inventory[[#This Row],[Cost Price]]*IF(tbl_Inventory[[#This Row],[Premium?]]="Y",$P$4,$P$3)</f>
        <v>200.541</v>
      </c>
      <c r="I389" s="25" t="str">
        <f>IF(tbl_Inventory[[#This Row],[Num In Stock]]&lt;$P$5,"Y","")</f>
        <v/>
      </c>
      <c r="J389" s="26" t="str">
        <f>IF(AND(tbl_Inventory[[#This Row],[Below Min]]="Y",tbl_Inventory[[#This Row],[On Backorder]]=""),"Y","")</f>
        <v/>
      </c>
      <c r="K38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89" s="27">
        <f>IF(tbl_Inventory[[#This Row],[Reorder?]]="",0,VLOOKUP(tbl_Inventory[[#This Row],[Category]],tbl_ReorderQty[],2))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">
      <c r="A390" s="22" t="s">
        <v>266</v>
      </c>
      <c r="B390" s="32" t="s">
        <v>267</v>
      </c>
      <c r="C390" s="33" t="s">
        <v>29</v>
      </c>
      <c r="D390" s="33">
        <v>9</v>
      </c>
      <c r="E390" s="33" t="s">
        <v>22</v>
      </c>
      <c r="F390" s="34" t="s">
        <v>22</v>
      </c>
      <c r="G390" s="16">
        <v>144.9</v>
      </c>
      <c r="H390" s="25">
        <f>tbl_Inventory[[#This Row],[Cost Price]]+tbl_Inventory[[#This Row],[Cost Price]]*IF(tbl_Inventory[[#This Row],[Premium?]]="Y",$P$4,$P$3)</f>
        <v>170.982</v>
      </c>
      <c r="I390" s="25" t="str">
        <f>IF(tbl_Inventory[[#This Row],[Num In Stock]]&lt;$P$5,"Y","")</f>
        <v>Y</v>
      </c>
      <c r="J390" s="26" t="str">
        <f>IF(AND(tbl_Inventory[[#This Row],[Below Min]]="Y",tbl_Inventory[[#This Row],[On Backorder]]=""),"Y","")</f>
        <v>Y</v>
      </c>
      <c r="K39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390" s="27">
        <f>IF(tbl_Inventory[[#This Row],[Reorder?]]="",0,VLOOKUP(tbl_Inventory[[#This Row],[Category]],tbl_ReorderQty[],2))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">
      <c r="A391" s="22" t="s">
        <v>268</v>
      </c>
      <c r="B391" s="32" t="s">
        <v>269</v>
      </c>
      <c r="C391" s="33" t="s">
        <v>29</v>
      </c>
      <c r="D391" s="33">
        <v>2</v>
      </c>
      <c r="E391" s="33" t="s">
        <v>25</v>
      </c>
      <c r="F391" s="34" t="s">
        <v>22</v>
      </c>
      <c r="G391" s="16">
        <v>144.9</v>
      </c>
      <c r="H391" s="25">
        <f>tbl_Inventory[[#This Row],[Cost Price]]+tbl_Inventory[[#This Row],[Cost Price]]*IF(tbl_Inventory[[#This Row],[Premium?]]="Y",$P$4,$P$3)</f>
        <v>170.982</v>
      </c>
      <c r="I391" s="25" t="str">
        <f>IF(tbl_Inventory[[#This Row],[Num In Stock]]&lt;$P$5,"Y","")</f>
        <v>Y</v>
      </c>
      <c r="J391" s="26" t="str">
        <f>IF(AND(tbl_Inventory[[#This Row],[Below Min]]="Y",tbl_Inventory[[#This Row],[On Backorder]]=""),"Y","")</f>
        <v/>
      </c>
      <c r="K39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1" s="27">
        <f>IF(tbl_Inventory[[#This Row],[Reorder?]]="",0,VLOOKUP(tbl_Inventory[[#This Row],[Category]],tbl_ReorderQty[],2))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">
      <c r="A392" s="22" t="s">
        <v>1110</v>
      </c>
      <c r="B392" s="32" t="s">
        <v>1111</v>
      </c>
      <c r="C392" s="33" t="s">
        <v>29</v>
      </c>
      <c r="D392" s="33">
        <v>15</v>
      </c>
      <c r="E392" s="33" t="s">
        <v>22</v>
      </c>
      <c r="F392" s="34" t="s">
        <v>25</v>
      </c>
      <c r="G392" s="16">
        <v>11.33</v>
      </c>
      <c r="H392" s="25">
        <f>tbl_Inventory[[#This Row],[Cost Price]]+tbl_Inventory[[#This Row],[Cost Price]]*IF(tbl_Inventory[[#This Row],[Premium?]]="Y",$P$4,$P$3)</f>
        <v>14.1625</v>
      </c>
      <c r="I392" s="25" t="str">
        <f>IF(tbl_Inventory[[#This Row],[Num In Stock]]&lt;$P$5,"Y","")</f>
        <v/>
      </c>
      <c r="J392" s="26" t="str">
        <f>IF(AND(tbl_Inventory[[#This Row],[Below Min]]="Y",tbl_Inventory[[#This Row],[On Backorder]]=""),"Y","")</f>
        <v/>
      </c>
      <c r="K39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2" s="27">
        <f>IF(tbl_Inventory[[#This Row],[Reorder?]]="",0,VLOOKUP(tbl_Inventory[[#This Row],[Category]],tbl_ReorderQty[],2))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">
      <c r="A393" s="22" t="s">
        <v>1096</v>
      </c>
      <c r="B393" s="32" t="s">
        <v>1097</v>
      </c>
      <c r="C393" s="33" t="s">
        <v>29</v>
      </c>
      <c r="D393" s="33">
        <v>22</v>
      </c>
      <c r="E393" s="33" t="s">
        <v>22</v>
      </c>
      <c r="F393" s="34" t="s">
        <v>22</v>
      </c>
      <c r="G393" s="16">
        <v>17.68</v>
      </c>
      <c r="H393" s="25">
        <f>tbl_Inventory[[#This Row],[Cost Price]]+tbl_Inventory[[#This Row],[Cost Price]]*IF(tbl_Inventory[[#This Row],[Premium?]]="Y",$P$4,$P$3)</f>
        <v>20.862400000000001</v>
      </c>
      <c r="I393" s="25" t="str">
        <f>IF(tbl_Inventory[[#This Row],[Num In Stock]]&lt;$P$5,"Y","")</f>
        <v/>
      </c>
      <c r="J393" s="26" t="str">
        <f>IF(AND(tbl_Inventory[[#This Row],[Below Min]]="Y",tbl_Inventory[[#This Row],[On Backorder]]=""),"Y","")</f>
        <v/>
      </c>
      <c r="K39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3" s="27">
        <f>IF(tbl_Inventory[[#This Row],[Reorder?]]="",0,VLOOKUP(tbl_Inventory[[#This Row],[Category]],tbl_ReorderQty[],2))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">
      <c r="A394" s="18" t="s">
        <v>914</v>
      </c>
      <c r="B394" s="35" t="s">
        <v>915</v>
      </c>
      <c r="C394" s="33" t="s">
        <v>29</v>
      </c>
      <c r="D394" s="33">
        <v>13</v>
      </c>
      <c r="E394" s="33" t="s">
        <v>22</v>
      </c>
      <c r="F394" s="34" t="s">
        <v>22</v>
      </c>
      <c r="G394" s="16">
        <v>80.56</v>
      </c>
      <c r="H394" s="25">
        <f>tbl_Inventory[[#This Row],[Cost Price]]+tbl_Inventory[[#This Row],[Cost Price]]*IF(tbl_Inventory[[#This Row],[Premium?]]="Y",$P$4,$P$3)</f>
        <v>95.0608</v>
      </c>
      <c r="I394" s="25" t="str">
        <f>IF(tbl_Inventory[[#This Row],[Num In Stock]]&lt;$P$5,"Y","")</f>
        <v/>
      </c>
      <c r="J394" s="26" t="str">
        <f>IF(AND(tbl_Inventory[[#This Row],[Below Min]]="Y",tbl_Inventory[[#This Row],[On Backorder]]=""),"Y","")</f>
        <v/>
      </c>
      <c r="K39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4" s="27">
        <f>IF(tbl_Inventory[[#This Row],[Reorder?]]="",0,VLOOKUP(tbl_Inventory[[#This Row],[Category]],tbl_ReorderQty[],2))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">
      <c r="A395" s="22" t="s">
        <v>996</v>
      </c>
      <c r="B395" s="32" t="s">
        <v>997</v>
      </c>
      <c r="C395" s="33" t="s">
        <v>27</v>
      </c>
      <c r="D395" s="33">
        <v>24</v>
      </c>
      <c r="E395" s="33" t="s">
        <v>22</v>
      </c>
      <c r="F395" s="34" t="s">
        <v>22</v>
      </c>
      <c r="G395" s="16">
        <v>9058.85</v>
      </c>
      <c r="H395" s="25">
        <f>tbl_Inventory[[#This Row],[Cost Price]]+tbl_Inventory[[#This Row],[Cost Price]]*IF(tbl_Inventory[[#This Row],[Premium?]]="Y",$P$4,$P$3)</f>
        <v>10689.443000000001</v>
      </c>
      <c r="I395" s="25" t="str">
        <f>IF(tbl_Inventory[[#This Row],[Num In Stock]]&lt;$P$5,"Y","")</f>
        <v/>
      </c>
      <c r="J395" s="26" t="str">
        <f>IF(AND(tbl_Inventory[[#This Row],[Below Min]]="Y",tbl_Inventory[[#This Row],[On Backorder]]=""),"Y","")</f>
        <v/>
      </c>
      <c r="K39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5" s="27">
        <f>IF(tbl_Inventory[[#This Row],[Reorder?]]="",0,VLOOKUP(tbl_Inventory[[#This Row],[Category]],tbl_ReorderQty[],2))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">
      <c r="A396" s="22" t="s">
        <v>976</v>
      </c>
      <c r="B396" s="32" t="s">
        <v>977</v>
      </c>
      <c r="C396" s="33" t="s">
        <v>29</v>
      </c>
      <c r="D396" s="33">
        <v>24</v>
      </c>
      <c r="E396" s="33" t="s">
        <v>22</v>
      </c>
      <c r="F396" s="34" t="s">
        <v>22</v>
      </c>
      <c r="G396" s="16">
        <v>11.33</v>
      </c>
      <c r="H396" s="25">
        <f>tbl_Inventory[[#This Row],[Cost Price]]+tbl_Inventory[[#This Row],[Cost Price]]*IF(tbl_Inventory[[#This Row],[Premium?]]="Y",$P$4,$P$3)</f>
        <v>13.369400000000001</v>
      </c>
      <c r="I396" s="25" t="str">
        <f>IF(tbl_Inventory[[#This Row],[Num In Stock]]&lt;$P$5,"Y","")</f>
        <v/>
      </c>
      <c r="J396" s="26" t="str">
        <f>IF(AND(tbl_Inventory[[#This Row],[Below Min]]="Y",tbl_Inventory[[#This Row],[On Backorder]]=""),"Y","")</f>
        <v/>
      </c>
      <c r="K39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6" s="27">
        <f>IF(tbl_Inventory[[#This Row],[Reorder?]]="",0,VLOOKUP(tbl_Inventory[[#This Row],[Category]],tbl_ReorderQty[],2))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">
      <c r="A397" s="22" t="s">
        <v>316</v>
      </c>
      <c r="B397" s="32" t="s">
        <v>317</v>
      </c>
      <c r="C397" s="33" t="s">
        <v>29</v>
      </c>
      <c r="D397" s="33">
        <v>19</v>
      </c>
      <c r="E397" s="33" t="s">
        <v>22</v>
      </c>
      <c r="F397" s="34" t="s">
        <v>22</v>
      </c>
      <c r="G397" s="16">
        <v>68.64</v>
      </c>
      <c r="H397" s="25">
        <f>tbl_Inventory[[#This Row],[Cost Price]]+tbl_Inventory[[#This Row],[Cost Price]]*IF(tbl_Inventory[[#This Row],[Premium?]]="Y",$P$4,$P$3)</f>
        <v>80.995199999999997</v>
      </c>
      <c r="I397" s="25" t="str">
        <f>IF(tbl_Inventory[[#This Row],[Num In Stock]]&lt;$P$5,"Y","")</f>
        <v/>
      </c>
      <c r="J397" s="26" t="str">
        <f>IF(AND(tbl_Inventory[[#This Row],[Below Min]]="Y",tbl_Inventory[[#This Row],[On Backorder]]=""),"Y","")</f>
        <v/>
      </c>
      <c r="K39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7" s="27">
        <f>IF(tbl_Inventory[[#This Row],[Reorder?]]="",0,VLOOKUP(tbl_Inventory[[#This Row],[Category]],tbl_ReorderQty[],2))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">
      <c r="A398" s="18" t="s">
        <v>564</v>
      </c>
      <c r="B398" s="35" t="s">
        <v>565</v>
      </c>
      <c r="C398" s="33" t="s">
        <v>29</v>
      </c>
      <c r="D398" s="33">
        <v>5</v>
      </c>
      <c r="E398" s="33" t="s">
        <v>25</v>
      </c>
      <c r="F398" s="34" t="s">
        <v>25</v>
      </c>
      <c r="G398" s="16">
        <v>91.52</v>
      </c>
      <c r="H398" s="25">
        <f>tbl_Inventory[[#This Row],[Cost Price]]+tbl_Inventory[[#This Row],[Cost Price]]*IF(tbl_Inventory[[#This Row],[Premium?]]="Y",$P$4,$P$3)</f>
        <v>114.39999999999999</v>
      </c>
      <c r="I398" s="25" t="str">
        <f>IF(tbl_Inventory[[#This Row],[Num In Stock]]&lt;$P$5,"Y","")</f>
        <v>Y</v>
      </c>
      <c r="J398" s="26" t="str">
        <f>IF(AND(tbl_Inventory[[#This Row],[Below Min]]="Y",tbl_Inventory[[#This Row],[On Backorder]]=""),"Y","")</f>
        <v/>
      </c>
      <c r="K39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8" s="27">
        <f>IF(tbl_Inventory[[#This Row],[Reorder?]]="",0,VLOOKUP(tbl_Inventory[[#This Row],[Category]],tbl_ReorderQty[],2))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">
      <c r="A399" s="22" t="s">
        <v>538</v>
      </c>
      <c r="B399" s="32" t="s">
        <v>539</v>
      </c>
      <c r="C399" s="33" t="s">
        <v>29</v>
      </c>
      <c r="D399" s="33">
        <v>28</v>
      </c>
      <c r="E399" s="33" t="s">
        <v>22</v>
      </c>
      <c r="F399" s="34" t="s">
        <v>22</v>
      </c>
      <c r="G399" s="16">
        <v>69.959999999999994</v>
      </c>
      <c r="H399" s="25">
        <f>tbl_Inventory[[#This Row],[Cost Price]]+tbl_Inventory[[#This Row],[Cost Price]]*IF(tbl_Inventory[[#This Row],[Premium?]]="Y",$P$4,$P$3)</f>
        <v>82.552799999999991</v>
      </c>
      <c r="I399" s="25" t="str">
        <f>IF(tbl_Inventory[[#This Row],[Num In Stock]]&lt;$P$5,"Y","")</f>
        <v/>
      </c>
      <c r="J399" s="26" t="str">
        <f>IF(AND(tbl_Inventory[[#This Row],[Below Min]]="Y",tbl_Inventory[[#This Row],[On Backorder]]=""),"Y","")</f>
        <v/>
      </c>
      <c r="K39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399" s="27">
        <f>IF(tbl_Inventory[[#This Row],[Reorder?]]="",0,VLOOKUP(tbl_Inventory[[#This Row],[Category]],tbl_ReorderQty[],2))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">
      <c r="A400" s="18" t="s">
        <v>528</v>
      </c>
      <c r="B400" s="35" t="s">
        <v>529</v>
      </c>
      <c r="C400" s="33" t="s">
        <v>29</v>
      </c>
      <c r="D400" s="33">
        <v>10</v>
      </c>
      <c r="E400" s="33" t="s">
        <v>22</v>
      </c>
      <c r="F400" s="34" t="s">
        <v>25</v>
      </c>
      <c r="G400" s="16">
        <v>94.16</v>
      </c>
      <c r="H400" s="25">
        <f>tbl_Inventory[[#This Row],[Cost Price]]+tbl_Inventory[[#This Row],[Cost Price]]*IF(tbl_Inventory[[#This Row],[Premium?]]="Y",$P$4,$P$3)</f>
        <v>117.69999999999999</v>
      </c>
      <c r="I400" s="25" t="str">
        <f>IF(tbl_Inventory[[#This Row],[Num In Stock]]&lt;$P$5,"Y","")</f>
        <v/>
      </c>
      <c r="J400" s="26" t="str">
        <f>IF(AND(tbl_Inventory[[#This Row],[Below Min]]="Y",tbl_Inventory[[#This Row],[On Backorder]]=""),"Y","")</f>
        <v/>
      </c>
      <c r="K40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0" s="27">
        <f>IF(tbl_Inventory[[#This Row],[Reorder?]]="",0,VLOOKUP(tbl_Inventory[[#This Row],[Category]],tbl_ReorderQty[],2))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">
      <c r="A401" s="22" t="s">
        <v>386</v>
      </c>
      <c r="B401" s="32" t="s">
        <v>387</v>
      </c>
      <c r="C401" s="33" t="s">
        <v>29</v>
      </c>
      <c r="D401" s="33">
        <v>15</v>
      </c>
      <c r="E401" s="33" t="s">
        <v>22</v>
      </c>
      <c r="F401" s="34" t="s">
        <v>22</v>
      </c>
      <c r="G401" s="16">
        <v>91.52</v>
      </c>
      <c r="H401" s="25">
        <f>tbl_Inventory[[#This Row],[Cost Price]]+tbl_Inventory[[#This Row],[Cost Price]]*IF(tbl_Inventory[[#This Row],[Premium?]]="Y",$P$4,$P$3)</f>
        <v>107.99359999999999</v>
      </c>
      <c r="I401" s="25" t="str">
        <f>IF(tbl_Inventory[[#This Row],[Num In Stock]]&lt;$P$5,"Y","")</f>
        <v/>
      </c>
      <c r="J401" s="26" t="str">
        <f>IF(AND(tbl_Inventory[[#This Row],[Below Min]]="Y",tbl_Inventory[[#This Row],[On Backorder]]=""),"Y","")</f>
        <v/>
      </c>
      <c r="K40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1" s="27">
        <f>IF(tbl_Inventory[[#This Row],[Reorder?]]="",0,VLOOKUP(tbl_Inventory[[#This Row],[Category]],tbl_ReorderQty[],2))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">
      <c r="A402" s="22" t="s">
        <v>974</v>
      </c>
      <c r="B402" s="32" t="s">
        <v>975</v>
      </c>
      <c r="C402" s="33" t="s">
        <v>29</v>
      </c>
      <c r="D402" s="33">
        <v>15</v>
      </c>
      <c r="E402" s="33" t="s">
        <v>22</v>
      </c>
      <c r="F402" s="34" t="s">
        <v>22</v>
      </c>
      <c r="G402" s="16">
        <v>142.13999999999999</v>
      </c>
      <c r="H402" s="25">
        <f>tbl_Inventory[[#This Row],[Cost Price]]+tbl_Inventory[[#This Row],[Cost Price]]*IF(tbl_Inventory[[#This Row],[Premium?]]="Y",$P$4,$P$3)</f>
        <v>167.72519999999997</v>
      </c>
      <c r="I402" s="25" t="str">
        <f>IF(tbl_Inventory[[#This Row],[Num In Stock]]&lt;$P$5,"Y","")</f>
        <v/>
      </c>
      <c r="J402" s="26" t="str">
        <f>IF(AND(tbl_Inventory[[#This Row],[Below Min]]="Y",tbl_Inventory[[#This Row],[On Backorder]]=""),"Y","")</f>
        <v/>
      </c>
      <c r="K40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2" s="27">
        <f>IF(tbl_Inventory[[#This Row],[Reorder?]]="",0,VLOOKUP(tbl_Inventory[[#This Row],[Category]],tbl_ReorderQty[],2))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">
      <c r="A403" s="18" t="s">
        <v>784</v>
      </c>
      <c r="B403" s="35" t="s">
        <v>785</v>
      </c>
      <c r="C403" s="33" t="s">
        <v>29</v>
      </c>
      <c r="D403" s="33">
        <v>1</v>
      </c>
      <c r="E403" s="33" t="s">
        <v>22</v>
      </c>
      <c r="F403" s="34" t="s">
        <v>25</v>
      </c>
      <c r="G403" s="16">
        <v>84.66</v>
      </c>
      <c r="H403" s="25">
        <f>tbl_Inventory[[#This Row],[Cost Price]]+tbl_Inventory[[#This Row],[Cost Price]]*IF(tbl_Inventory[[#This Row],[Premium?]]="Y",$P$4,$P$3)</f>
        <v>105.82499999999999</v>
      </c>
      <c r="I403" s="25" t="str">
        <f>IF(tbl_Inventory[[#This Row],[Num In Stock]]&lt;$P$5,"Y","")</f>
        <v>Y</v>
      </c>
      <c r="J403" s="26" t="str">
        <f>IF(AND(tbl_Inventory[[#This Row],[Below Min]]="Y",tbl_Inventory[[#This Row],[On Backorder]]=""),"Y","")</f>
        <v>Y</v>
      </c>
      <c r="K40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03" s="27">
        <f>IF(tbl_Inventory[[#This Row],[Reorder?]]="",0,VLOOKUP(tbl_Inventory[[#This Row],[Category]],tbl_ReorderQty[],2))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">
      <c r="A404" s="18" t="s">
        <v>782</v>
      </c>
      <c r="B404" s="35" t="s">
        <v>783</v>
      </c>
      <c r="C404" s="33" t="s">
        <v>29</v>
      </c>
      <c r="D404" s="33">
        <v>3</v>
      </c>
      <c r="E404" s="33" t="s">
        <v>22</v>
      </c>
      <c r="F404" s="34" t="s">
        <v>22</v>
      </c>
      <c r="G404" s="16">
        <v>74.88</v>
      </c>
      <c r="H404" s="25">
        <f>tbl_Inventory[[#This Row],[Cost Price]]+tbl_Inventory[[#This Row],[Cost Price]]*IF(tbl_Inventory[[#This Row],[Premium?]]="Y",$P$4,$P$3)</f>
        <v>88.358399999999989</v>
      </c>
      <c r="I404" s="25" t="str">
        <f>IF(tbl_Inventory[[#This Row],[Num In Stock]]&lt;$P$5,"Y","")</f>
        <v>Y</v>
      </c>
      <c r="J404" s="26" t="str">
        <f>IF(AND(tbl_Inventory[[#This Row],[Below Min]]="Y",tbl_Inventory[[#This Row],[On Backorder]]=""),"Y","")</f>
        <v>Y</v>
      </c>
      <c r="K40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04" s="27">
        <f>IF(tbl_Inventory[[#This Row],[Reorder?]]="",0,VLOOKUP(tbl_Inventory[[#This Row],[Category]],tbl_ReorderQty[],2))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">
      <c r="A405" s="18" t="s">
        <v>780</v>
      </c>
      <c r="B405" s="35" t="s">
        <v>781</v>
      </c>
      <c r="C405" s="33" t="s">
        <v>29</v>
      </c>
      <c r="D405" s="33">
        <v>9</v>
      </c>
      <c r="E405" s="33" t="s">
        <v>22</v>
      </c>
      <c r="F405" s="34" t="s">
        <v>25</v>
      </c>
      <c r="G405" s="16">
        <v>111.3</v>
      </c>
      <c r="H405" s="25">
        <f>tbl_Inventory[[#This Row],[Cost Price]]+tbl_Inventory[[#This Row],[Cost Price]]*IF(tbl_Inventory[[#This Row],[Premium?]]="Y",$P$4,$P$3)</f>
        <v>139.125</v>
      </c>
      <c r="I405" s="25" t="str">
        <f>IF(tbl_Inventory[[#This Row],[Num In Stock]]&lt;$P$5,"Y","")</f>
        <v>Y</v>
      </c>
      <c r="J405" s="26" t="str">
        <f>IF(AND(tbl_Inventory[[#This Row],[Below Min]]="Y",tbl_Inventory[[#This Row],[On Backorder]]=""),"Y","")</f>
        <v>Y</v>
      </c>
      <c r="K40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05" s="27">
        <f>IF(tbl_Inventory[[#This Row],[Reorder?]]="",0,VLOOKUP(tbl_Inventory[[#This Row],[Category]],tbl_ReorderQty[],2))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">
      <c r="A406" s="23" t="s">
        <v>954</v>
      </c>
      <c r="B406" s="35" t="s">
        <v>955</v>
      </c>
      <c r="C406" s="33" t="s">
        <v>29</v>
      </c>
      <c r="D406" s="33">
        <v>1</v>
      </c>
      <c r="E406" s="33" t="s">
        <v>25</v>
      </c>
      <c r="F406" s="34" t="s">
        <v>22</v>
      </c>
      <c r="G406" s="16">
        <v>56.1</v>
      </c>
      <c r="H406" s="25">
        <f>tbl_Inventory[[#This Row],[Cost Price]]+tbl_Inventory[[#This Row],[Cost Price]]*IF(tbl_Inventory[[#This Row],[Premium?]]="Y",$P$4,$P$3)</f>
        <v>66.198000000000008</v>
      </c>
      <c r="I406" s="25" t="str">
        <f>IF(tbl_Inventory[[#This Row],[Num In Stock]]&lt;$P$5,"Y","")</f>
        <v>Y</v>
      </c>
      <c r="J406" s="26" t="str">
        <f>IF(AND(tbl_Inventory[[#This Row],[Below Min]]="Y",tbl_Inventory[[#This Row],[On Backorder]]=""),"Y","")</f>
        <v/>
      </c>
      <c r="K40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6" s="27">
        <f>IF(tbl_Inventory[[#This Row],[Reorder?]]="",0,VLOOKUP(tbl_Inventory[[#This Row],[Category]],tbl_ReorderQty[],2))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">
      <c r="A407" s="22" t="s">
        <v>212</v>
      </c>
      <c r="B407" s="32" t="s">
        <v>213</v>
      </c>
      <c r="C407" s="33" t="s">
        <v>29</v>
      </c>
      <c r="D407" s="33">
        <v>11</v>
      </c>
      <c r="E407" s="33" t="s">
        <v>22</v>
      </c>
      <c r="F407" s="34" t="s">
        <v>25</v>
      </c>
      <c r="G407" s="16">
        <v>1496.25</v>
      </c>
      <c r="H407" s="25">
        <f>tbl_Inventory[[#This Row],[Cost Price]]+tbl_Inventory[[#This Row],[Cost Price]]*IF(tbl_Inventory[[#This Row],[Premium?]]="Y",$P$4,$P$3)</f>
        <v>1870.3125</v>
      </c>
      <c r="I407" s="25" t="str">
        <f>IF(tbl_Inventory[[#This Row],[Num In Stock]]&lt;$P$5,"Y","")</f>
        <v/>
      </c>
      <c r="J407" s="26" t="str">
        <f>IF(AND(tbl_Inventory[[#This Row],[Below Min]]="Y",tbl_Inventory[[#This Row],[On Backorder]]=""),"Y","")</f>
        <v/>
      </c>
      <c r="K40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7" s="27">
        <f>IF(tbl_Inventory[[#This Row],[Reorder?]]="",0,VLOOKUP(tbl_Inventory[[#This Row],[Category]],tbl_ReorderQty[],2))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">
      <c r="A408" s="22" t="s">
        <v>420</v>
      </c>
      <c r="B408" s="32" t="s">
        <v>421</v>
      </c>
      <c r="C408" s="33" t="s">
        <v>27</v>
      </c>
      <c r="D408" s="33">
        <v>26</v>
      </c>
      <c r="E408" s="33" t="s">
        <v>22</v>
      </c>
      <c r="F408" s="34" t="s">
        <v>25</v>
      </c>
      <c r="G408" s="16">
        <v>5824.7</v>
      </c>
      <c r="H408" s="25">
        <f>tbl_Inventory[[#This Row],[Cost Price]]+tbl_Inventory[[#This Row],[Cost Price]]*IF(tbl_Inventory[[#This Row],[Premium?]]="Y",$P$4,$P$3)</f>
        <v>7280.875</v>
      </c>
      <c r="I408" s="25" t="str">
        <f>IF(tbl_Inventory[[#This Row],[Num In Stock]]&lt;$P$5,"Y","")</f>
        <v/>
      </c>
      <c r="J408" s="26" t="str">
        <f>IF(AND(tbl_Inventory[[#This Row],[Below Min]]="Y",tbl_Inventory[[#This Row],[On Backorder]]=""),"Y","")</f>
        <v/>
      </c>
      <c r="K40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8" s="27">
        <f>IF(tbl_Inventory[[#This Row],[Reorder?]]="",0,VLOOKUP(tbl_Inventory[[#This Row],[Category]],tbl_ReorderQty[],2))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">
      <c r="A409" s="22" t="s">
        <v>210</v>
      </c>
      <c r="B409" s="32" t="s">
        <v>211</v>
      </c>
      <c r="C409" s="33" t="s">
        <v>29</v>
      </c>
      <c r="D409" s="33">
        <v>29</v>
      </c>
      <c r="E409" s="33" t="s">
        <v>22</v>
      </c>
      <c r="F409" s="34" t="s">
        <v>25</v>
      </c>
      <c r="G409" s="16">
        <v>1127.8499999999999</v>
      </c>
      <c r="H409" s="25">
        <f>tbl_Inventory[[#This Row],[Cost Price]]+tbl_Inventory[[#This Row],[Cost Price]]*IF(tbl_Inventory[[#This Row],[Premium?]]="Y",$P$4,$P$3)</f>
        <v>1409.8125</v>
      </c>
      <c r="I409" s="25" t="str">
        <f>IF(tbl_Inventory[[#This Row],[Num In Stock]]&lt;$P$5,"Y","")</f>
        <v/>
      </c>
      <c r="J409" s="26" t="str">
        <f>IF(AND(tbl_Inventory[[#This Row],[Below Min]]="Y",tbl_Inventory[[#This Row],[On Backorder]]=""),"Y","")</f>
        <v/>
      </c>
      <c r="K40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09" s="27">
        <f>IF(tbl_Inventory[[#This Row],[Reorder?]]="",0,VLOOKUP(tbl_Inventory[[#This Row],[Category]],tbl_ReorderQty[],2))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">
      <c r="A410" s="22" t="s">
        <v>208</v>
      </c>
      <c r="B410" s="32" t="s">
        <v>209</v>
      </c>
      <c r="C410" s="33" t="s">
        <v>29</v>
      </c>
      <c r="D410" s="33">
        <v>3</v>
      </c>
      <c r="E410" s="33" t="s">
        <v>25</v>
      </c>
      <c r="F410" s="34" t="s">
        <v>25</v>
      </c>
      <c r="G410" s="16">
        <v>1149.75</v>
      </c>
      <c r="H410" s="25">
        <f>tbl_Inventory[[#This Row],[Cost Price]]+tbl_Inventory[[#This Row],[Cost Price]]*IF(tbl_Inventory[[#This Row],[Premium?]]="Y",$P$4,$P$3)</f>
        <v>1437.1875</v>
      </c>
      <c r="I410" s="25" t="str">
        <f>IF(tbl_Inventory[[#This Row],[Num In Stock]]&lt;$P$5,"Y","")</f>
        <v>Y</v>
      </c>
      <c r="J410" s="26" t="str">
        <f>IF(AND(tbl_Inventory[[#This Row],[Below Min]]="Y",tbl_Inventory[[#This Row],[On Backorder]]=""),"Y","")</f>
        <v/>
      </c>
      <c r="K4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0" s="27">
        <f>IF(tbl_Inventory[[#This Row],[Reorder?]]="",0,VLOOKUP(tbl_Inventory[[#This Row],[Category]],tbl_ReorderQty[],2))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">
      <c r="A411" s="22" t="s">
        <v>352</v>
      </c>
      <c r="B411" s="32" t="s">
        <v>353</v>
      </c>
      <c r="C411" s="33" t="s">
        <v>29</v>
      </c>
      <c r="D411" s="33">
        <v>0</v>
      </c>
      <c r="E411" s="33" t="s">
        <v>25</v>
      </c>
      <c r="F411" s="34" t="s">
        <v>25</v>
      </c>
      <c r="G411" s="16">
        <v>1677.9</v>
      </c>
      <c r="H411" s="25">
        <f>tbl_Inventory[[#This Row],[Cost Price]]+tbl_Inventory[[#This Row],[Cost Price]]*IF(tbl_Inventory[[#This Row],[Premium?]]="Y",$P$4,$P$3)</f>
        <v>2097.375</v>
      </c>
      <c r="I411" s="25" t="str">
        <f>IF(tbl_Inventory[[#This Row],[Num In Stock]]&lt;$P$5,"Y","")</f>
        <v>Y</v>
      </c>
      <c r="J411" s="26" t="str">
        <f>IF(AND(tbl_Inventory[[#This Row],[Below Min]]="Y",tbl_Inventory[[#This Row],[On Backorder]]=""),"Y","")</f>
        <v/>
      </c>
      <c r="K4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1" s="27">
        <f>IF(tbl_Inventory[[#This Row],[Reorder?]]="",0,VLOOKUP(tbl_Inventory[[#This Row],[Category]],tbl_ReorderQty[],2))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">
      <c r="A412" s="22" t="s">
        <v>410</v>
      </c>
      <c r="B412" s="32" t="s">
        <v>411</v>
      </c>
      <c r="C412" s="33" t="s">
        <v>29</v>
      </c>
      <c r="D412" s="33">
        <v>27</v>
      </c>
      <c r="E412" s="33" t="s">
        <v>22</v>
      </c>
      <c r="F412" s="34" t="s">
        <v>22</v>
      </c>
      <c r="G412" s="16">
        <v>1171.6500000000001</v>
      </c>
      <c r="H412" s="25">
        <f>tbl_Inventory[[#This Row],[Cost Price]]+tbl_Inventory[[#This Row],[Cost Price]]*IF(tbl_Inventory[[#This Row],[Premium?]]="Y",$P$4,$P$3)</f>
        <v>1382.547</v>
      </c>
      <c r="I412" s="25" t="str">
        <f>IF(tbl_Inventory[[#This Row],[Num In Stock]]&lt;$P$5,"Y","")</f>
        <v/>
      </c>
      <c r="J412" s="26" t="str">
        <f>IF(AND(tbl_Inventory[[#This Row],[Below Min]]="Y",tbl_Inventory[[#This Row],[On Backorder]]=""),"Y","")</f>
        <v/>
      </c>
      <c r="K4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2" s="27">
        <f>IF(tbl_Inventory[[#This Row],[Reorder?]]="",0,VLOOKUP(tbl_Inventory[[#This Row],[Category]],tbl_ReorderQty[],2))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">
      <c r="A413" s="22" t="s">
        <v>350</v>
      </c>
      <c r="B413" s="32" t="s">
        <v>351</v>
      </c>
      <c r="C413" s="33" t="s">
        <v>27</v>
      </c>
      <c r="D413" s="33">
        <v>11</v>
      </c>
      <c r="E413" s="33" t="s">
        <v>22</v>
      </c>
      <c r="F413" s="34" t="s">
        <v>25</v>
      </c>
      <c r="G413" s="16">
        <v>5714.8</v>
      </c>
      <c r="H413" s="25">
        <f>tbl_Inventory[[#This Row],[Cost Price]]+tbl_Inventory[[#This Row],[Cost Price]]*IF(tbl_Inventory[[#This Row],[Premium?]]="Y",$P$4,$P$3)</f>
        <v>7143.5</v>
      </c>
      <c r="I413" s="25" t="str">
        <f>IF(tbl_Inventory[[#This Row],[Num In Stock]]&lt;$P$5,"Y","")</f>
        <v/>
      </c>
      <c r="J413" s="26" t="str">
        <f>IF(AND(tbl_Inventory[[#This Row],[Below Min]]="Y",tbl_Inventory[[#This Row],[On Backorder]]=""),"Y","")</f>
        <v/>
      </c>
      <c r="K4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3" s="27">
        <f>IF(tbl_Inventory[[#This Row],[Reorder?]]="",0,VLOOKUP(tbl_Inventory[[#This Row],[Category]],tbl_ReorderQty[],2))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">
      <c r="A414" s="22" t="s">
        <v>358</v>
      </c>
      <c r="B414" s="32" t="s">
        <v>359</v>
      </c>
      <c r="C414" s="33" t="s">
        <v>29</v>
      </c>
      <c r="D414" s="33">
        <v>17</v>
      </c>
      <c r="E414" s="33" t="s">
        <v>22</v>
      </c>
      <c r="F414" s="34" t="s">
        <v>22</v>
      </c>
      <c r="G414" s="16">
        <v>1760.15</v>
      </c>
      <c r="H414" s="25">
        <f>tbl_Inventory[[#This Row],[Cost Price]]+tbl_Inventory[[#This Row],[Cost Price]]*IF(tbl_Inventory[[#This Row],[Premium?]]="Y",$P$4,$P$3)</f>
        <v>2076.9769999999999</v>
      </c>
      <c r="I414" s="25" t="str">
        <f>IF(tbl_Inventory[[#This Row],[Num In Stock]]&lt;$P$5,"Y","")</f>
        <v/>
      </c>
      <c r="J414" s="26" t="str">
        <f>IF(AND(tbl_Inventory[[#This Row],[Below Min]]="Y",tbl_Inventory[[#This Row],[On Backorder]]=""),"Y","")</f>
        <v/>
      </c>
      <c r="K4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4" s="27">
        <f>IF(tbl_Inventory[[#This Row],[Reorder?]]="",0,VLOOKUP(tbl_Inventory[[#This Row],[Category]],tbl_ReorderQty[],2))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">
      <c r="A415" s="22" t="s">
        <v>418</v>
      </c>
      <c r="B415" s="32" t="s">
        <v>419</v>
      </c>
      <c r="C415" s="33" t="s">
        <v>27</v>
      </c>
      <c r="D415" s="33">
        <v>32</v>
      </c>
      <c r="E415" s="33" t="s">
        <v>22</v>
      </c>
      <c r="F415" s="34" t="s">
        <v>25</v>
      </c>
      <c r="G415" s="16">
        <v>6990.7</v>
      </c>
      <c r="H415" s="25">
        <f>tbl_Inventory[[#This Row],[Cost Price]]+tbl_Inventory[[#This Row],[Cost Price]]*IF(tbl_Inventory[[#This Row],[Premium?]]="Y",$P$4,$P$3)</f>
        <v>8738.375</v>
      </c>
      <c r="I415" s="25" t="str">
        <f>IF(tbl_Inventory[[#This Row],[Num In Stock]]&lt;$P$5,"Y","")</f>
        <v/>
      </c>
      <c r="J415" s="26" t="str">
        <f>IF(AND(tbl_Inventory[[#This Row],[Below Min]]="Y",tbl_Inventory[[#This Row],[On Backorder]]=""),"Y","")</f>
        <v/>
      </c>
      <c r="K4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5" s="27">
        <f>IF(tbl_Inventory[[#This Row],[Reorder?]]="",0,VLOOKUP(tbl_Inventory[[#This Row],[Category]],tbl_ReorderQty[],2))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">
      <c r="A416" s="22" t="s">
        <v>416</v>
      </c>
      <c r="B416" s="32" t="s">
        <v>417</v>
      </c>
      <c r="C416" s="33" t="s">
        <v>29</v>
      </c>
      <c r="D416" s="33">
        <v>28</v>
      </c>
      <c r="E416" s="33" t="s">
        <v>22</v>
      </c>
      <c r="F416" s="34" t="s">
        <v>25</v>
      </c>
      <c r="G416" s="16">
        <v>1674.75</v>
      </c>
      <c r="H416" s="25">
        <f>tbl_Inventory[[#This Row],[Cost Price]]+tbl_Inventory[[#This Row],[Cost Price]]*IF(tbl_Inventory[[#This Row],[Premium?]]="Y",$P$4,$P$3)</f>
        <v>2093.4375</v>
      </c>
      <c r="I416" s="25" t="str">
        <f>IF(tbl_Inventory[[#This Row],[Num In Stock]]&lt;$P$5,"Y","")</f>
        <v/>
      </c>
      <c r="J416" s="26" t="str">
        <f>IF(AND(tbl_Inventory[[#This Row],[Below Min]]="Y",tbl_Inventory[[#This Row],[On Backorder]]=""),"Y","")</f>
        <v/>
      </c>
      <c r="K4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6" s="27">
        <f>IF(tbl_Inventory[[#This Row],[Reorder?]]="",0,VLOOKUP(tbl_Inventory[[#This Row],[Category]],tbl_ReorderQty[],2))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">
      <c r="A417" s="22" t="s">
        <v>408</v>
      </c>
      <c r="B417" s="32" t="s">
        <v>409</v>
      </c>
      <c r="C417" s="33" t="s">
        <v>28</v>
      </c>
      <c r="D417" s="33">
        <v>24</v>
      </c>
      <c r="E417" s="33" t="s">
        <v>22</v>
      </c>
      <c r="F417" s="34" t="s">
        <v>22</v>
      </c>
      <c r="G417" s="16">
        <v>2882.25</v>
      </c>
      <c r="H417" s="25">
        <f>tbl_Inventory[[#This Row],[Cost Price]]+tbl_Inventory[[#This Row],[Cost Price]]*IF(tbl_Inventory[[#This Row],[Premium?]]="Y",$P$4,$P$3)</f>
        <v>3401.0549999999998</v>
      </c>
      <c r="I417" s="25" t="str">
        <f>IF(tbl_Inventory[[#This Row],[Num In Stock]]&lt;$P$5,"Y","")</f>
        <v/>
      </c>
      <c r="J417" s="26" t="str">
        <f>IF(AND(tbl_Inventory[[#This Row],[Below Min]]="Y",tbl_Inventory[[#This Row],[On Backorder]]=""),"Y","")</f>
        <v/>
      </c>
      <c r="K4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7" s="27">
        <f>IF(tbl_Inventory[[#This Row],[Reorder?]]="",0,VLOOKUP(tbl_Inventory[[#This Row],[Category]],tbl_ReorderQty[],2))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">
      <c r="A418" s="22" t="s">
        <v>206</v>
      </c>
      <c r="B418" s="32" t="s">
        <v>207</v>
      </c>
      <c r="C418" s="33" t="s">
        <v>29</v>
      </c>
      <c r="D418" s="33">
        <v>19</v>
      </c>
      <c r="E418" s="33" t="s">
        <v>22</v>
      </c>
      <c r="F418" s="34" t="s">
        <v>22</v>
      </c>
      <c r="G418" s="16">
        <v>1510.5</v>
      </c>
      <c r="H418" s="25">
        <f>tbl_Inventory[[#This Row],[Cost Price]]+tbl_Inventory[[#This Row],[Cost Price]]*IF(tbl_Inventory[[#This Row],[Premium?]]="Y",$P$4,$P$3)</f>
        <v>1782.3899999999999</v>
      </c>
      <c r="I418" s="25" t="str">
        <f>IF(tbl_Inventory[[#This Row],[Num In Stock]]&lt;$P$5,"Y","")</f>
        <v/>
      </c>
      <c r="J418" s="26" t="str">
        <f>IF(AND(tbl_Inventory[[#This Row],[Below Min]]="Y",tbl_Inventory[[#This Row],[On Backorder]]=""),"Y","")</f>
        <v/>
      </c>
      <c r="K4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8" s="27">
        <f>IF(tbl_Inventory[[#This Row],[Reorder?]]="",0,VLOOKUP(tbl_Inventory[[#This Row],[Category]],tbl_ReorderQty[],2))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">
      <c r="A419" s="18" t="s">
        <v>978</v>
      </c>
      <c r="B419" s="35" t="s">
        <v>979</v>
      </c>
      <c r="C419" s="33" t="s">
        <v>28</v>
      </c>
      <c r="D419" s="33">
        <v>3</v>
      </c>
      <c r="E419" s="33" t="s">
        <v>25</v>
      </c>
      <c r="F419" s="34" t="s">
        <v>22</v>
      </c>
      <c r="G419" s="16">
        <v>3360.9</v>
      </c>
      <c r="H419" s="25">
        <f>tbl_Inventory[[#This Row],[Cost Price]]+tbl_Inventory[[#This Row],[Cost Price]]*IF(tbl_Inventory[[#This Row],[Premium?]]="Y",$P$4,$P$3)</f>
        <v>3965.8620000000001</v>
      </c>
      <c r="I419" s="25" t="str">
        <f>IF(tbl_Inventory[[#This Row],[Num In Stock]]&lt;$P$5,"Y","")</f>
        <v>Y</v>
      </c>
      <c r="J419" s="26" t="str">
        <f>IF(AND(tbl_Inventory[[#This Row],[Below Min]]="Y",tbl_Inventory[[#This Row],[On Backorder]]=""),"Y","")</f>
        <v/>
      </c>
      <c r="K4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19" s="27">
        <f>IF(tbl_Inventory[[#This Row],[Reorder?]]="",0,VLOOKUP(tbl_Inventory[[#This Row],[Category]],tbl_ReorderQty[],2))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">
      <c r="A420" s="22" t="s">
        <v>980</v>
      </c>
      <c r="B420" s="32" t="s">
        <v>981</v>
      </c>
      <c r="C420" s="33" t="s">
        <v>29</v>
      </c>
      <c r="D420" s="33">
        <v>25</v>
      </c>
      <c r="E420" s="33" t="s">
        <v>22</v>
      </c>
      <c r="F420" s="34" t="s">
        <v>22</v>
      </c>
      <c r="G420" s="16">
        <v>1710.8</v>
      </c>
      <c r="H420" s="25">
        <f>tbl_Inventory[[#This Row],[Cost Price]]+tbl_Inventory[[#This Row],[Cost Price]]*IF(tbl_Inventory[[#This Row],[Premium?]]="Y",$P$4,$P$3)</f>
        <v>2018.7439999999999</v>
      </c>
      <c r="I420" s="25" t="str">
        <f>IF(tbl_Inventory[[#This Row],[Num In Stock]]&lt;$P$5,"Y","")</f>
        <v/>
      </c>
      <c r="J420" s="26" t="str">
        <f>IF(AND(tbl_Inventory[[#This Row],[Below Min]]="Y",tbl_Inventory[[#This Row],[On Backorder]]=""),"Y","")</f>
        <v/>
      </c>
      <c r="K4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0" s="27">
        <f>IF(tbl_Inventory[[#This Row],[Reorder?]]="",0,VLOOKUP(tbl_Inventory[[#This Row],[Category]],tbl_ReorderQty[],2))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">
      <c r="A421" s="22" t="s">
        <v>520</v>
      </c>
      <c r="B421" s="32" t="s">
        <v>521</v>
      </c>
      <c r="C421" s="33" t="s">
        <v>29</v>
      </c>
      <c r="D421" s="33">
        <v>17</v>
      </c>
      <c r="E421" s="33" t="s">
        <v>22</v>
      </c>
      <c r="F421" s="34" t="s">
        <v>22</v>
      </c>
      <c r="G421" s="16">
        <v>1496.25</v>
      </c>
      <c r="H421" s="25">
        <f>tbl_Inventory[[#This Row],[Cost Price]]+tbl_Inventory[[#This Row],[Cost Price]]*IF(tbl_Inventory[[#This Row],[Premium?]]="Y",$P$4,$P$3)</f>
        <v>1765.575</v>
      </c>
      <c r="I421" s="25" t="str">
        <f>IF(tbl_Inventory[[#This Row],[Num In Stock]]&lt;$P$5,"Y","")</f>
        <v/>
      </c>
      <c r="J421" s="26" t="str">
        <f>IF(AND(tbl_Inventory[[#This Row],[Below Min]]="Y",tbl_Inventory[[#This Row],[On Backorder]]=""),"Y","")</f>
        <v/>
      </c>
      <c r="K4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1" s="27">
        <f>IF(tbl_Inventory[[#This Row],[Reorder?]]="",0,VLOOKUP(tbl_Inventory[[#This Row],[Category]],tbl_ReorderQty[],2))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">
      <c r="A422" s="18" t="s">
        <v>360</v>
      </c>
      <c r="B422" s="32" t="s">
        <v>361</v>
      </c>
      <c r="C422" s="33" t="s">
        <v>28</v>
      </c>
      <c r="D422" s="33">
        <v>9</v>
      </c>
      <c r="E422" s="33" t="s">
        <v>25</v>
      </c>
      <c r="F422" s="34" t="s">
        <v>22</v>
      </c>
      <c r="G422" s="16">
        <v>2093.5</v>
      </c>
      <c r="H422" s="25">
        <f>tbl_Inventory[[#This Row],[Cost Price]]+tbl_Inventory[[#This Row],[Cost Price]]*IF(tbl_Inventory[[#This Row],[Premium?]]="Y",$P$4,$P$3)</f>
        <v>2470.33</v>
      </c>
      <c r="I422" s="25" t="str">
        <f>IF(tbl_Inventory[[#This Row],[Num In Stock]]&lt;$P$5,"Y","")</f>
        <v>Y</v>
      </c>
      <c r="J422" s="26" t="str">
        <f>IF(AND(tbl_Inventory[[#This Row],[Below Min]]="Y",tbl_Inventory[[#This Row],[On Backorder]]=""),"Y","")</f>
        <v/>
      </c>
      <c r="K4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2" s="27">
        <f>IF(tbl_Inventory[[#This Row],[Reorder?]]="",0,VLOOKUP(tbl_Inventory[[#This Row],[Category]],tbl_ReorderQty[],2))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">
      <c r="A423" s="19" t="s">
        <v>356</v>
      </c>
      <c r="B423" s="37" t="s">
        <v>357</v>
      </c>
      <c r="C423" s="33" t="s">
        <v>28</v>
      </c>
      <c r="D423" s="33">
        <v>4</v>
      </c>
      <c r="E423" s="33" t="s">
        <v>22</v>
      </c>
      <c r="F423" s="34" t="s">
        <v>25</v>
      </c>
      <c r="G423" s="16">
        <v>2034.25</v>
      </c>
      <c r="H423" s="25">
        <f>tbl_Inventory[[#This Row],[Cost Price]]+tbl_Inventory[[#This Row],[Cost Price]]*IF(tbl_Inventory[[#This Row],[Premium?]]="Y",$P$4,$P$3)</f>
        <v>2542.8125</v>
      </c>
      <c r="I423" s="25" t="str">
        <f>IF(tbl_Inventory[[#This Row],[Num In Stock]]&lt;$P$5,"Y","")</f>
        <v>Y</v>
      </c>
      <c r="J423" s="26" t="str">
        <f>IF(AND(tbl_Inventory[[#This Row],[Below Min]]="Y",tbl_Inventory[[#This Row],[On Backorder]]=""),"Y","")</f>
        <v>Y</v>
      </c>
      <c r="K4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423" s="27">
        <f>IF(tbl_Inventory[[#This Row],[Reorder?]]="",0,VLOOKUP(tbl_Inventory[[#This Row],[Category]],tbl_ReorderQty[],2))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">
      <c r="A424" s="19" t="s">
        <v>354</v>
      </c>
      <c r="B424" s="37" t="s">
        <v>355</v>
      </c>
      <c r="C424" s="33" t="s">
        <v>29</v>
      </c>
      <c r="D424" s="33">
        <v>15</v>
      </c>
      <c r="E424" s="33" t="s">
        <v>22</v>
      </c>
      <c r="F424" s="34" t="s">
        <v>25</v>
      </c>
      <c r="G424" s="16">
        <v>1760.15</v>
      </c>
      <c r="H424" s="25">
        <f>tbl_Inventory[[#This Row],[Cost Price]]+tbl_Inventory[[#This Row],[Cost Price]]*IF(tbl_Inventory[[#This Row],[Premium?]]="Y",$P$4,$P$3)</f>
        <v>2200.1875</v>
      </c>
      <c r="I424" s="25" t="str">
        <f>IF(tbl_Inventory[[#This Row],[Num In Stock]]&lt;$P$5,"Y","")</f>
        <v/>
      </c>
      <c r="J424" s="26" t="str">
        <f>IF(AND(tbl_Inventory[[#This Row],[Below Min]]="Y",tbl_Inventory[[#This Row],[On Backorder]]=""),"Y","")</f>
        <v/>
      </c>
      <c r="K4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4" s="27">
        <f>IF(tbl_Inventory[[#This Row],[Reorder?]]="",0,VLOOKUP(tbl_Inventory[[#This Row],[Category]],tbl_ReorderQty[],2))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">
      <c r="A425" s="22" t="s">
        <v>462</v>
      </c>
      <c r="B425" s="32" t="s">
        <v>463</v>
      </c>
      <c r="C425" s="33" t="s">
        <v>28</v>
      </c>
      <c r="D425" s="33">
        <v>23</v>
      </c>
      <c r="E425" s="33" t="s">
        <v>22</v>
      </c>
      <c r="F425" s="34" t="s">
        <v>25</v>
      </c>
      <c r="G425" s="16">
        <v>2562.65</v>
      </c>
      <c r="H425" s="25">
        <f>tbl_Inventory[[#This Row],[Cost Price]]+tbl_Inventory[[#This Row],[Cost Price]]*IF(tbl_Inventory[[#This Row],[Premium?]]="Y",$P$4,$P$3)</f>
        <v>3203.3125</v>
      </c>
      <c r="I425" s="25" t="str">
        <f>IF(tbl_Inventory[[#This Row],[Num In Stock]]&lt;$P$5,"Y","")</f>
        <v/>
      </c>
      <c r="J425" s="26" t="str">
        <f>IF(AND(tbl_Inventory[[#This Row],[Below Min]]="Y",tbl_Inventory[[#This Row],[On Backorder]]=""),"Y","")</f>
        <v/>
      </c>
      <c r="K4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5" s="27">
        <f>IF(tbl_Inventory[[#This Row],[Reorder?]]="",0,VLOOKUP(tbl_Inventory[[#This Row],[Category]],tbl_ReorderQty[],2))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">
      <c r="A426" s="22" t="s">
        <v>988</v>
      </c>
      <c r="B426" s="32" t="s">
        <v>989</v>
      </c>
      <c r="C426" s="33" t="s">
        <v>28</v>
      </c>
      <c r="D426" s="33">
        <v>22</v>
      </c>
      <c r="E426" s="33" t="s">
        <v>22</v>
      </c>
      <c r="F426" s="34" t="s">
        <v>25</v>
      </c>
      <c r="G426" s="16">
        <v>2054</v>
      </c>
      <c r="H426" s="25">
        <f>tbl_Inventory[[#This Row],[Cost Price]]+tbl_Inventory[[#This Row],[Cost Price]]*IF(tbl_Inventory[[#This Row],[Premium?]]="Y",$P$4,$P$3)</f>
        <v>2567.5</v>
      </c>
      <c r="I426" s="25" t="str">
        <f>IF(tbl_Inventory[[#This Row],[Num In Stock]]&lt;$P$5,"Y","")</f>
        <v/>
      </c>
      <c r="J426" s="26" t="str">
        <f>IF(AND(tbl_Inventory[[#This Row],[Below Min]]="Y",tbl_Inventory[[#This Row],[On Backorder]]=""),"Y","")</f>
        <v/>
      </c>
      <c r="K4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6" s="27">
        <f>IF(tbl_Inventory[[#This Row],[Reorder?]]="",0,VLOOKUP(tbl_Inventory[[#This Row],[Category]],tbl_ReorderQty[],2))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">
      <c r="A427" s="22" t="s">
        <v>990</v>
      </c>
      <c r="B427" s="32" t="s">
        <v>991</v>
      </c>
      <c r="C427" s="33" t="s">
        <v>28</v>
      </c>
      <c r="D427" s="33">
        <v>31</v>
      </c>
      <c r="E427" s="33" t="s">
        <v>22</v>
      </c>
      <c r="F427" s="34" t="s">
        <v>25</v>
      </c>
      <c r="G427" s="16">
        <v>2034.25</v>
      </c>
      <c r="H427" s="25">
        <f>tbl_Inventory[[#This Row],[Cost Price]]+tbl_Inventory[[#This Row],[Cost Price]]*IF(tbl_Inventory[[#This Row],[Premium?]]="Y",$P$4,$P$3)</f>
        <v>2542.8125</v>
      </c>
      <c r="I427" s="25" t="str">
        <f>IF(tbl_Inventory[[#This Row],[Num In Stock]]&lt;$P$5,"Y","")</f>
        <v/>
      </c>
      <c r="J427" s="26" t="str">
        <f>IF(AND(tbl_Inventory[[#This Row],[Below Min]]="Y",tbl_Inventory[[#This Row],[On Backorder]]=""),"Y","")</f>
        <v/>
      </c>
      <c r="K4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7" s="27">
        <f>IF(tbl_Inventory[[#This Row],[Reorder?]]="",0,VLOOKUP(tbl_Inventory[[#This Row],[Category]],tbl_ReorderQty[],2))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">
      <c r="A428" s="22" t="s">
        <v>986</v>
      </c>
      <c r="B428" s="32" t="s">
        <v>987</v>
      </c>
      <c r="C428" s="33" t="s">
        <v>29</v>
      </c>
      <c r="D428" s="33">
        <v>24</v>
      </c>
      <c r="E428" s="33" t="s">
        <v>22</v>
      </c>
      <c r="F428" s="34" t="s">
        <v>25</v>
      </c>
      <c r="G428" s="16">
        <v>1727.25</v>
      </c>
      <c r="H428" s="25">
        <f>tbl_Inventory[[#This Row],[Cost Price]]+tbl_Inventory[[#This Row],[Cost Price]]*IF(tbl_Inventory[[#This Row],[Premium?]]="Y",$P$4,$P$3)</f>
        <v>2159.0625</v>
      </c>
      <c r="I428" s="25" t="str">
        <f>IF(tbl_Inventory[[#This Row],[Num In Stock]]&lt;$P$5,"Y","")</f>
        <v/>
      </c>
      <c r="J428" s="26" t="str">
        <f>IF(AND(tbl_Inventory[[#This Row],[Below Min]]="Y",tbl_Inventory[[#This Row],[On Backorder]]=""),"Y","")</f>
        <v/>
      </c>
      <c r="K4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8" s="27">
        <f>IF(tbl_Inventory[[#This Row],[Reorder?]]="",0,VLOOKUP(tbl_Inventory[[#This Row],[Category]],tbl_ReorderQty[],2))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">
      <c r="A429" s="22" t="s">
        <v>992</v>
      </c>
      <c r="B429" s="32" t="s">
        <v>993</v>
      </c>
      <c r="C429" s="33" t="s">
        <v>29</v>
      </c>
      <c r="D429" s="33">
        <v>30</v>
      </c>
      <c r="E429" s="33" t="s">
        <v>22</v>
      </c>
      <c r="F429" s="34" t="s">
        <v>25</v>
      </c>
      <c r="G429" s="16">
        <v>1453.5</v>
      </c>
      <c r="H429" s="25">
        <f>tbl_Inventory[[#This Row],[Cost Price]]+tbl_Inventory[[#This Row],[Cost Price]]*IF(tbl_Inventory[[#This Row],[Premium?]]="Y",$P$4,$P$3)</f>
        <v>1816.875</v>
      </c>
      <c r="I429" s="25" t="str">
        <f>IF(tbl_Inventory[[#This Row],[Num In Stock]]&lt;$P$5,"Y","")</f>
        <v/>
      </c>
      <c r="J429" s="26" t="str">
        <f>IF(AND(tbl_Inventory[[#This Row],[Below Min]]="Y",tbl_Inventory[[#This Row],[On Backorder]]=""),"Y","")</f>
        <v/>
      </c>
      <c r="K4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29" s="27">
        <f>IF(tbl_Inventory[[#This Row],[Reorder?]]="",0,VLOOKUP(tbl_Inventory[[#This Row],[Category]],tbl_ReorderQty[],2))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">
      <c r="A430" s="22" t="s">
        <v>984</v>
      </c>
      <c r="B430" s="32" t="s">
        <v>985</v>
      </c>
      <c r="C430" s="33" t="s">
        <v>29</v>
      </c>
      <c r="D430" s="33">
        <v>19</v>
      </c>
      <c r="E430" s="33" t="s">
        <v>22</v>
      </c>
      <c r="F430" s="34" t="s">
        <v>22</v>
      </c>
      <c r="G430" s="16">
        <v>1171.6500000000001</v>
      </c>
      <c r="H430" s="25">
        <f>tbl_Inventory[[#This Row],[Cost Price]]+tbl_Inventory[[#This Row],[Cost Price]]*IF(tbl_Inventory[[#This Row],[Premium?]]="Y",$P$4,$P$3)</f>
        <v>1382.547</v>
      </c>
      <c r="I430" s="25" t="str">
        <f>IF(tbl_Inventory[[#This Row],[Num In Stock]]&lt;$P$5,"Y","")</f>
        <v/>
      </c>
      <c r="J430" s="26" t="str">
        <f>IF(AND(tbl_Inventory[[#This Row],[Below Min]]="Y",tbl_Inventory[[#This Row],[On Backorder]]=""),"Y","")</f>
        <v/>
      </c>
      <c r="K4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0" s="27">
        <f>IF(tbl_Inventory[[#This Row],[Reorder?]]="",0,VLOOKUP(tbl_Inventory[[#This Row],[Category]],tbl_ReorderQty[],2))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">
      <c r="A431" s="22" t="s">
        <v>310</v>
      </c>
      <c r="B431" s="32" t="s">
        <v>311</v>
      </c>
      <c r="C431" s="33" t="s">
        <v>29</v>
      </c>
      <c r="D431" s="33">
        <v>5</v>
      </c>
      <c r="E431" s="33" t="s">
        <v>22</v>
      </c>
      <c r="F431" s="34" t="s">
        <v>22</v>
      </c>
      <c r="G431" s="16">
        <v>67.319999999999993</v>
      </c>
      <c r="H431" s="25">
        <f>tbl_Inventory[[#This Row],[Cost Price]]+tbl_Inventory[[#This Row],[Cost Price]]*IF(tbl_Inventory[[#This Row],[Premium?]]="Y",$P$4,$P$3)</f>
        <v>79.437599999999989</v>
      </c>
      <c r="I431" s="25" t="str">
        <f>IF(tbl_Inventory[[#This Row],[Num In Stock]]&lt;$P$5,"Y","")</f>
        <v>Y</v>
      </c>
      <c r="J431" s="26" t="str">
        <f>IF(AND(tbl_Inventory[[#This Row],[Below Min]]="Y",tbl_Inventory[[#This Row],[On Backorder]]=""),"Y","")</f>
        <v>Y</v>
      </c>
      <c r="K4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31" s="27">
        <f>IF(tbl_Inventory[[#This Row],[Reorder?]]="",0,VLOOKUP(tbl_Inventory[[#This Row],[Category]],tbl_ReorderQty[],2))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">
      <c r="A432" s="22" t="s">
        <v>994</v>
      </c>
      <c r="B432" s="32" t="s">
        <v>995</v>
      </c>
      <c r="C432" s="33" t="s">
        <v>28</v>
      </c>
      <c r="D432" s="33">
        <v>29</v>
      </c>
      <c r="E432" s="33" t="s">
        <v>22</v>
      </c>
      <c r="F432" s="34" t="s">
        <v>22</v>
      </c>
      <c r="G432" s="16">
        <v>3459.75</v>
      </c>
      <c r="H432" s="25">
        <f>tbl_Inventory[[#This Row],[Cost Price]]+tbl_Inventory[[#This Row],[Cost Price]]*IF(tbl_Inventory[[#This Row],[Premium?]]="Y",$P$4,$P$3)</f>
        <v>4082.5050000000001</v>
      </c>
      <c r="I432" s="25" t="str">
        <f>IF(tbl_Inventory[[#This Row],[Num In Stock]]&lt;$P$5,"Y","")</f>
        <v/>
      </c>
      <c r="J432" s="26" t="str">
        <f>IF(AND(tbl_Inventory[[#This Row],[Below Min]]="Y",tbl_Inventory[[#This Row],[On Backorder]]=""),"Y","")</f>
        <v/>
      </c>
      <c r="K4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2" s="27">
        <f>IF(tbl_Inventory[[#This Row],[Reorder?]]="",0,VLOOKUP(tbl_Inventory[[#This Row],[Category]],tbl_ReorderQty[],2))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3">
      <c r="A433" s="22" t="s">
        <v>1000</v>
      </c>
      <c r="B433" s="32" t="s">
        <v>1001</v>
      </c>
      <c r="C433" s="33" t="s">
        <v>28</v>
      </c>
      <c r="D433" s="33">
        <v>25</v>
      </c>
      <c r="E433" s="33" t="s">
        <v>22</v>
      </c>
      <c r="F433" s="34" t="s">
        <v>22</v>
      </c>
      <c r="G433" s="16">
        <v>2238.9</v>
      </c>
      <c r="H433" s="25">
        <f>tbl_Inventory[[#This Row],[Cost Price]]+tbl_Inventory[[#This Row],[Cost Price]]*IF(tbl_Inventory[[#This Row],[Premium?]]="Y",$P$4,$P$3)</f>
        <v>2641.902</v>
      </c>
      <c r="I433" s="25" t="str">
        <f>IF(tbl_Inventory[[#This Row],[Num In Stock]]&lt;$P$5,"Y","")</f>
        <v/>
      </c>
      <c r="J433" s="26" t="str">
        <f>IF(AND(tbl_Inventory[[#This Row],[Below Min]]="Y",tbl_Inventory[[#This Row],[On Backorder]]=""),"Y","")</f>
        <v/>
      </c>
      <c r="K4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3" s="27">
        <f>IF(tbl_Inventory[[#This Row],[Reorder?]]="",0,VLOOKUP(tbl_Inventory[[#This Row],[Category]],tbl_ReorderQty[],2))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3">
      <c r="A434" s="22" t="s">
        <v>998</v>
      </c>
      <c r="B434" s="32" t="s">
        <v>999</v>
      </c>
      <c r="C434" s="33" t="s">
        <v>28</v>
      </c>
      <c r="D434" s="33">
        <v>28</v>
      </c>
      <c r="E434" s="33" t="s">
        <v>22</v>
      </c>
      <c r="F434" s="34" t="s">
        <v>25</v>
      </c>
      <c r="G434" s="16">
        <v>2304.75</v>
      </c>
      <c r="H434" s="25">
        <f>tbl_Inventory[[#This Row],[Cost Price]]+tbl_Inventory[[#This Row],[Cost Price]]*IF(tbl_Inventory[[#This Row],[Premium?]]="Y",$P$4,$P$3)</f>
        <v>2880.9375</v>
      </c>
      <c r="I434" s="25" t="str">
        <f>IF(tbl_Inventory[[#This Row],[Num In Stock]]&lt;$P$5,"Y","")</f>
        <v/>
      </c>
      <c r="J434" s="26" t="str">
        <f>IF(AND(tbl_Inventory[[#This Row],[Below Min]]="Y",tbl_Inventory[[#This Row],[On Backorder]]=""),"Y","")</f>
        <v/>
      </c>
      <c r="K4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4" s="27">
        <f>IF(tbl_Inventory[[#This Row],[Reorder?]]="",0,VLOOKUP(tbl_Inventory[[#This Row],[Category]],tbl_ReorderQty[],2))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3">
      <c r="A435" s="22" t="s">
        <v>192</v>
      </c>
      <c r="B435" s="32" t="s">
        <v>193</v>
      </c>
      <c r="C435" s="33" t="s">
        <v>29</v>
      </c>
      <c r="D435" s="33">
        <v>28</v>
      </c>
      <c r="E435" s="33" t="s">
        <v>22</v>
      </c>
      <c r="F435" s="34" t="s">
        <v>22</v>
      </c>
      <c r="G435" s="16">
        <v>1743.7</v>
      </c>
      <c r="H435" s="25">
        <f>tbl_Inventory[[#This Row],[Cost Price]]+tbl_Inventory[[#This Row],[Cost Price]]*IF(tbl_Inventory[[#This Row],[Premium?]]="Y",$P$4,$P$3)</f>
        <v>2057.5659999999998</v>
      </c>
      <c r="I435" s="25" t="str">
        <f>IF(tbl_Inventory[[#This Row],[Num In Stock]]&lt;$P$5,"Y","")</f>
        <v/>
      </c>
      <c r="J435" s="26" t="str">
        <f>IF(AND(tbl_Inventory[[#This Row],[Below Min]]="Y",tbl_Inventory[[#This Row],[On Backorder]]=""),"Y","")</f>
        <v/>
      </c>
      <c r="K4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5" s="27">
        <f>IF(tbl_Inventory[[#This Row],[Reorder?]]="",0,VLOOKUP(tbl_Inventory[[#This Row],[Category]],tbl_ReorderQty[],2))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3">
      <c r="A436" s="22" t="s">
        <v>1046</v>
      </c>
      <c r="B436" s="32" t="s">
        <v>1047</v>
      </c>
      <c r="C436" s="33" t="s">
        <v>28</v>
      </c>
      <c r="D436" s="33">
        <v>7</v>
      </c>
      <c r="E436" s="33" t="s">
        <v>22</v>
      </c>
      <c r="F436" s="34" t="s">
        <v>25</v>
      </c>
      <c r="G436" s="16">
        <v>4075.7</v>
      </c>
      <c r="H436" s="25">
        <f>tbl_Inventory[[#This Row],[Cost Price]]+tbl_Inventory[[#This Row],[Cost Price]]*IF(tbl_Inventory[[#This Row],[Premium?]]="Y",$P$4,$P$3)</f>
        <v>5094.625</v>
      </c>
      <c r="I436" s="25" t="str">
        <f>IF(tbl_Inventory[[#This Row],[Num In Stock]]&lt;$P$5,"Y","")</f>
        <v>Y</v>
      </c>
      <c r="J436" s="26" t="str">
        <f>IF(AND(tbl_Inventory[[#This Row],[Below Min]]="Y",tbl_Inventory[[#This Row],[On Backorder]]=""),"Y","")</f>
        <v>Y</v>
      </c>
      <c r="K4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436" s="27">
        <f>IF(tbl_Inventory[[#This Row],[Reorder?]]="",0,VLOOKUP(tbl_Inventory[[#This Row],[Category]],tbl_ReorderQty[],2))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">
      <c r="A437" s="22" t="s">
        <v>468</v>
      </c>
      <c r="B437" s="32" t="s">
        <v>469</v>
      </c>
      <c r="C437" s="33" t="s">
        <v>29</v>
      </c>
      <c r="D437" s="33">
        <v>11</v>
      </c>
      <c r="E437" s="33" t="s">
        <v>22</v>
      </c>
      <c r="F437" s="34" t="s">
        <v>22</v>
      </c>
      <c r="G437" s="16">
        <v>205.92</v>
      </c>
      <c r="H437" s="25">
        <f>tbl_Inventory[[#This Row],[Cost Price]]+tbl_Inventory[[#This Row],[Cost Price]]*IF(tbl_Inventory[[#This Row],[Premium?]]="Y",$P$4,$P$3)</f>
        <v>242.98559999999998</v>
      </c>
      <c r="I437" s="25" t="str">
        <f>IF(tbl_Inventory[[#This Row],[Num In Stock]]&lt;$P$5,"Y","")</f>
        <v/>
      </c>
      <c r="J437" s="26" t="str">
        <f>IF(AND(tbl_Inventory[[#This Row],[Below Min]]="Y",tbl_Inventory[[#This Row],[On Backorder]]=""),"Y","")</f>
        <v/>
      </c>
      <c r="K4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7" s="27">
        <f>IF(tbl_Inventory[[#This Row],[Reorder?]]="",0,VLOOKUP(tbl_Inventory[[#This Row],[Category]],tbl_ReorderQty[],2))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3">
      <c r="A438" s="22" t="s">
        <v>474</v>
      </c>
      <c r="B438" s="32" t="s">
        <v>475</v>
      </c>
      <c r="C438" s="33" t="s">
        <v>29</v>
      </c>
      <c r="D438" s="33">
        <v>32</v>
      </c>
      <c r="E438" s="33" t="s">
        <v>22</v>
      </c>
      <c r="F438" s="34" t="s">
        <v>22</v>
      </c>
      <c r="G438" s="16">
        <v>209.88</v>
      </c>
      <c r="H438" s="25">
        <f>tbl_Inventory[[#This Row],[Cost Price]]+tbl_Inventory[[#This Row],[Cost Price]]*IF(tbl_Inventory[[#This Row],[Premium?]]="Y",$P$4,$P$3)</f>
        <v>247.6584</v>
      </c>
      <c r="I438" s="25" t="str">
        <f>IF(tbl_Inventory[[#This Row],[Num In Stock]]&lt;$P$5,"Y","")</f>
        <v/>
      </c>
      <c r="J438" s="26" t="str">
        <f>IF(AND(tbl_Inventory[[#This Row],[Below Min]]="Y",tbl_Inventory[[#This Row],[On Backorder]]=""),"Y","")</f>
        <v/>
      </c>
      <c r="K4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38" s="27">
        <f>IF(tbl_Inventory[[#This Row],[Reorder?]]="",0,VLOOKUP(tbl_Inventory[[#This Row],[Category]],tbl_ReorderQty[],2))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3">
      <c r="A439" s="22" t="s">
        <v>224</v>
      </c>
      <c r="B439" s="32" t="s">
        <v>225</v>
      </c>
      <c r="C439" s="33" t="s">
        <v>27</v>
      </c>
      <c r="D439" s="33">
        <v>3</v>
      </c>
      <c r="E439" s="33" t="s">
        <v>22</v>
      </c>
      <c r="F439" s="34" t="s">
        <v>25</v>
      </c>
      <c r="G439" s="16">
        <v>9146.7999999999993</v>
      </c>
      <c r="H439" s="25">
        <f>tbl_Inventory[[#This Row],[Cost Price]]+tbl_Inventory[[#This Row],[Cost Price]]*IF(tbl_Inventory[[#This Row],[Premium?]]="Y",$P$4,$P$3)</f>
        <v>11433.5</v>
      </c>
      <c r="I439" s="25" t="str">
        <f>IF(tbl_Inventory[[#This Row],[Num In Stock]]&lt;$P$5,"Y","")</f>
        <v>Y</v>
      </c>
      <c r="J439" s="26" t="str">
        <f>IF(AND(tbl_Inventory[[#This Row],[Below Min]]="Y",tbl_Inventory[[#This Row],[On Backorder]]=""),"Y","")</f>
        <v>Y</v>
      </c>
      <c r="K4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15</v>
      </c>
      <c r="L439" s="27">
        <f>IF(tbl_Inventory[[#This Row],[Reorder?]]="",0,VLOOKUP(tbl_Inventory[[#This Row],[Category]],tbl_ReorderQty[],2))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">
      <c r="A440" s="22" t="s">
        <v>300</v>
      </c>
      <c r="B440" s="32" t="s">
        <v>301</v>
      </c>
      <c r="C440" s="33" t="s">
        <v>24</v>
      </c>
      <c r="D440" s="33">
        <v>26</v>
      </c>
      <c r="E440" s="33" t="s">
        <v>22</v>
      </c>
      <c r="F440" s="34" t="s">
        <v>22</v>
      </c>
      <c r="G440" s="16">
        <v>17946.900000000001</v>
      </c>
      <c r="H440" s="25">
        <f>tbl_Inventory[[#This Row],[Cost Price]]+tbl_Inventory[[#This Row],[Cost Price]]*IF(tbl_Inventory[[#This Row],[Premium?]]="Y",$P$4,$P$3)</f>
        <v>21177.342000000001</v>
      </c>
      <c r="I440" s="25" t="str">
        <f>IF(tbl_Inventory[[#This Row],[Num In Stock]]&lt;$P$5,"Y","")</f>
        <v/>
      </c>
      <c r="J440" s="26" t="str">
        <f>IF(AND(tbl_Inventory[[#This Row],[Below Min]]="Y",tbl_Inventory[[#This Row],[On Backorder]]=""),"Y","")</f>
        <v/>
      </c>
      <c r="K4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0" s="27">
        <f>IF(tbl_Inventory[[#This Row],[Reorder?]]="",0,VLOOKUP(tbl_Inventory[[#This Row],[Category]],tbl_ReorderQty[],2))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">
      <c r="A441" s="22" t="s">
        <v>472</v>
      </c>
      <c r="B441" s="32" t="s">
        <v>473</v>
      </c>
      <c r="C441" s="33" t="s">
        <v>29</v>
      </c>
      <c r="D441" s="33">
        <v>6</v>
      </c>
      <c r="E441" s="33" t="s">
        <v>22</v>
      </c>
      <c r="F441" s="34" t="s">
        <v>22</v>
      </c>
      <c r="G441" s="16">
        <v>209.88</v>
      </c>
      <c r="H441" s="25">
        <f>tbl_Inventory[[#This Row],[Cost Price]]+tbl_Inventory[[#This Row],[Cost Price]]*IF(tbl_Inventory[[#This Row],[Premium?]]="Y",$P$4,$P$3)</f>
        <v>247.6584</v>
      </c>
      <c r="I441" s="25" t="str">
        <f>IF(tbl_Inventory[[#This Row],[Num In Stock]]&lt;$P$5,"Y","")</f>
        <v>Y</v>
      </c>
      <c r="J441" s="26" t="str">
        <f>IF(AND(tbl_Inventory[[#This Row],[Below Min]]="Y",tbl_Inventory[[#This Row],[On Backorder]]=""),"Y","")</f>
        <v>Y</v>
      </c>
      <c r="K4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441" s="27">
        <f>IF(tbl_Inventory[[#This Row],[Reorder?]]="",0,VLOOKUP(tbl_Inventory[[#This Row],[Category]],tbl_ReorderQty[],2))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">
      <c r="A442" s="22" t="s">
        <v>232</v>
      </c>
      <c r="B442" s="32" t="s">
        <v>233</v>
      </c>
      <c r="C442" s="33" t="s">
        <v>24</v>
      </c>
      <c r="D442" s="33">
        <v>5</v>
      </c>
      <c r="E442" s="33" t="s">
        <v>25</v>
      </c>
      <c r="F442" s="34" t="s">
        <v>25</v>
      </c>
      <c r="G442" s="16">
        <v>10389.75</v>
      </c>
      <c r="H442" s="25">
        <f>tbl_Inventory[[#This Row],[Cost Price]]+tbl_Inventory[[#This Row],[Cost Price]]*IF(tbl_Inventory[[#This Row],[Premium?]]="Y",$P$4,$P$3)</f>
        <v>12987.1875</v>
      </c>
      <c r="I442" s="25" t="str">
        <f>IF(tbl_Inventory[[#This Row],[Num In Stock]]&lt;$P$5,"Y","")</f>
        <v>Y</v>
      </c>
      <c r="J442" s="26" t="str">
        <f>IF(AND(tbl_Inventory[[#This Row],[Below Min]]="Y",tbl_Inventory[[#This Row],[On Backorder]]=""),"Y","")</f>
        <v/>
      </c>
      <c r="K4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2" s="27">
        <f>IF(tbl_Inventory[[#This Row],[Reorder?]]="",0,VLOOKUP(tbl_Inventory[[#This Row],[Category]],tbl_ReorderQty[],2))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">
      <c r="A443" s="22" t="s">
        <v>298</v>
      </c>
      <c r="B443" s="32" t="s">
        <v>299</v>
      </c>
      <c r="C443" s="33" t="s">
        <v>24</v>
      </c>
      <c r="D443" s="33">
        <v>22</v>
      </c>
      <c r="E443" s="33" t="s">
        <v>22</v>
      </c>
      <c r="F443" s="34" t="s">
        <v>22</v>
      </c>
      <c r="G443" s="16">
        <v>18474.75</v>
      </c>
      <c r="H443" s="25">
        <f>tbl_Inventory[[#This Row],[Cost Price]]+tbl_Inventory[[#This Row],[Cost Price]]*IF(tbl_Inventory[[#This Row],[Premium?]]="Y",$P$4,$P$3)</f>
        <v>21800.205000000002</v>
      </c>
      <c r="I443" s="25" t="str">
        <f>IF(tbl_Inventory[[#This Row],[Num In Stock]]&lt;$P$5,"Y","")</f>
        <v/>
      </c>
      <c r="J443" s="26" t="str">
        <f>IF(AND(tbl_Inventory[[#This Row],[Below Min]]="Y",tbl_Inventory[[#This Row],[On Backorder]]=""),"Y","")</f>
        <v/>
      </c>
      <c r="K4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3" s="27">
        <f>IF(tbl_Inventory[[#This Row],[Reorder?]]="",0,VLOOKUP(tbl_Inventory[[#This Row],[Category]],tbl_ReorderQty[],2))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">
      <c r="A444" s="22" t="s">
        <v>244</v>
      </c>
      <c r="B444" s="32" t="s">
        <v>245</v>
      </c>
      <c r="C444" s="33" t="s">
        <v>24</v>
      </c>
      <c r="D444" s="33">
        <v>12</v>
      </c>
      <c r="E444" s="33" t="s">
        <v>22</v>
      </c>
      <c r="F444" s="34" t="s">
        <v>25</v>
      </c>
      <c r="G444" s="16">
        <v>10967.25</v>
      </c>
      <c r="H444" s="25">
        <f>tbl_Inventory[[#This Row],[Cost Price]]+tbl_Inventory[[#This Row],[Cost Price]]*IF(tbl_Inventory[[#This Row],[Premium?]]="Y",$P$4,$P$3)</f>
        <v>13709.0625</v>
      </c>
      <c r="I444" s="25" t="str">
        <f>IF(tbl_Inventory[[#This Row],[Num In Stock]]&lt;$P$5,"Y","")</f>
        <v/>
      </c>
      <c r="J444" s="26" t="str">
        <f>IF(AND(tbl_Inventory[[#This Row],[Below Min]]="Y",tbl_Inventory[[#This Row],[On Backorder]]=""),"Y","")</f>
        <v/>
      </c>
      <c r="K4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4" s="27">
        <f>IF(tbl_Inventory[[#This Row],[Reorder?]]="",0,VLOOKUP(tbl_Inventory[[#This Row],[Category]],tbl_ReorderQty[],2))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">
      <c r="A445" s="22" t="s">
        <v>190</v>
      </c>
      <c r="B445" s="32" t="s">
        <v>191</v>
      </c>
      <c r="C445" s="33" t="s">
        <v>29</v>
      </c>
      <c r="D445" s="33">
        <v>13</v>
      </c>
      <c r="E445" s="33" t="s">
        <v>22</v>
      </c>
      <c r="F445" s="34" t="s">
        <v>22</v>
      </c>
      <c r="G445" s="16">
        <v>1694.35</v>
      </c>
      <c r="H445" s="25">
        <f>tbl_Inventory[[#This Row],[Cost Price]]+tbl_Inventory[[#This Row],[Cost Price]]*IF(tbl_Inventory[[#This Row],[Premium?]]="Y",$P$4,$P$3)</f>
        <v>1999.3329999999999</v>
      </c>
      <c r="I445" s="25" t="str">
        <f>IF(tbl_Inventory[[#This Row],[Num In Stock]]&lt;$P$5,"Y","")</f>
        <v/>
      </c>
      <c r="J445" s="26" t="str">
        <f>IF(AND(tbl_Inventory[[#This Row],[Below Min]]="Y",tbl_Inventory[[#This Row],[On Backorder]]=""),"Y","")</f>
        <v/>
      </c>
      <c r="K4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5" s="27">
        <f>IF(tbl_Inventory[[#This Row],[Reorder?]]="",0,VLOOKUP(tbl_Inventory[[#This Row],[Category]],tbl_ReorderQty[],2))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3">
      <c r="A446" s="22" t="s">
        <v>1044</v>
      </c>
      <c r="B446" s="32" t="s">
        <v>1045</v>
      </c>
      <c r="C446" s="33" t="s">
        <v>27</v>
      </c>
      <c r="D446" s="33">
        <v>17</v>
      </c>
      <c r="E446" s="33" t="s">
        <v>22</v>
      </c>
      <c r="F446" s="34" t="s">
        <v>25</v>
      </c>
      <c r="G446" s="16">
        <v>8739.7000000000007</v>
      </c>
      <c r="H446" s="25">
        <f>tbl_Inventory[[#This Row],[Cost Price]]+tbl_Inventory[[#This Row],[Cost Price]]*IF(tbl_Inventory[[#This Row],[Premium?]]="Y",$P$4,$P$3)</f>
        <v>10924.625</v>
      </c>
      <c r="I446" s="25" t="str">
        <f>IF(tbl_Inventory[[#This Row],[Num In Stock]]&lt;$P$5,"Y","")</f>
        <v/>
      </c>
      <c r="J446" s="26" t="str">
        <f>IF(AND(tbl_Inventory[[#This Row],[Below Min]]="Y",tbl_Inventory[[#This Row],[On Backorder]]=""),"Y","")</f>
        <v/>
      </c>
      <c r="K4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6" s="27">
        <f>IF(tbl_Inventory[[#This Row],[Reorder?]]="",0,VLOOKUP(tbl_Inventory[[#This Row],[Category]],tbl_ReorderQty[],2))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3">
      <c r="A447" s="22" t="s">
        <v>470</v>
      </c>
      <c r="B447" s="32" t="s">
        <v>471</v>
      </c>
      <c r="C447" s="33" t="s">
        <v>29</v>
      </c>
      <c r="D447" s="33">
        <v>22</v>
      </c>
      <c r="E447" s="33" t="s">
        <v>22</v>
      </c>
      <c r="F447" s="34" t="s">
        <v>25</v>
      </c>
      <c r="G447" s="16">
        <v>211.86</v>
      </c>
      <c r="H447" s="25">
        <f>tbl_Inventory[[#This Row],[Cost Price]]+tbl_Inventory[[#This Row],[Cost Price]]*IF(tbl_Inventory[[#This Row],[Premium?]]="Y",$P$4,$P$3)</f>
        <v>264.82500000000005</v>
      </c>
      <c r="I447" s="25" t="str">
        <f>IF(tbl_Inventory[[#This Row],[Num In Stock]]&lt;$P$5,"Y","")</f>
        <v/>
      </c>
      <c r="J447" s="26" t="str">
        <f>IF(AND(tbl_Inventory[[#This Row],[Below Min]]="Y",tbl_Inventory[[#This Row],[On Backorder]]=""),"Y","")</f>
        <v/>
      </c>
      <c r="K4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7" s="27">
        <f>IF(tbl_Inventory[[#This Row],[Reorder?]]="",0,VLOOKUP(tbl_Inventory[[#This Row],[Category]],tbl_ReorderQty[],2))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3">
      <c r="A448" s="22" t="s">
        <v>228</v>
      </c>
      <c r="B448" s="32" t="s">
        <v>229</v>
      </c>
      <c r="C448" s="33" t="s">
        <v>24</v>
      </c>
      <c r="D448" s="33">
        <v>4</v>
      </c>
      <c r="E448" s="33" t="s">
        <v>22</v>
      </c>
      <c r="F448" s="34" t="s">
        <v>25</v>
      </c>
      <c r="G448" s="16">
        <v>11214.9</v>
      </c>
      <c r="H448" s="25">
        <f>tbl_Inventory[[#This Row],[Cost Price]]+tbl_Inventory[[#This Row],[Cost Price]]*IF(tbl_Inventory[[#This Row],[Premium?]]="Y",$P$4,$P$3)</f>
        <v>14018.625</v>
      </c>
      <c r="I448" s="25" t="str">
        <f>IF(tbl_Inventory[[#This Row],[Num In Stock]]&lt;$P$5,"Y","")</f>
        <v>Y</v>
      </c>
      <c r="J448" s="26" t="str">
        <f>IF(AND(tbl_Inventory[[#This Row],[Below Min]]="Y",tbl_Inventory[[#This Row],[On Backorder]]=""),"Y","")</f>
        <v>Y</v>
      </c>
      <c r="K4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48" s="27">
        <f>IF(tbl_Inventory[[#This Row],[Reorder?]]="",0,VLOOKUP(tbl_Inventory[[#This Row],[Category]],tbl_ReorderQty[],2))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">
      <c r="A449" s="22" t="s">
        <v>760</v>
      </c>
      <c r="B449" s="32" t="s">
        <v>761</v>
      </c>
      <c r="C449" s="33" t="s">
        <v>27</v>
      </c>
      <c r="D449" s="33">
        <v>13</v>
      </c>
      <c r="E449" s="33" t="s">
        <v>22</v>
      </c>
      <c r="F449" s="34" t="s">
        <v>22</v>
      </c>
      <c r="G449" s="16">
        <v>9410.65</v>
      </c>
      <c r="H449" s="25">
        <f>tbl_Inventory[[#This Row],[Cost Price]]+tbl_Inventory[[#This Row],[Cost Price]]*IF(tbl_Inventory[[#This Row],[Premium?]]="Y",$P$4,$P$3)</f>
        <v>11104.566999999999</v>
      </c>
      <c r="I449" s="25" t="str">
        <f>IF(tbl_Inventory[[#This Row],[Num In Stock]]&lt;$P$5,"Y","")</f>
        <v/>
      </c>
      <c r="J449" s="26" t="str">
        <f>IF(AND(tbl_Inventory[[#This Row],[Below Min]]="Y",tbl_Inventory[[#This Row],[On Backorder]]=""),"Y","")</f>
        <v/>
      </c>
      <c r="K4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49" s="27">
        <f>IF(tbl_Inventory[[#This Row],[Reorder?]]="",0,VLOOKUP(tbl_Inventory[[#This Row],[Category]],tbl_ReorderQty[],2))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3">
      <c r="A450" s="22" t="s">
        <v>758</v>
      </c>
      <c r="B450" s="32" t="s">
        <v>759</v>
      </c>
      <c r="C450" s="33" t="s">
        <v>27</v>
      </c>
      <c r="D450" s="33">
        <v>28</v>
      </c>
      <c r="E450" s="33" t="s">
        <v>22</v>
      </c>
      <c r="F450" s="34" t="s">
        <v>22</v>
      </c>
      <c r="G450" s="16">
        <v>8156.7</v>
      </c>
      <c r="H450" s="25">
        <f>tbl_Inventory[[#This Row],[Cost Price]]+tbl_Inventory[[#This Row],[Cost Price]]*IF(tbl_Inventory[[#This Row],[Premium?]]="Y",$P$4,$P$3)</f>
        <v>9624.905999999999</v>
      </c>
      <c r="I450" s="25" t="str">
        <f>IF(tbl_Inventory[[#This Row],[Num In Stock]]&lt;$P$5,"Y","")</f>
        <v/>
      </c>
      <c r="J450" s="26" t="str">
        <f>IF(AND(tbl_Inventory[[#This Row],[Below Min]]="Y",tbl_Inventory[[#This Row],[On Backorder]]=""),"Y","")</f>
        <v/>
      </c>
      <c r="K4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0" s="27">
        <f>IF(tbl_Inventory[[#This Row],[Reorder?]]="",0,VLOOKUP(tbl_Inventory[[#This Row],[Category]],tbl_ReorderQty[],2))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3">
      <c r="A451" s="22" t="s">
        <v>498</v>
      </c>
      <c r="B451" s="32" t="s">
        <v>499</v>
      </c>
      <c r="C451" s="33" t="s">
        <v>28</v>
      </c>
      <c r="D451" s="33">
        <v>31</v>
      </c>
      <c r="E451" s="33" t="s">
        <v>22</v>
      </c>
      <c r="F451" s="34" t="s">
        <v>22</v>
      </c>
      <c r="G451" s="16">
        <v>3360.9</v>
      </c>
      <c r="H451" s="25">
        <f>tbl_Inventory[[#This Row],[Cost Price]]+tbl_Inventory[[#This Row],[Cost Price]]*IF(tbl_Inventory[[#This Row],[Premium?]]="Y",$P$4,$P$3)</f>
        <v>3965.8620000000001</v>
      </c>
      <c r="I451" s="25" t="str">
        <f>IF(tbl_Inventory[[#This Row],[Num In Stock]]&lt;$P$5,"Y","")</f>
        <v/>
      </c>
      <c r="J451" s="26" t="str">
        <f>IF(AND(tbl_Inventory[[#This Row],[Below Min]]="Y",tbl_Inventory[[#This Row],[On Backorder]]=""),"Y","")</f>
        <v/>
      </c>
      <c r="K4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1" s="27">
        <f>IF(tbl_Inventory[[#This Row],[Reorder?]]="",0,VLOOKUP(tbl_Inventory[[#This Row],[Category]],tbl_ReorderQty[],2))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">
      <c r="A452" s="22" t="s">
        <v>500</v>
      </c>
      <c r="B452" s="32" t="s">
        <v>501</v>
      </c>
      <c r="C452" s="33" t="s">
        <v>28</v>
      </c>
      <c r="D452" s="33">
        <v>12</v>
      </c>
      <c r="E452" s="33" t="s">
        <v>22</v>
      </c>
      <c r="F452" s="34" t="s">
        <v>22</v>
      </c>
      <c r="G452" s="16">
        <v>3459.75</v>
      </c>
      <c r="H452" s="25">
        <f>tbl_Inventory[[#This Row],[Cost Price]]+tbl_Inventory[[#This Row],[Cost Price]]*IF(tbl_Inventory[[#This Row],[Premium?]]="Y",$P$4,$P$3)</f>
        <v>4082.5050000000001</v>
      </c>
      <c r="I452" s="25" t="str">
        <f>IF(tbl_Inventory[[#This Row],[Num In Stock]]&lt;$P$5,"Y","")</f>
        <v/>
      </c>
      <c r="J452" s="26" t="str">
        <f>IF(AND(tbl_Inventory[[#This Row],[Below Min]]="Y",tbl_Inventory[[#This Row],[On Backorder]]=""),"Y","")</f>
        <v/>
      </c>
      <c r="K4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2" s="27">
        <f>IF(tbl_Inventory[[#This Row],[Reorder?]]="",0,VLOOKUP(tbl_Inventory[[#This Row],[Category]],tbl_ReorderQty[],2))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3">
      <c r="A453" s="22" t="s">
        <v>476</v>
      </c>
      <c r="B453" s="32" t="s">
        <v>477</v>
      </c>
      <c r="C453" s="33" t="s">
        <v>29</v>
      </c>
      <c r="D453" s="33">
        <v>13</v>
      </c>
      <c r="E453" s="33" t="s">
        <v>22</v>
      </c>
      <c r="F453" s="34" t="s">
        <v>25</v>
      </c>
      <c r="G453" s="16">
        <v>207.9</v>
      </c>
      <c r="H453" s="25">
        <f>tbl_Inventory[[#This Row],[Cost Price]]+tbl_Inventory[[#This Row],[Cost Price]]*IF(tbl_Inventory[[#This Row],[Premium?]]="Y",$P$4,$P$3)</f>
        <v>259.875</v>
      </c>
      <c r="I453" s="25" t="str">
        <f>IF(tbl_Inventory[[#This Row],[Num In Stock]]&lt;$P$5,"Y","")</f>
        <v/>
      </c>
      <c r="J453" s="26" t="str">
        <f>IF(AND(tbl_Inventory[[#This Row],[Below Min]]="Y",tbl_Inventory[[#This Row],[On Backorder]]=""),"Y","")</f>
        <v/>
      </c>
      <c r="K45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3" s="27">
        <f>IF(tbl_Inventory[[#This Row],[Reorder?]]="",0,VLOOKUP(tbl_Inventory[[#This Row],[Category]],tbl_ReorderQty[],2))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3">
      <c r="A454" s="22" t="s">
        <v>484</v>
      </c>
      <c r="B454" s="32" t="s">
        <v>485</v>
      </c>
      <c r="C454" s="33" t="s">
        <v>29</v>
      </c>
      <c r="D454" s="33">
        <v>11</v>
      </c>
      <c r="E454" s="33" t="s">
        <v>22</v>
      </c>
      <c r="F454" s="34" t="s">
        <v>22</v>
      </c>
      <c r="G454" s="16">
        <v>207.9</v>
      </c>
      <c r="H454" s="25">
        <f>tbl_Inventory[[#This Row],[Cost Price]]+tbl_Inventory[[#This Row],[Cost Price]]*IF(tbl_Inventory[[#This Row],[Premium?]]="Y",$P$4,$P$3)</f>
        <v>245.322</v>
      </c>
      <c r="I454" s="25" t="str">
        <f>IF(tbl_Inventory[[#This Row],[Num In Stock]]&lt;$P$5,"Y","")</f>
        <v/>
      </c>
      <c r="J454" s="26" t="str">
        <f>IF(AND(tbl_Inventory[[#This Row],[Below Min]]="Y",tbl_Inventory[[#This Row],[On Backorder]]=""),"Y","")</f>
        <v/>
      </c>
      <c r="K45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4" s="27">
        <f>IF(tbl_Inventory[[#This Row],[Reorder?]]="",0,VLOOKUP(tbl_Inventory[[#This Row],[Category]],tbl_ReorderQty[],2))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3">
      <c r="A455" s="22" t="s">
        <v>276</v>
      </c>
      <c r="B455" s="32" t="s">
        <v>277</v>
      </c>
      <c r="C455" s="33" t="s">
        <v>28</v>
      </c>
      <c r="D455" s="33">
        <v>3</v>
      </c>
      <c r="E455" s="33" t="s">
        <v>25</v>
      </c>
      <c r="F455" s="34" t="s">
        <v>22</v>
      </c>
      <c r="G455" s="16">
        <v>4074.9</v>
      </c>
      <c r="H455" s="25">
        <f>tbl_Inventory[[#This Row],[Cost Price]]+tbl_Inventory[[#This Row],[Cost Price]]*IF(tbl_Inventory[[#This Row],[Premium?]]="Y",$P$4,$P$3)</f>
        <v>4808.3819999999996</v>
      </c>
      <c r="I455" s="25" t="str">
        <f>IF(tbl_Inventory[[#This Row],[Num In Stock]]&lt;$P$5,"Y","")</f>
        <v>Y</v>
      </c>
      <c r="J455" s="26" t="str">
        <f>IF(AND(tbl_Inventory[[#This Row],[Below Min]]="Y",tbl_Inventory[[#This Row],[On Backorder]]=""),"Y","")</f>
        <v/>
      </c>
      <c r="K45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5" s="27">
        <f>IF(tbl_Inventory[[#This Row],[Reorder?]]="",0,VLOOKUP(tbl_Inventory[[#This Row],[Category]],tbl_ReorderQty[],2))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3">
      <c r="A456" s="18" t="s">
        <v>274</v>
      </c>
      <c r="B456" s="35" t="s">
        <v>275</v>
      </c>
      <c r="C456" s="33" t="s">
        <v>27</v>
      </c>
      <c r="D456" s="33">
        <v>16</v>
      </c>
      <c r="E456" s="33" t="s">
        <v>22</v>
      </c>
      <c r="F456" s="34" t="s">
        <v>22</v>
      </c>
      <c r="G456" s="16">
        <v>7410.85</v>
      </c>
      <c r="H456" s="25">
        <f>tbl_Inventory[[#This Row],[Cost Price]]+tbl_Inventory[[#This Row],[Cost Price]]*IF(tbl_Inventory[[#This Row],[Premium?]]="Y",$P$4,$P$3)</f>
        <v>8744.8029999999999</v>
      </c>
      <c r="I456" s="25" t="str">
        <f>IF(tbl_Inventory[[#This Row],[Num In Stock]]&lt;$P$5,"Y","")</f>
        <v/>
      </c>
      <c r="J456" s="26" t="str">
        <f>IF(AND(tbl_Inventory[[#This Row],[Below Min]]="Y",tbl_Inventory[[#This Row],[On Backorder]]=""),"Y","")</f>
        <v/>
      </c>
      <c r="K45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6" s="27">
        <f>IF(tbl_Inventory[[#This Row],[Reorder?]]="",0,VLOOKUP(tbl_Inventory[[#This Row],[Category]],tbl_ReorderQty[],2))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3">
      <c r="A457" s="22" t="s">
        <v>272</v>
      </c>
      <c r="B457" s="32" t="s">
        <v>273</v>
      </c>
      <c r="C457" s="33" t="s">
        <v>28</v>
      </c>
      <c r="D457" s="33">
        <v>10</v>
      </c>
      <c r="E457" s="33" t="s">
        <v>22</v>
      </c>
      <c r="F457" s="34" t="s">
        <v>22</v>
      </c>
      <c r="G457" s="16">
        <v>2348.65</v>
      </c>
      <c r="H457" s="25">
        <f>tbl_Inventory[[#This Row],[Cost Price]]+tbl_Inventory[[#This Row],[Cost Price]]*IF(tbl_Inventory[[#This Row],[Premium?]]="Y",$P$4,$P$3)</f>
        <v>2771.4070000000002</v>
      </c>
      <c r="I457" s="25" t="str">
        <f>IF(tbl_Inventory[[#This Row],[Num In Stock]]&lt;$P$5,"Y","")</f>
        <v/>
      </c>
      <c r="J457" s="26" t="str">
        <f>IF(AND(tbl_Inventory[[#This Row],[Below Min]]="Y",tbl_Inventory[[#This Row],[On Backorder]]=""),"Y","")</f>
        <v/>
      </c>
      <c r="K45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7" s="27">
        <f>IF(tbl_Inventory[[#This Row],[Reorder?]]="",0,VLOOKUP(tbl_Inventory[[#This Row],[Category]],tbl_ReorderQty[],2))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3">
      <c r="A458" s="22" t="s">
        <v>344</v>
      </c>
      <c r="B458" s="32" t="s">
        <v>345</v>
      </c>
      <c r="C458" s="33" t="s">
        <v>28</v>
      </c>
      <c r="D458" s="33">
        <v>22</v>
      </c>
      <c r="E458" s="33" t="s">
        <v>22</v>
      </c>
      <c r="F458" s="34" t="s">
        <v>22</v>
      </c>
      <c r="G458" s="16">
        <v>4570.8</v>
      </c>
      <c r="H458" s="25">
        <f>tbl_Inventory[[#This Row],[Cost Price]]+tbl_Inventory[[#This Row],[Cost Price]]*IF(tbl_Inventory[[#This Row],[Premium?]]="Y",$P$4,$P$3)</f>
        <v>5393.5439999999999</v>
      </c>
      <c r="I458" s="25" t="str">
        <f>IF(tbl_Inventory[[#This Row],[Num In Stock]]&lt;$P$5,"Y","")</f>
        <v/>
      </c>
      <c r="J458" s="26" t="str">
        <f>IF(AND(tbl_Inventory[[#This Row],[Below Min]]="Y",tbl_Inventory[[#This Row],[On Backorder]]=""),"Y","")</f>
        <v/>
      </c>
      <c r="K45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8" s="27">
        <f>IF(tbl_Inventory[[#This Row],[Reorder?]]="",0,VLOOKUP(tbl_Inventory[[#This Row],[Category]],tbl_ReorderQty[],2))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3">
      <c r="A459" s="22" t="s">
        <v>342</v>
      </c>
      <c r="B459" s="32" t="s">
        <v>343</v>
      </c>
      <c r="C459" s="33" t="s">
        <v>27</v>
      </c>
      <c r="D459" s="33">
        <v>22</v>
      </c>
      <c r="E459" s="33" t="s">
        <v>22</v>
      </c>
      <c r="F459" s="34" t="s">
        <v>25</v>
      </c>
      <c r="G459" s="16">
        <v>7410.85</v>
      </c>
      <c r="H459" s="25">
        <f>tbl_Inventory[[#This Row],[Cost Price]]+tbl_Inventory[[#This Row],[Cost Price]]*IF(tbl_Inventory[[#This Row],[Premium?]]="Y",$P$4,$P$3)</f>
        <v>9263.5625</v>
      </c>
      <c r="I459" s="25" t="str">
        <f>IF(tbl_Inventory[[#This Row],[Num In Stock]]&lt;$P$5,"Y","")</f>
        <v/>
      </c>
      <c r="J459" s="26" t="str">
        <f>IF(AND(tbl_Inventory[[#This Row],[Below Min]]="Y",tbl_Inventory[[#This Row],[On Backorder]]=""),"Y","")</f>
        <v/>
      </c>
      <c r="K45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59" s="27">
        <f>IF(tbl_Inventory[[#This Row],[Reorder?]]="",0,VLOOKUP(tbl_Inventory[[#This Row],[Category]],tbl_ReorderQty[],2))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3">
      <c r="A460" s="22" t="s">
        <v>346</v>
      </c>
      <c r="B460" s="32" t="s">
        <v>347</v>
      </c>
      <c r="C460" s="33" t="s">
        <v>28</v>
      </c>
      <c r="D460" s="33">
        <v>31</v>
      </c>
      <c r="E460" s="33" t="s">
        <v>22</v>
      </c>
      <c r="F460" s="34" t="s">
        <v>25</v>
      </c>
      <c r="G460" s="16">
        <v>2850.9</v>
      </c>
      <c r="H460" s="25">
        <f>tbl_Inventory[[#This Row],[Cost Price]]+tbl_Inventory[[#This Row],[Cost Price]]*IF(tbl_Inventory[[#This Row],[Premium?]]="Y",$P$4,$P$3)</f>
        <v>3563.625</v>
      </c>
      <c r="I460" s="25" t="str">
        <f>IF(tbl_Inventory[[#This Row],[Num In Stock]]&lt;$P$5,"Y","")</f>
        <v/>
      </c>
      <c r="J460" s="26" t="str">
        <f>IF(AND(tbl_Inventory[[#This Row],[Below Min]]="Y",tbl_Inventory[[#This Row],[On Backorder]]=""),"Y","")</f>
        <v/>
      </c>
      <c r="K46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0" s="27">
        <f>IF(tbl_Inventory[[#This Row],[Reorder?]]="",0,VLOOKUP(tbl_Inventory[[#This Row],[Category]],tbl_ReorderQty[],2))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3">
      <c r="A461" s="22" t="s">
        <v>396</v>
      </c>
      <c r="B461" s="32" t="s">
        <v>397</v>
      </c>
      <c r="C461" s="33" t="s">
        <v>27</v>
      </c>
      <c r="D461" s="33">
        <v>28</v>
      </c>
      <c r="E461" s="33" t="s">
        <v>22</v>
      </c>
      <c r="F461" s="34" t="s">
        <v>25</v>
      </c>
      <c r="G461" s="16">
        <v>9322.7000000000007</v>
      </c>
      <c r="H461" s="25">
        <f>tbl_Inventory[[#This Row],[Cost Price]]+tbl_Inventory[[#This Row],[Cost Price]]*IF(tbl_Inventory[[#This Row],[Premium?]]="Y",$P$4,$P$3)</f>
        <v>11653.375</v>
      </c>
      <c r="I461" s="25" t="str">
        <f>IF(tbl_Inventory[[#This Row],[Num In Stock]]&lt;$P$5,"Y","")</f>
        <v/>
      </c>
      <c r="J461" s="26" t="str">
        <f>IF(AND(tbl_Inventory[[#This Row],[Below Min]]="Y",tbl_Inventory[[#This Row],[On Backorder]]=""),"Y","")</f>
        <v/>
      </c>
      <c r="K46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1" s="27">
        <f>IF(tbl_Inventory[[#This Row],[Reorder?]]="",0,VLOOKUP(tbl_Inventory[[#This Row],[Category]],tbl_ReorderQty[],2))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3">
      <c r="A462" s="22" t="s">
        <v>394</v>
      </c>
      <c r="B462" s="32" t="s">
        <v>395</v>
      </c>
      <c r="C462" s="33" t="s">
        <v>24</v>
      </c>
      <c r="D462" s="33">
        <v>22</v>
      </c>
      <c r="E462" s="33" t="s">
        <v>22</v>
      </c>
      <c r="F462" s="34" t="s">
        <v>22</v>
      </c>
      <c r="G462" s="16">
        <v>11839.85</v>
      </c>
      <c r="H462" s="25">
        <f>tbl_Inventory[[#This Row],[Cost Price]]+tbl_Inventory[[#This Row],[Cost Price]]*IF(tbl_Inventory[[#This Row],[Premium?]]="Y",$P$4,$P$3)</f>
        <v>13971.023000000001</v>
      </c>
      <c r="I462" s="25" t="str">
        <f>IF(tbl_Inventory[[#This Row],[Num In Stock]]&lt;$P$5,"Y","")</f>
        <v/>
      </c>
      <c r="J462" s="26" t="str">
        <f>IF(AND(tbl_Inventory[[#This Row],[Below Min]]="Y",tbl_Inventory[[#This Row],[On Backorder]]=""),"Y","")</f>
        <v/>
      </c>
      <c r="K46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2" s="27">
        <f>IF(tbl_Inventory[[#This Row],[Reorder?]]="",0,VLOOKUP(tbl_Inventory[[#This Row],[Category]],tbl_ReorderQty[],2))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3">
      <c r="A463" s="22" t="s">
        <v>398</v>
      </c>
      <c r="B463" s="32" t="s">
        <v>399</v>
      </c>
      <c r="C463" s="33" t="s">
        <v>27</v>
      </c>
      <c r="D463" s="33">
        <v>20</v>
      </c>
      <c r="E463" s="33" t="s">
        <v>22</v>
      </c>
      <c r="F463" s="34" t="s">
        <v>25</v>
      </c>
      <c r="G463" s="16">
        <v>7338.9</v>
      </c>
      <c r="H463" s="25">
        <f>tbl_Inventory[[#This Row],[Cost Price]]+tbl_Inventory[[#This Row],[Cost Price]]*IF(tbl_Inventory[[#This Row],[Premium?]]="Y",$P$4,$P$3)</f>
        <v>9173.625</v>
      </c>
      <c r="I463" s="25" t="str">
        <f>IF(tbl_Inventory[[#This Row],[Num In Stock]]&lt;$P$5,"Y","")</f>
        <v/>
      </c>
      <c r="J463" s="26" t="str">
        <f>IF(AND(tbl_Inventory[[#This Row],[Below Min]]="Y",tbl_Inventory[[#This Row],[On Backorder]]=""),"Y","")</f>
        <v/>
      </c>
      <c r="K46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3" s="27">
        <f>IF(tbl_Inventory[[#This Row],[Reorder?]]="",0,VLOOKUP(tbl_Inventory[[#This Row],[Category]],tbl_ReorderQty[],2))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3">
      <c r="A464" s="22" t="s">
        <v>328</v>
      </c>
      <c r="B464" s="32" t="s">
        <v>329</v>
      </c>
      <c r="C464" s="33" t="s">
        <v>24</v>
      </c>
      <c r="D464" s="33">
        <v>5</v>
      </c>
      <c r="E464" s="33" t="s">
        <v>25</v>
      </c>
      <c r="F464" s="34" t="s">
        <v>22</v>
      </c>
      <c r="G464" s="16">
        <v>16824.900000000001</v>
      </c>
      <c r="H464" s="25">
        <f>tbl_Inventory[[#This Row],[Cost Price]]+tbl_Inventory[[#This Row],[Cost Price]]*IF(tbl_Inventory[[#This Row],[Premium?]]="Y",$P$4,$P$3)</f>
        <v>19853.382000000001</v>
      </c>
      <c r="I464" s="25" t="str">
        <f>IF(tbl_Inventory[[#This Row],[Num In Stock]]&lt;$P$5,"Y","")</f>
        <v>Y</v>
      </c>
      <c r="J464" s="26" t="str">
        <f>IF(AND(tbl_Inventory[[#This Row],[Below Min]]="Y",tbl_Inventory[[#This Row],[On Backorder]]=""),"Y","")</f>
        <v/>
      </c>
      <c r="K46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4" s="27">
        <f>IF(tbl_Inventory[[#This Row],[Reorder?]]="",0,VLOOKUP(tbl_Inventory[[#This Row],[Category]],tbl_ReorderQty[],2))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3">
      <c r="A465" s="22" t="s">
        <v>326</v>
      </c>
      <c r="B465" s="32" t="s">
        <v>327</v>
      </c>
      <c r="C465" s="33" t="s">
        <v>24</v>
      </c>
      <c r="D465" s="33">
        <v>3</v>
      </c>
      <c r="E465" s="33" t="s">
        <v>25</v>
      </c>
      <c r="F465" s="34" t="s">
        <v>22</v>
      </c>
      <c r="G465" s="16">
        <v>14866.8</v>
      </c>
      <c r="H465" s="25">
        <f>tbl_Inventory[[#This Row],[Cost Price]]+tbl_Inventory[[#This Row],[Cost Price]]*IF(tbl_Inventory[[#This Row],[Premium?]]="Y",$P$4,$P$3)</f>
        <v>17542.824000000001</v>
      </c>
      <c r="I465" s="25" t="str">
        <f>IF(tbl_Inventory[[#This Row],[Num In Stock]]&lt;$P$5,"Y","")</f>
        <v>Y</v>
      </c>
      <c r="J465" s="26" t="str">
        <f>IF(AND(tbl_Inventory[[#This Row],[Below Min]]="Y",tbl_Inventory[[#This Row],[On Backorder]]=""),"Y","")</f>
        <v/>
      </c>
      <c r="K46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5" s="27">
        <f>IF(tbl_Inventory[[#This Row],[Reorder?]]="",0,VLOOKUP(tbl_Inventory[[#This Row],[Category]],tbl_ReorderQty[],2))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">
      <c r="A466" s="22" t="s">
        <v>324</v>
      </c>
      <c r="B466" s="32" t="s">
        <v>325</v>
      </c>
      <c r="C466" s="33" t="s">
        <v>24</v>
      </c>
      <c r="D466" s="33">
        <v>26</v>
      </c>
      <c r="E466" s="33" t="s">
        <v>22</v>
      </c>
      <c r="F466" s="34" t="s">
        <v>22</v>
      </c>
      <c r="G466" s="16">
        <v>17844.75</v>
      </c>
      <c r="H466" s="25">
        <f>tbl_Inventory[[#This Row],[Cost Price]]+tbl_Inventory[[#This Row],[Cost Price]]*IF(tbl_Inventory[[#This Row],[Premium?]]="Y",$P$4,$P$3)</f>
        <v>21056.805</v>
      </c>
      <c r="I466" s="25" t="str">
        <f>IF(tbl_Inventory[[#This Row],[Num In Stock]]&lt;$P$5,"Y","")</f>
        <v/>
      </c>
      <c r="J466" s="26" t="str">
        <f>IF(AND(tbl_Inventory[[#This Row],[Below Min]]="Y",tbl_Inventory[[#This Row],[On Backorder]]=""),"Y","")</f>
        <v/>
      </c>
      <c r="K46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6" s="27">
        <f>IF(tbl_Inventory[[#This Row],[Reorder?]]="",0,VLOOKUP(tbl_Inventory[[#This Row],[Category]],tbl_ReorderQty[],2))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">
      <c r="A467" s="22" t="s">
        <v>330</v>
      </c>
      <c r="B467" s="32" t="s">
        <v>331</v>
      </c>
      <c r="C467" s="33" t="s">
        <v>24</v>
      </c>
      <c r="D467" s="33">
        <v>0</v>
      </c>
      <c r="E467" s="33" t="s">
        <v>25</v>
      </c>
      <c r="F467" s="34" t="s">
        <v>22</v>
      </c>
      <c r="G467" s="16">
        <v>23094.75</v>
      </c>
      <c r="H467" s="25">
        <f>tbl_Inventory[[#This Row],[Cost Price]]+tbl_Inventory[[#This Row],[Cost Price]]*IF(tbl_Inventory[[#This Row],[Premium?]]="Y",$P$4,$P$3)</f>
        <v>27251.805</v>
      </c>
      <c r="I467" s="25" t="str">
        <f>IF(tbl_Inventory[[#This Row],[Num In Stock]]&lt;$P$5,"Y","")</f>
        <v>Y</v>
      </c>
      <c r="J467" s="26" t="str">
        <f>IF(AND(tbl_Inventory[[#This Row],[Below Min]]="Y",tbl_Inventory[[#This Row],[On Backorder]]=""),"Y","")</f>
        <v/>
      </c>
      <c r="K46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7" s="27">
        <f>IF(tbl_Inventory[[#This Row],[Reorder?]]="",0,VLOOKUP(tbl_Inventory[[#This Row],[Category]],tbl_ReorderQty[],2))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">
      <c r="A468" s="22" t="s">
        <v>332</v>
      </c>
      <c r="B468" s="32" t="s">
        <v>333</v>
      </c>
      <c r="C468" s="33" t="s">
        <v>24</v>
      </c>
      <c r="D468" s="33">
        <v>32</v>
      </c>
      <c r="E468" s="33" t="s">
        <v>22</v>
      </c>
      <c r="F468" s="34" t="s">
        <v>22</v>
      </c>
      <c r="G468" s="16">
        <v>33984.85</v>
      </c>
      <c r="H468" s="25">
        <f>tbl_Inventory[[#This Row],[Cost Price]]+tbl_Inventory[[#This Row],[Cost Price]]*IF(tbl_Inventory[[#This Row],[Premium?]]="Y",$P$4,$P$3)</f>
        <v>40102.123</v>
      </c>
      <c r="I468" s="25" t="str">
        <f>IF(tbl_Inventory[[#This Row],[Num In Stock]]&lt;$P$5,"Y","")</f>
        <v/>
      </c>
      <c r="J468" s="26" t="str">
        <f>IF(AND(tbl_Inventory[[#This Row],[Below Min]]="Y",tbl_Inventory[[#This Row],[On Backorder]]=""),"Y","")</f>
        <v/>
      </c>
      <c r="K46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8" s="27">
        <f>IF(tbl_Inventory[[#This Row],[Reorder?]]="",0,VLOOKUP(tbl_Inventory[[#This Row],[Category]],tbl_ReorderQty[],2))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">
      <c r="A469" s="22" t="s">
        <v>334</v>
      </c>
      <c r="B469" s="32" t="s">
        <v>335</v>
      </c>
      <c r="C469" s="33" t="s">
        <v>24</v>
      </c>
      <c r="D469" s="33">
        <v>17</v>
      </c>
      <c r="E469" s="33" t="s">
        <v>22</v>
      </c>
      <c r="F469" s="34" t="s">
        <v>25</v>
      </c>
      <c r="G469" s="16">
        <v>29419.65</v>
      </c>
      <c r="H469" s="25">
        <f>tbl_Inventory[[#This Row],[Cost Price]]+tbl_Inventory[[#This Row],[Cost Price]]*IF(tbl_Inventory[[#This Row],[Premium?]]="Y",$P$4,$P$3)</f>
        <v>36774.5625</v>
      </c>
      <c r="I469" s="25" t="str">
        <f>IF(tbl_Inventory[[#This Row],[Num In Stock]]&lt;$P$5,"Y","")</f>
        <v/>
      </c>
      <c r="J469" s="26" t="str">
        <f>IF(AND(tbl_Inventory[[#This Row],[Below Min]]="Y",tbl_Inventory[[#This Row],[On Backorder]]=""),"Y","")</f>
        <v/>
      </c>
      <c r="K46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69" s="27">
        <f>IF(tbl_Inventory[[#This Row],[Reorder?]]="",0,VLOOKUP(tbl_Inventory[[#This Row],[Category]],tbl_ReorderQty[],2))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">
      <c r="A470" s="22" t="s">
        <v>322</v>
      </c>
      <c r="B470" s="32" t="s">
        <v>323</v>
      </c>
      <c r="C470" s="33" t="s">
        <v>24</v>
      </c>
      <c r="D470" s="33">
        <v>1</v>
      </c>
      <c r="E470" s="33" t="s">
        <v>22</v>
      </c>
      <c r="F470" s="34" t="s">
        <v>25</v>
      </c>
      <c r="G470" s="16">
        <v>22874.799999999999</v>
      </c>
      <c r="H470" s="25">
        <f>tbl_Inventory[[#This Row],[Cost Price]]+tbl_Inventory[[#This Row],[Cost Price]]*IF(tbl_Inventory[[#This Row],[Premium?]]="Y",$P$4,$P$3)</f>
        <v>28593.5</v>
      </c>
      <c r="I470" s="25" t="str">
        <f>IF(tbl_Inventory[[#This Row],[Num In Stock]]&lt;$P$5,"Y","")</f>
        <v>Y</v>
      </c>
      <c r="J470" s="26" t="str">
        <f>IF(AND(tbl_Inventory[[#This Row],[Below Min]]="Y",tbl_Inventory[[#This Row],[On Backorder]]=""),"Y","")</f>
        <v>Y</v>
      </c>
      <c r="K47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70" s="27">
        <f>IF(tbl_Inventory[[#This Row],[Reorder?]]="",0,VLOOKUP(tbl_Inventory[[#This Row],[Category]],tbl_ReorderQty[],2))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">
      <c r="A471" s="22" t="s">
        <v>320</v>
      </c>
      <c r="B471" s="32" t="s">
        <v>321</v>
      </c>
      <c r="C471" s="33" t="s">
        <v>24</v>
      </c>
      <c r="D471" s="33">
        <v>14</v>
      </c>
      <c r="E471" s="33" t="s">
        <v>22</v>
      </c>
      <c r="F471" s="34" t="s">
        <v>25</v>
      </c>
      <c r="G471" s="16">
        <v>25994.799999999999</v>
      </c>
      <c r="H471" s="25">
        <f>tbl_Inventory[[#This Row],[Cost Price]]+tbl_Inventory[[#This Row],[Cost Price]]*IF(tbl_Inventory[[#This Row],[Premium?]]="Y",$P$4,$P$3)</f>
        <v>32493.5</v>
      </c>
      <c r="I471" s="25" t="str">
        <f>IF(tbl_Inventory[[#This Row],[Num In Stock]]&lt;$P$5,"Y","")</f>
        <v/>
      </c>
      <c r="J471" s="26" t="str">
        <f>IF(AND(tbl_Inventory[[#This Row],[Below Min]]="Y",tbl_Inventory[[#This Row],[On Backorder]]=""),"Y","")</f>
        <v/>
      </c>
      <c r="K47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1" s="27">
        <f>IF(tbl_Inventory[[#This Row],[Reorder?]]="",0,VLOOKUP(tbl_Inventory[[#This Row],[Category]],tbl_ReorderQty[],2))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">
      <c r="A472" s="22" t="s">
        <v>318</v>
      </c>
      <c r="B472" s="32" t="s">
        <v>319</v>
      </c>
      <c r="C472" s="33" t="s">
        <v>28</v>
      </c>
      <c r="D472" s="33">
        <v>15</v>
      </c>
      <c r="E472" s="33" t="s">
        <v>22</v>
      </c>
      <c r="F472" s="34" t="s">
        <v>25</v>
      </c>
      <c r="G472" s="16">
        <v>4194.75</v>
      </c>
      <c r="H472" s="25">
        <f>tbl_Inventory[[#This Row],[Cost Price]]+tbl_Inventory[[#This Row],[Cost Price]]*IF(tbl_Inventory[[#This Row],[Premium?]]="Y",$P$4,$P$3)</f>
        <v>5243.4375</v>
      </c>
      <c r="I472" s="25" t="str">
        <f>IF(tbl_Inventory[[#This Row],[Num In Stock]]&lt;$P$5,"Y","")</f>
        <v/>
      </c>
      <c r="J472" s="26" t="str">
        <f>IF(AND(tbl_Inventory[[#This Row],[Below Min]]="Y",tbl_Inventory[[#This Row],[On Backorder]]=""),"Y","")</f>
        <v/>
      </c>
      <c r="K47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2" s="27">
        <f>IF(tbl_Inventory[[#This Row],[Reorder?]]="",0,VLOOKUP(tbl_Inventory[[#This Row],[Category]],tbl_ReorderQty[],2))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">
      <c r="A473" s="22" t="s">
        <v>514</v>
      </c>
      <c r="B473" s="32" t="s">
        <v>515</v>
      </c>
      <c r="C473" s="33" t="s">
        <v>28</v>
      </c>
      <c r="D473" s="33">
        <v>11</v>
      </c>
      <c r="E473" s="33" t="s">
        <v>22</v>
      </c>
      <c r="F473" s="34" t="s">
        <v>25</v>
      </c>
      <c r="G473" s="16">
        <v>2238.9</v>
      </c>
      <c r="H473" s="25">
        <f>tbl_Inventory[[#This Row],[Cost Price]]+tbl_Inventory[[#This Row],[Cost Price]]*IF(tbl_Inventory[[#This Row],[Premium?]]="Y",$P$4,$P$3)</f>
        <v>2798.625</v>
      </c>
      <c r="I473" s="25" t="str">
        <f>IF(tbl_Inventory[[#This Row],[Num In Stock]]&lt;$P$5,"Y","")</f>
        <v/>
      </c>
      <c r="J473" s="26" t="str">
        <f>IF(AND(tbl_Inventory[[#This Row],[Below Min]]="Y",tbl_Inventory[[#This Row],[On Backorder]]=""),"Y","")</f>
        <v/>
      </c>
      <c r="K47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3" s="27">
        <f>IF(tbl_Inventory[[#This Row],[Reorder?]]="",0,VLOOKUP(tbl_Inventory[[#This Row],[Category]],tbl_ReorderQty[],2))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">
      <c r="A474" s="22" t="s">
        <v>1042</v>
      </c>
      <c r="B474" s="32" t="s">
        <v>1043</v>
      </c>
      <c r="C474" s="33" t="s">
        <v>27</v>
      </c>
      <c r="D474" s="33">
        <v>0</v>
      </c>
      <c r="E474" s="33" t="s">
        <v>25</v>
      </c>
      <c r="F474" s="34" t="s">
        <v>22</v>
      </c>
      <c r="G474" s="16">
        <v>7338.9</v>
      </c>
      <c r="H474" s="25">
        <f>tbl_Inventory[[#This Row],[Cost Price]]+tbl_Inventory[[#This Row],[Cost Price]]*IF(tbl_Inventory[[#This Row],[Premium?]]="Y",$P$4,$P$3)</f>
        <v>8659.902</v>
      </c>
      <c r="I474" s="25" t="str">
        <f>IF(tbl_Inventory[[#This Row],[Num In Stock]]&lt;$P$5,"Y","")</f>
        <v>Y</v>
      </c>
      <c r="J474" s="26" t="str">
        <f>IF(AND(tbl_Inventory[[#This Row],[Below Min]]="Y",tbl_Inventory[[#This Row],[On Backorder]]=""),"Y","")</f>
        <v/>
      </c>
      <c r="K47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4" s="27">
        <f>IF(tbl_Inventory[[#This Row],[Reorder?]]="",0,VLOOKUP(tbl_Inventory[[#This Row],[Category]],tbl_ReorderQty[],2))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3">
      <c r="A475" s="22" t="s">
        <v>284</v>
      </c>
      <c r="B475" s="32" t="s">
        <v>285</v>
      </c>
      <c r="C475" s="33" t="s">
        <v>24</v>
      </c>
      <c r="D475" s="33">
        <v>28</v>
      </c>
      <c r="E475" s="33" t="s">
        <v>22</v>
      </c>
      <c r="F475" s="34" t="s">
        <v>25</v>
      </c>
      <c r="G475" s="16">
        <v>34644.75</v>
      </c>
      <c r="H475" s="25">
        <f>tbl_Inventory[[#This Row],[Cost Price]]+tbl_Inventory[[#This Row],[Cost Price]]*IF(tbl_Inventory[[#This Row],[Premium?]]="Y",$P$4,$P$3)</f>
        <v>43305.9375</v>
      </c>
      <c r="I475" s="25" t="str">
        <f>IF(tbl_Inventory[[#This Row],[Num In Stock]]&lt;$P$5,"Y","")</f>
        <v/>
      </c>
      <c r="J475" s="26" t="str">
        <f>IF(AND(tbl_Inventory[[#This Row],[Below Min]]="Y",tbl_Inventory[[#This Row],[On Backorder]]=""),"Y","")</f>
        <v/>
      </c>
      <c r="K47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5" s="27">
        <f>IF(tbl_Inventory[[#This Row],[Reorder?]]="",0,VLOOKUP(tbl_Inventory[[#This Row],[Category]],tbl_ReorderQty[],2))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">
      <c r="A476" s="18" t="s">
        <v>282</v>
      </c>
      <c r="B476" s="35" t="s">
        <v>283</v>
      </c>
      <c r="C476" s="33" t="s">
        <v>24</v>
      </c>
      <c r="D476" s="33">
        <v>6</v>
      </c>
      <c r="E476" s="33" t="s">
        <v>25</v>
      </c>
      <c r="F476" s="34" t="s">
        <v>25</v>
      </c>
      <c r="G476" s="16">
        <v>38300.65</v>
      </c>
      <c r="H476" s="25">
        <f>tbl_Inventory[[#This Row],[Cost Price]]+tbl_Inventory[[#This Row],[Cost Price]]*IF(tbl_Inventory[[#This Row],[Premium?]]="Y",$P$4,$P$3)</f>
        <v>47875.8125</v>
      </c>
      <c r="I476" s="25" t="str">
        <f>IF(tbl_Inventory[[#This Row],[Num In Stock]]&lt;$P$5,"Y","")</f>
        <v>Y</v>
      </c>
      <c r="J476" s="26" t="str">
        <f>IF(AND(tbl_Inventory[[#This Row],[Below Min]]="Y",tbl_Inventory[[#This Row],[On Backorder]]=""),"Y","")</f>
        <v/>
      </c>
      <c r="K47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6" s="27">
        <f>IF(tbl_Inventory[[#This Row],[Reorder?]]="",0,VLOOKUP(tbl_Inventory[[#This Row],[Category]],tbl_ReorderQty[],2))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">
      <c r="A477" s="18" t="s">
        <v>280</v>
      </c>
      <c r="B477" s="35" t="s">
        <v>281</v>
      </c>
      <c r="C477" s="33" t="s">
        <v>24</v>
      </c>
      <c r="D477" s="33">
        <v>32</v>
      </c>
      <c r="E477" s="33" t="s">
        <v>22</v>
      </c>
      <c r="F477" s="34" t="s">
        <v>22</v>
      </c>
      <c r="G477" s="16">
        <v>40804.699999999997</v>
      </c>
      <c r="H477" s="25">
        <f>tbl_Inventory[[#This Row],[Cost Price]]+tbl_Inventory[[#This Row],[Cost Price]]*IF(tbl_Inventory[[#This Row],[Premium?]]="Y",$P$4,$P$3)</f>
        <v>48149.545999999995</v>
      </c>
      <c r="I477" s="25" t="str">
        <f>IF(tbl_Inventory[[#This Row],[Num In Stock]]&lt;$P$5,"Y","")</f>
        <v/>
      </c>
      <c r="J477" s="26" t="str">
        <f>IF(AND(tbl_Inventory[[#This Row],[Below Min]]="Y",tbl_Inventory[[#This Row],[On Backorder]]=""),"Y","")</f>
        <v/>
      </c>
      <c r="K47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7" s="27">
        <f>IF(tbl_Inventory[[#This Row],[Reorder?]]="",0,VLOOKUP(tbl_Inventory[[#This Row],[Category]],tbl_ReorderQty[],2))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">
      <c r="A478" s="18" t="s">
        <v>278</v>
      </c>
      <c r="B478" s="35" t="s">
        <v>279</v>
      </c>
      <c r="C478" s="33" t="s">
        <v>24</v>
      </c>
      <c r="D478" s="33">
        <v>5</v>
      </c>
      <c r="E478" s="33" t="s">
        <v>25</v>
      </c>
      <c r="F478" s="34" t="s">
        <v>22</v>
      </c>
      <c r="G478" s="16">
        <v>42533.85</v>
      </c>
      <c r="H478" s="25">
        <f>tbl_Inventory[[#This Row],[Cost Price]]+tbl_Inventory[[#This Row],[Cost Price]]*IF(tbl_Inventory[[#This Row],[Premium?]]="Y",$P$4,$P$3)</f>
        <v>50189.942999999999</v>
      </c>
      <c r="I478" s="25" t="str">
        <f>IF(tbl_Inventory[[#This Row],[Num In Stock]]&lt;$P$5,"Y","")</f>
        <v>Y</v>
      </c>
      <c r="J478" s="26" t="str">
        <f>IF(AND(tbl_Inventory[[#This Row],[Below Min]]="Y",tbl_Inventory[[#This Row],[On Backorder]]=""),"Y","")</f>
        <v/>
      </c>
      <c r="K47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8" s="27">
        <f>IF(tbl_Inventory[[#This Row],[Reorder?]]="",0,VLOOKUP(tbl_Inventory[[#This Row],[Category]],tbl_ReorderQty[],2))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">
      <c r="A479" s="22" t="s">
        <v>340</v>
      </c>
      <c r="B479" s="32" t="s">
        <v>341</v>
      </c>
      <c r="C479" s="33" t="s">
        <v>24</v>
      </c>
      <c r="D479" s="33">
        <v>18</v>
      </c>
      <c r="E479" s="33" t="s">
        <v>22</v>
      </c>
      <c r="F479" s="34" t="s">
        <v>25</v>
      </c>
      <c r="G479" s="16">
        <v>34644.75</v>
      </c>
      <c r="H479" s="25">
        <f>tbl_Inventory[[#This Row],[Cost Price]]+tbl_Inventory[[#This Row],[Cost Price]]*IF(tbl_Inventory[[#This Row],[Premium?]]="Y",$P$4,$P$3)</f>
        <v>43305.9375</v>
      </c>
      <c r="I479" s="25" t="str">
        <f>IF(tbl_Inventory[[#This Row],[Num In Stock]]&lt;$P$5,"Y","")</f>
        <v/>
      </c>
      <c r="J479" s="26" t="str">
        <f>IF(AND(tbl_Inventory[[#This Row],[Below Min]]="Y",tbl_Inventory[[#This Row],[On Backorder]]=""),"Y","")</f>
        <v/>
      </c>
      <c r="K47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79" s="27">
        <f>IF(tbl_Inventory[[#This Row],[Reorder?]]="",0,VLOOKUP(tbl_Inventory[[#This Row],[Category]],tbl_ReorderQty[],2))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">
      <c r="A480" s="22" t="s">
        <v>308</v>
      </c>
      <c r="B480" s="32" t="s">
        <v>309</v>
      </c>
      <c r="C480" s="33" t="s">
        <v>24</v>
      </c>
      <c r="D480" s="33">
        <v>14</v>
      </c>
      <c r="E480" s="33" t="s">
        <v>22</v>
      </c>
      <c r="F480" s="34" t="s">
        <v>25</v>
      </c>
      <c r="G480" s="16">
        <v>37584.75</v>
      </c>
      <c r="H480" s="25">
        <f>tbl_Inventory[[#This Row],[Cost Price]]+tbl_Inventory[[#This Row],[Cost Price]]*IF(tbl_Inventory[[#This Row],[Premium?]]="Y",$P$4,$P$3)</f>
        <v>46980.9375</v>
      </c>
      <c r="I480" s="25" t="str">
        <f>IF(tbl_Inventory[[#This Row],[Num In Stock]]&lt;$P$5,"Y","")</f>
        <v/>
      </c>
      <c r="J480" s="26" t="str">
        <f>IF(AND(tbl_Inventory[[#This Row],[Below Min]]="Y",tbl_Inventory[[#This Row],[On Backorder]]=""),"Y","")</f>
        <v/>
      </c>
      <c r="K48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0" s="27">
        <f>IF(tbl_Inventory[[#This Row],[Reorder?]]="",0,VLOOKUP(tbl_Inventory[[#This Row],[Category]],tbl_ReorderQty[],2))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">
      <c r="A481" s="18" t="s">
        <v>970</v>
      </c>
      <c r="B481" s="35" t="s">
        <v>971</v>
      </c>
      <c r="C481" s="33" t="s">
        <v>28</v>
      </c>
      <c r="D481" s="33">
        <v>4</v>
      </c>
      <c r="E481" s="33" t="s">
        <v>25</v>
      </c>
      <c r="F481" s="34" t="s">
        <v>25</v>
      </c>
      <c r="G481" s="16">
        <v>4570.8</v>
      </c>
      <c r="H481" s="25">
        <f>tbl_Inventory[[#This Row],[Cost Price]]+tbl_Inventory[[#This Row],[Cost Price]]*IF(tbl_Inventory[[#This Row],[Premium?]]="Y",$P$4,$P$3)</f>
        <v>5713.5</v>
      </c>
      <c r="I481" s="25" t="str">
        <f>IF(tbl_Inventory[[#This Row],[Num In Stock]]&lt;$P$5,"Y","")</f>
        <v>Y</v>
      </c>
      <c r="J481" s="26" t="str">
        <f>IF(AND(tbl_Inventory[[#This Row],[Below Min]]="Y",tbl_Inventory[[#This Row],[On Backorder]]=""),"Y","")</f>
        <v/>
      </c>
      <c r="K48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1" s="27">
        <f>IF(tbl_Inventory[[#This Row],[Reorder?]]="",0,VLOOKUP(tbl_Inventory[[#This Row],[Category]],tbl_ReorderQty[],2))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">
      <c r="A482" s="18" t="s">
        <v>338</v>
      </c>
      <c r="B482" s="35" t="s">
        <v>339</v>
      </c>
      <c r="C482" s="33" t="s">
        <v>24</v>
      </c>
      <c r="D482" s="33">
        <v>22</v>
      </c>
      <c r="E482" s="33" t="s">
        <v>22</v>
      </c>
      <c r="F482" s="34" t="s">
        <v>22</v>
      </c>
      <c r="G482" s="16">
        <v>40804.699999999997</v>
      </c>
      <c r="H482" s="25">
        <f>tbl_Inventory[[#This Row],[Cost Price]]+tbl_Inventory[[#This Row],[Cost Price]]*IF(tbl_Inventory[[#This Row],[Premium?]]="Y",$P$4,$P$3)</f>
        <v>48149.545999999995</v>
      </c>
      <c r="I482" s="25" t="str">
        <f>IF(tbl_Inventory[[#This Row],[Num In Stock]]&lt;$P$5,"Y","")</f>
        <v/>
      </c>
      <c r="J482" s="26" t="str">
        <f>IF(AND(tbl_Inventory[[#This Row],[Below Min]]="Y",tbl_Inventory[[#This Row],[On Backorder]]=""),"Y","")</f>
        <v/>
      </c>
      <c r="K48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2" s="27">
        <f>IF(tbl_Inventory[[#This Row],[Reorder?]]="",0,VLOOKUP(tbl_Inventory[[#This Row],[Category]],tbl_ReorderQty[],2))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">
      <c r="A483" s="18" t="s">
        <v>336</v>
      </c>
      <c r="B483" s="35" t="s">
        <v>337</v>
      </c>
      <c r="C483" s="33" t="s">
        <v>24</v>
      </c>
      <c r="D483" s="33">
        <v>6</v>
      </c>
      <c r="E483" s="33" t="s">
        <v>22</v>
      </c>
      <c r="F483" s="34" t="s">
        <v>22</v>
      </c>
      <c r="G483" s="16">
        <v>42533.85</v>
      </c>
      <c r="H483" s="25">
        <f>tbl_Inventory[[#This Row],[Cost Price]]+tbl_Inventory[[#This Row],[Cost Price]]*IF(tbl_Inventory[[#This Row],[Premium?]]="Y",$P$4,$P$3)</f>
        <v>50189.942999999999</v>
      </c>
      <c r="I483" s="25" t="str">
        <f>IF(tbl_Inventory[[#This Row],[Num In Stock]]&lt;$P$5,"Y","")</f>
        <v>Y</v>
      </c>
      <c r="J483" s="26" t="str">
        <f>IF(AND(tbl_Inventory[[#This Row],[Below Min]]="Y",tbl_Inventory[[#This Row],[On Backorder]]=""),"Y","")</f>
        <v>Y</v>
      </c>
      <c r="K48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83" s="27">
        <f>IF(tbl_Inventory[[#This Row],[Reorder?]]="",0,VLOOKUP(tbl_Inventory[[#This Row],[Category]],tbl_ReorderQty[],2))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">
      <c r="A484" s="22" t="s">
        <v>392</v>
      </c>
      <c r="B484" s="32" t="s">
        <v>393</v>
      </c>
      <c r="C484" s="33" t="s">
        <v>24</v>
      </c>
      <c r="D484" s="33">
        <v>8</v>
      </c>
      <c r="E484" s="33" t="s">
        <v>22</v>
      </c>
      <c r="F484" s="34" t="s">
        <v>25</v>
      </c>
      <c r="G484" s="16">
        <v>40012.65</v>
      </c>
      <c r="H484" s="25">
        <f>tbl_Inventory[[#This Row],[Cost Price]]+tbl_Inventory[[#This Row],[Cost Price]]*IF(tbl_Inventory[[#This Row],[Premium?]]="Y",$P$4,$P$3)</f>
        <v>50015.8125</v>
      </c>
      <c r="I484" s="25" t="str">
        <f>IF(tbl_Inventory[[#This Row],[Num In Stock]]&lt;$P$5,"Y","")</f>
        <v>Y</v>
      </c>
      <c r="J484" s="26" t="str">
        <f>IF(AND(tbl_Inventory[[#This Row],[Below Min]]="Y",tbl_Inventory[[#This Row],[On Backorder]]=""),"Y","")</f>
        <v>Y</v>
      </c>
      <c r="K48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84" s="27">
        <f>IF(tbl_Inventory[[#This Row],[Reorder?]]="",0,VLOOKUP(tbl_Inventory[[#This Row],[Category]],tbl_ReorderQty[],2))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">
      <c r="A485" s="22" t="s">
        <v>384</v>
      </c>
      <c r="B485" s="32" t="s">
        <v>385</v>
      </c>
      <c r="C485" s="33" t="s">
        <v>24</v>
      </c>
      <c r="D485" s="33">
        <v>23</v>
      </c>
      <c r="E485" s="33" t="s">
        <v>22</v>
      </c>
      <c r="F485" s="34" t="s">
        <v>25</v>
      </c>
      <c r="G485" s="16">
        <v>40944.75</v>
      </c>
      <c r="H485" s="25">
        <f>tbl_Inventory[[#This Row],[Cost Price]]+tbl_Inventory[[#This Row],[Cost Price]]*IF(tbl_Inventory[[#This Row],[Premium?]]="Y",$P$4,$P$3)</f>
        <v>51180.9375</v>
      </c>
      <c r="I485" s="25" t="str">
        <f>IF(tbl_Inventory[[#This Row],[Num In Stock]]&lt;$P$5,"Y","")</f>
        <v/>
      </c>
      <c r="J485" s="26" t="str">
        <f>IF(AND(tbl_Inventory[[#This Row],[Below Min]]="Y",tbl_Inventory[[#This Row],[On Backorder]]=""),"Y","")</f>
        <v/>
      </c>
      <c r="K48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5" s="27">
        <f>IF(tbl_Inventory[[#This Row],[Reorder?]]="",0,VLOOKUP(tbl_Inventory[[#This Row],[Category]],tbl_ReorderQty[],2))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">
      <c r="A486" s="18" t="s">
        <v>390</v>
      </c>
      <c r="B486" s="35" t="s">
        <v>391</v>
      </c>
      <c r="C486" s="33" t="s">
        <v>24</v>
      </c>
      <c r="D486" s="33">
        <v>2</v>
      </c>
      <c r="E486" s="33" t="s">
        <v>22</v>
      </c>
      <c r="F486" s="34" t="s">
        <v>22</v>
      </c>
      <c r="G486" s="16">
        <v>44610.8</v>
      </c>
      <c r="H486" s="25">
        <f>tbl_Inventory[[#This Row],[Cost Price]]+tbl_Inventory[[#This Row],[Cost Price]]*IF(tbl_Inventory[[#This Row],[Premium?]]="Y",$P$4,$P$3)</f>
        <v>52640.744000000006</v>
      </c>
      <c r="I486" s="25" t="str">
        <f>IF(tbl_Inventory[[#This Row],[Num In Stock]]&lt;$P$5,"Y","")</f>
        <v>Y</v>
      </c>
      <c r="J486" s="26" t="str">
        <f>IF(AND(tbl_Inventory[[#This Row],[Below Min]]="Y",tbl_Inventory[[#This Row],[On Backorder]]=""),"Y","")</f>
        <v>Y</v>
      </c>
      <c r="K48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486" s="27">
        <f>IF(tbl_Inventory[[#This Row],[Reorder?]]="",0,VLOOKUP(tbl_Inventory[[#This Row],[Category]],tbl_ReorderQty[],2))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">
      <c r="A487" s="18" t="s">
        <v>388</v>
      </c>
      <c r="B487" s="35" t="s">
        <v>389</v>
      </c>
      <c r="C487" s="33" t="s">
        <v>24</v>
      </c>
      <c r="D487" s="33">
        <v>17</v>
      </c>
      <c r="E487" s="33" t="s">
        <v>22</v>
      </c>
      <c r="F487" s="34" t="s">
        <v>25</v>
      </c>
      <c r="G487" s="16">
        <v>48893.65</v>
      </c>
      <c r="H487" s="25">
        <f>tbl_Inventory[[#This Row],[Cost Price]]+tbl_Inventory[[#This Row],[Cost Price]]*IF(tbl_Inventory[[#This Row],[Premium?]]="Y",$P$4,$P$3)</f>
        <v>61117.0625</v>
      </c>
      <c r="I487" s="25" t="str">
        <f>IF(tbl_Inventory[[#This Row],[Num In Stock]]&lt;$P$5,"Y","")</f>
        <v/>
      </c>
      <c r="J487" s="26" t="str">
        <f>IF(AND(tbl_Inventory[[#This Row],[Below Min]]="Y",tbl_Inventory[[#This Row],[On Backorder]]=""),"Y","")</f>
        <v/>
      </c>
      <c r="K48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7" s="27">
        <f>IF(tbl_Inventory[[#This Row],[Reorder?]]="",0,VLOOKUP(tbl_Inventory[[#This Row],[Category]],tbl_ReorderQty[],2))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">
      <c r="A488" s="22" t="s">
        <v>240</v>
      </c>
      <c r="B488" s="32" t="s">
        <v>241</v>
      </c>
      <c r="C488" s="33" t="s">
        <v>24</v>
      </c>
      <c r="D488" s="33">
        <v>17</v>
      </c>
      <c r="E488" s="33" t="s">
        <v>22</v>
      </c>
      <c r="F488" s="34" t="s">
        <v>25</v>
      </c>
      <c r="G488" s="16">
        <v>45486.9</v>
      </c>
      <c r="H488" s="25">
        <f>tbl_Inventory[[#This Row],[Cost Price]]+tbl_Inventory[[#This Row],[Cost Price]]*IF(tbl_Inventory[[#This Row],[Premium?]]="Y",$P$4,$P$3)</f>
        <v>56858.625</v>
      </c>
      <c r="I488" s="25" t="str">
        <f>IF(tbl_Inventory[[#This Row],[Num In Stock]]&lt;$P$5,"Y","")</f>
        <v/>
      </c>
      <c r="J488" s="26" t="str">
        <f>IF(AND(tbl_Inventory[[#This Row],[Below Min]]="Y",tbl_Inventory[[#This Row],[On Backorder]]=""),"Y","")</f>
        <v/>
      </c>
      <c r="K48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8" s="27">
        <f>IF(tbl_Inventory[[#This Row],[Reorder?]]="",0,VLOOKUP(tbl_Inventory[[#This Row],[Category]],tbl_ReorderQty[],2))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3">
      <c r="A489" s="22" t="s">
        <v>238</v>
      </c>
      <c r="B489" s="32" t="s">
        <v>239</v>
      </c>
      <c r="C489" s="33" t="s">
        <v>24</v>
      </c>
      <c r="D489" s="33">
        <v>10</v>
      </c>
      <c r="E489" s="33" t="s">
        <v>22</v>
      </c>
      <c r="F489" s="34" t="s">
        <v>25</v>
      </c>
      <c r="G489" s="16">
        <v>43884.75</v>
      </c>
      <c r="H489" s="25">
        <f>tbl_Inventory[[#This Row],[Cost Price]]+tbl_Inventory[[#This Row],[Cost Price]]*IF(tbl_Inventory[[#This Row],[Premium?]]="Y",$P$4,$P$3)</f>
        <v>54855.9375</v>
      </c>
      <c r="I489" s="25" t="str">
        <f>IF(tbl_Inventory[[#This Row],[Num In Stock]]&lt;$P$5,"Y","")</f>
        <v/>
      </c>
      <c r="J489" s="26" t="str">
        <f>IF(AND(tbl_Inventory[[#This Row],[Below Min]]="Y",tbl_Inventory[[#This Row],[On Backorder]]=""),"Y","")</f>
        <v/>
      </c>
      <c r="K48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89" s="27">
        <f>IF(tbl_Inventory[[#This Row],[Reorder?]]="",0,VLOOKUP(tbl_Inventory[[#This Row],[Category]],tbl_ReorderQty[],2))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3">
      <c r="A490" s="22" t="s">
        <v>306</v>
      </c>
      <c r="B490" s="32" t="s">
        <v>307</v>
      </c>
      <c r="C490" s="33" t="s">
        <v>24</v>
      </c>
      <c r="D490" s="33">
        <v>21</v>
      </c>
      <c r="E490" s="33" t="s">
        <v>22</v>
      </c>
      <c r="F490" s="34" t="s">
        <v>25</v>
      </c>
      <c r="G490" s="16">
        <v>32112.7</v>
      </c>
      <c r="H490" s="25">
        <f>tbl_Inventory[[#This Row],[Cost Price]]+tbl_Inventory[[#This Row],[Cost Price]]*IF(tbl_Inventory[[#This Row],[Premium?]]="Y",$P$4,$P$3)</f>
        <v>40140.875</v>
      </c>
      <c r="I490" s="25" t="str">
        <f>IF(tbl_Inventory[[#This Row],[Num In Stock]]&lt;$P$5,"Y","")</f>
        <v/>
      </c>
      <c r="J490" s="26" t="str">
        <f>IF(AND(tbl_Inventory[[#This Row],[Below Min]]="Y",tbl_Inventory[[#This Row],[On Backorder]]=""),"Y","")</f>
        <v/>
      </c>
      <c r="K49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0" s="27">
        <f>IF(tbl_Inventory[[#This Row],[Reorder?]]="",0,VLOOKUP(tbl_Inventory[[#This Row],[Category]],tbl_ReorderQty[],2))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3">
      <c r="A491" s="18" t="s">
        <v>286</v>
      </c>
      <c r="B491" s="35" t="s">
        <v>287</v>
      </c>
      <c r="C491" s="33" t="s">
        <v>24</v>
      </c>
      <c r="D491" s="33">
        <v>25</v>
      </c>
      <c r="E491" s="33" t="s">
        <v>22</v>
      </c>
      <c r="F491" s="34" t="s">
        <v>22</v>
      </c>
      <c r="G491" s="16">
        <v>20388.849999999999</v>
      </c>
      <c r="H491" s="25">
        <f>tbl_Inventory[[#This Row],[Cost Price]]+tbl_Inventory[[#This Row],[Cost Price]]*IF(tbl_Inventory[[#This Row],[Premium?]]="Y",$P$4,$P$3)</f>
        <v>24058.842999999997</v>
      </c>
      <c r="I491" s="25" t="str">
        <f>IF(tbl_Inventory[[#This Row],[Num In Stock]]&lt;$P$5,"Y","")</f>
        <v/>
      </c>
      <c r="J491" s="26" t="str">
        <f>IF(AND(tbl_Inventory[[#This Row],[Below Min]]="Y",tbl_Inventory[[#This Row],[On Backorder]]=""),"Y","")</f>
        <v/>
      </c>
      <c r="K49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1" s="27">
        <f>IF(tbl_Inventory[[#This Row],[Reorder?]]="",0,VLOOKUP(tbl_Inventory[[#This Row],[Category]],tbl_ReorderQty[],2))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">
      <c r="A492" s="18" t="s">
        <v>288</v>
      </c>
      <c r="B492" s="35" t="s">
        <v>289</v>
      </c>
      <c r="C492" s="33" t="s">
        <v>24</v>
      </c>
      <c r="D492" s="33">
        <v>32</v>
      </c>
      <c r="E492" s="33" t="s">
        <v>22</v>
      </c>
      <c r="F492" s="34" t="s">
        <v>25</v>
      </c>
      <c r="G492" s="16">
        <v>30585.85</v>
      </c>
      <c r="H492" s="25">
        <f>tbl_Inventory[[#This Row],[Cost Price]]+tbl_Inventory[[#This Row],[Cost Price]]*IF(tbl_Inventory[[#This Row],[Premium?]]="Y",$P$4,$P$3)</f>
        <v>38232.3125</v>
      </c>
      <c r="I492" s="25" t="str">
        <f>IF(tbl_Inventory[[#This Row],[Num In Stock]]&lt;$P$5,"Y","")</f>
        <v/>
      </c>
      <c r="J492" s="26" t="str">
        <f>IF(AND(tbl_Inventory[[#This Row],[Below Min]]="Y",tbl_Inventory[[#This Row],[On Backorder]]=""),"Y","")</f>
        <v/>
      </c>
      <c r="K49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2" s="27">
        <f>IF(tbl_Inventory[[#This Row],[Reorder?]]="",0,VLOOKUP(tbl_Inventory[[#This Row],[Category]],tbl_ReorderQty[],2))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">
      <c r="A493" s="18" t="s">
        <v>1010</v>
      </c>
      <c r="B493" s="35" t="s">
        <v>1011</v>
      </c>
      <c r="C493" s="33" t="s">
        <v>24</v>
      </c>
      <c r="D493" s="33">
        <v>5</v>
      </c>
      <c r="E493" s="33" t="s">
        <v>25</v>
      </c>
      <c r="F493" s="34" t="s">
        <v>25</v>
      </c>
      <c r="G493" s="16">
        <v>46634.7</v>
      </c>
      <c r="H493" s="25">
        <f>tbl_Inventory[[#This Row],[Cost Price]]+tbl_Inventory[[#This Row],[Cost Price]]*IF(tbl_Inventory[[#This Row],[Premium?]]="Y",$P$4,$P$3)</f>
        <v>58293.375</v>
      </c>
      <c r="I493" s="25" t="str">
        <f>IF(tbl_Inventory[[#This Row],[Num In Stock]]&lt;$P$5,"Y","")</f>
        <v>Y</v>
      </c>
      <c r="J493" s="26" t="str">
        <f>IF(AND(tbl_Inventory[[#This Row],[Below Min]]="Y",tbl_Inventory[[#This Row],[On Backorder]]=""),"Y","")</f>
        <v/>
      </c>
      <c r="K49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3" s="27">
        <f>IF(tbl_Inventory[[#This Row],[Reorder?]]="",0,VLOOKUP(tbl_Inventory[[#This Row],[Category]],tbl_ReorderQty[],2))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">
      <c r="A494" s="22" t="s">
        <v>250</v>
      </c>
      <c r="B494" s="32" t="s">
        <v>251</v>
      </c>
      <c r="C494" s="33" t="s">
        <v>24</v>
      </c>
      <c r="D494" s="33">
        <v>18</v>
      </c>
      <c r="E494" s="33" t="s">
        <v>22</v>
      </c>
      <c r="F494" s="34" t="s">
        <v>25</v>
      </c>
      <c r="G494" s="16">
        <v>20784.75</v>
      </c>
      <c r="H494" s="25">
        <f>tbl_Inventory[[#This Row],[Cost Price]]+tbl_Inventory[[#This Row],[Cost Price]]*IF(tbl_Inventory[[#This Row],[Premium?]]="Y",$P$4,$P$3)</f>
        <v>25980.9375</v>
      </c>
      <c r="I494" s="25" t="str">
        <f>IF(tbl_Inventory[[#This Row],[Num In Stock]]&lt;$P$5,"Y","")</f>
        <v/>
      </c>
      <c r="J494" s="26" t="str">
        <f>IF(AND(tbl_Inventory[[#This Row],[Below Min]]="Y",tbl_Inventory[[#This Row],[On Backorder]]=""),"Y","")</f>
        <v/>
      </c>
      <c r="K49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4" s="27">
        <f>IF(tbl_Inventory[[#This Row],[Reorder?]]="",0,VLOOKUP(tbl_Inventory[[#This Row],[Category]],tbl_ReorderQty[],2))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">
      <c r="A495" s="22" t="s">
        <v>972</v>
      </c>
      <c r="B495" s="32" t="s">
        <v>973</v>
      </c>
      <c r="C495" s="33" t="s">
        <v>28</v>
      </c>
      <c r="D495" s="33">
        <v>29</v>
      </c>
      <c r="E495" s="33" t="s">
        <v>22</v>
      </c>
      <c r="F495" s="34" t="s">
        <v>22</v>
      </c>
      <c r="G495" s="16">
        <v>4482.8999999999996</v>
      </c>
      <c r="H495" s="25">
        <f>tbl_Inventory[[#This Row],[Cost Price]]+tbl_Inventory[[#This Row],[Cost Price]]*IF(tbl_Inventory[[#This Row],[Premium?]]="Y",$P$4,$P$3)</f>
        <v>5289.8219999999992</v>
      </c>
      <c r="I495" s="25" t="str">
        <f>IF(tbl_Inventory[[#This Row],[Num In Stock]]&lt;$P$5,"Y","")</f>
        <v/>
      </c>
      <c r="J495" s="26" t="str">
        <f>IF(AND(tbl_Inventory[[#This Row],[Below Min]]="Y",tbl_Inventory[[#This Row],[On Backorder]]=""),"Y","")</f>
        <v/>
      </c>
      <c r="K49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5" s="27">
        <f>IF(tbl_Inventory[[#This Row],[Reorder?]]="",0,VLOOKUP(tbl_Inventory[[#This Row],[Category]],tbl_ReorderQty[],2))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3">
      <c r="A496" s="22" t="s">
        <v>176</v>
      </c>
      <c r="B496" s="32" t="s">
        <v>177</v>
      </c>
      <c r="C496" s="33" t="s">
        <v>24</v>
      </c>
      <c r="D496" s="33">
        <v>9</v>
      </c>
      <c r="E496" s="33" t="s">
        <v>25</v>
      </c>
      <c r="F496" s="34" t="s">
        <v>25</v>
      </c>
      <c r="G496" s="16">
        <v>23094.75</v>
      </c>
      <c r="H496" s="25">
        <f>tbl_Inventory[[#This Row],[Cost Price]]+tbl_Inventory[[#This Row],[Cost Price]]*IF(tbl_Inventory[[#This Row],[Premium?]]="Y",$P$4,$P$3)</f>
        <v>28868.4375</v>
      </c>
      <c r="I496" s="25" t="str">
        <f>IF(tbl_Inventory[[#This Row],[Num In Stock]]&lt;$P$5,"Y","")</f>
        <v>Y</v>
      </c>
      <c r="J496" s="26" t="str">
        <f>IF(AND(tbl_Inventory[[#This Row],[Below Min]]="Y",tbl_Inventory[[#This Row],[On Backorder]]=""),"Y","")</f>
        <v/>
      </c>
      <c r="K49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6" s="27">
        <f>IF(tbl_Inventory[[#This Row],[Reorder?]]="",0,VLOOKUP(tbl_Inventory[[#This Row],[Category]],tbl_ReorderQty[],2))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">
      <c r="A497" s="22" t="s">
        <v>174</v>
      </c>
      <c r="B497" s="32" t="s">
        <v>175</v>
      </c>
      <c r="C497" s="33" t="s">
        <v>24</v>
      </c>
      <c r="D497" s="33">
        <v>12</v>
      </c>
      <c r="E497" s="33" t="s">
        <v>22</v>
      </c>
      <c r="F497" s="34" t="s">
        <v>22</v>
      </c>
      <c r="G497" s="16">
        <v>23534.65</v>
      </c>
      <c r="H497" s="25">
        <f>tbl_Inventory[[#This Row],[Cost Price]]+tbl_Inventory[[#This Row],[Cost Price]]*IF(tbl_Inventory[[#This Row],[Premium?]]="Y",$P$4,$P$3)</f>
        <v>27770.887000000002</v>
      </c>
      <c r="I497" s="25" t="str">
        <f>IF(tbl_Inventory[[#This Row],[Num In Stock]]&lt;$P$5,"Y","")</f>
        <v/>
      </c>
      <c r="J497" s="26" t="str">
        <f>IF(AND(tbl_Inventory[[#This Row],[Below Min]]="Y",tbl_Inventory[[#This Row],[On Backorder]]=""),"Y","")</f>
        <v/>
      </c>
      <c r="K49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7" s="27">
        <f>IF(tbl_Inventory[[#This Row],[Reorder?]]="",0,VLOOKUP(tbl_Inventory[[#This Row],[Category]],tbl_ReorderQty[],2))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">
      <c r="A498" s="22" t="s">
        <v>304</v>
      </c>
      <c r="B498" s="32" t="s">
        <v>305</v>
      </c>
      <c r="C498" s="33" t="s">
        <v>24</v>
      </c>
      <c r="D498" s="33">
        <v>2</v>
      </c>
      <c r="E498" s="33" t="s">
        <v>25</v>
      </c>
      <c r="F498" s="34" t="s">
        <v>25</v>
      </c>
      <c r="G498" s="16">
        <v>29144.7</v>
      </c>
      <c r="H498" s="25">
        <f>tbl_Inventory[[#This Row],[Cost Price]]+tbl_Inventory[[#This Row],[Cost Price]]*IF(tbl_Inventory[[#This Row],[Premium?]]="Y",$P$4,$P$3)</f>
        <v>36430.875</v>
      </c>
      <c r="I498" s="25" t="str">
        <f>IF(tbl_Inventory[[#This Row],[Num In Stock]]&lt;$P$5,"Y","")</f>
        <v>Y</v>
      </c>
      <c r="J498" s="26" t="str">
        <f>IF(AND(tbl_Inventory[[#This Row],[Below Min]]="Y",tbl_Inventory[[#This Row],[On Backorder]]=""),"Y","")</f>
        <v/>
      </c>
      <c r="K49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8" s="27">
        <f>IF(tbl_Inventory[[#This Row],[Reorder?]]="",0,VLOOKUP(tbl_Inventory[[#This Row],[Category]],tbl_ReorderQty[],2))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">
      <c r="A499" s="22" t="s">
        <v>218</v>
      </c>
      <c r="B499" s="32" t="s">
        <v>219</v>
      </c>
      <c r="C499" s="33" t="s">
        <v>24</v>
      </c>
      <c r="D499" s="33">
        <v>3</v>
      </c>
      <c r="E499" s="33" t="s">
        <v>25</v>
      </c>
      <c r="F499" s="34" t="s">
        <v>25</v>
      </c>
      <c r="G499" s="16">
        <v>23314.7</v>
      </c>
      <c r="H499" s="25">
        <f>tbl_Inventory[[#This Row],[Cost Price]]+tbl_Inventory[[#This Row],[Cost Price]]*IF(tbl_Inventory[[#This Row],[Premium?]]="Y",$P$4,$P$3)</f>
        <v>29143.375</v>
      </c>
      <c r="I499" s="25" t="str">
        <f>IF(tbl_Inventory[[#This Row],[Num In Stock]]&lt;$P$5,"Y","")</f>
        <v>Y</v>
      </c>
      <c r="J499" s="26" t="str">
        <f>IF(AND(tbl_Inventory[[#This Row],[Below Min]]="Y",tbl_Inventory[[#This Row],[On Backorder]]=""),"Y","")</f>
        <v/>
      </c>
      <c r="K49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499" s="27">
        <f>IF(tbl_Inventory[[#This Row],[Reorder?]]="",0,VLOOKUP(tbl_Inventory[[#This Row],[Category]],tbl_ReorderQty[],2))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">
      <c r="A500" s="22" t="s">
        <v>258</v>
      </c>
      <c r="B500" s="32" t="s">
        <v>259</v>
      </c>
      <c r="C500" s="33" t="s">
        <v>24</v>
      </c>
      <c r="D500" s="33">
        <v>15</v>
      </c>
      <c r="E500" s="33" t="s">
        <v>22</v>
      </c>
      <c r="F500" s="34" t="s">
        <v>25</v>
      </c>
      <c r="G500" s="16">
        <v>20802.900000000001</v>
      </c>
      <c r="H500" s="25">
        <f>tbl_Inventory[[#This Row],[Cost Price]]+tbl_Inventory[[#This Row],[Cost Price]]*IF(tbl_Inventory[[#This Row],[Premium?]]="Y",$P$4,$P$3)</f>
        <v>26003.625</v>
      </c>
      <c r="I500" s="25" t="str">
        <f>IF(tbl_Inventory[[#This Row],[Num In Stock]]&lt;$P$5,"Y","")</f>
        <v/>
      </c>
      <c r="J500" s="26" t="str">
        <f>IF(AND(tbl_Inventory[[#This Row],[Below Min]]="Y",tbl_Inventory[[#This Row],[On Backorder]]=""),"Y","")</f>
        <v/>
      </c>
      <c r="K50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0" s="27">
        <f>IF(tbl_Inventory[[#This Row],[Reorder?]]="",0,VLOOKUP(tbl_Inventory[[#This Row],[Category]],tbl_ReorderQty[],2))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">
      <c r="A501" s="18" t="s">
        <v>1012</v>
      </c>
      <c r="B501" s="35" t="s">
        <v>1013</v>
      </c>
      <c r="C501" s="33" t="s">
        <v>24</v>
      </c>
      <c r="D501" s="33">
        <v>7</v>
      </c>
      <c r="E501" s="33" t="s">
        <v>25</v>
      </c>
      <c r="F501" s="34" t="s">
        <v>22</v>
      </c>
      <c r="G501" s="16">
        <v>44874.9</v>
      </c>
      <c r="H501" s="25">
        <f>tbl_Inventory[[#This Row],[Cost Price]]+tbl_Inventory[[#This Row],[Cost Price]]*IF(tbl_Inventory[[#This Row],[Premium?]]="Y",$P$4,$P$3)</f>
        <v>52952.381999999998</v>
      </c>
      <c r="I501" s="25" t="str">
        <f>IF(tbl_Inventory[[#This Row],[Num In Stock]]&lt;$P$5,"Y","")</f>
        <v>Y</v>
      </c>
      <c r="J501" s="26" t="str">
        <f>IF(AND(tbl_Inventory[[#This Row],[Below Min]]="Y",tbl_Inventory[[#This Row],[On Backorder]]=""),"Y","")</f>
        <v/>
      </c>
      <c r="K50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1" s="27">
        <f>IF(tbl_Inventory[[#This Row],[Reorder?]]="",0,VLOOKUP(tbl_Inventory[[#This Row],[Category]],tbl_ReorderQty[],2))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">
      <c r="A502" s="22" t="s">
        <v>256</v>
      </c>
      <c r="B502" s="32" t="s">
        <v>257</v>
      </c>
      <c r="C502" s="33" t="s">
        <v>24</v>
      </c>
      <c r="D502" s="33">
        <v>30</v>
      </c>
      <c r="E502" s="33" t="s">
        <v>22</v>
      </c>
      <c r="F502" s="34" t="s">
        <v>25</v>
      </c>
      <c r="G502" s="16">
        <v>18298.8</v>
      </c>
      <c r="H502" s="25">
        <f>tbl_Inventory[[#This Row],[Cost Price]]+tbl_Inventory[[#This Row],[Cost Price]]*IF(tbl_Inventory[[#This Row],[Premium?]]="Y",$P$4,$P$3)</f>
        <v>22873.5</v>
      </c>
      <c r="I502" s="25" t="str">
        <f>IF(tbl_Inventory[[#This Row],[Num In Stock]]&lt;$P$5,"Y","")</f>
        <v/>
      </c>
      <c r="J502" s="26" t="str">
        <f>IF(AND(tbl_Inventory[[#This Row],[Below Min]]="Y",tbl_Inventory[[#This Row],[On Backorder]]=""),"Y","")</f>
        <v/>
      </c>
      <c r="K50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2" s="27">
        <f>IF(tbl_Inventory[[#This Row],[Reorder?]]="",0,VLOOKUP(tbl_Inventory[[#This Row],[Category]],tbl_ReorderQty[],2))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">
      <c r="A503" s="22" t="s">
        <v>252</v>
      </c>
      <c r="B503" s="32" t="s">
        <v>253</v>
      </c>
      <c r="C503" s="33" t="s">
        <v>24</v>
      </c>
      <c r="D503" s="33">
        <v>17</v>
      </c>
      <c r="E503" s="33" t="s">
        <v>22</v>
      </c>
      <c r="F503" s="34" t="s">
        <v>22</v>
      </c>
      <c r="G503" s="16">
        <v>18122.849999999999</v>
      </c>
      <c r="H503" s="25">
        <f>tbl_Inventory[[#This Row],[Cost Price]]+tbl_Inventory[[#This Row],[Cost Price]]*IF(tbl_Inventory[[#This Row],[Premium?]]="Y",$P$4,$P$3)</f>
        <v>21384.963</v>
      </c>
      <c r="I503" s="25" t="str">
        <f>IF(tbl_Inventory[[#This Row],[Num In Stock]]&lt;$P$5,"Y","")</f>
        <v/>
      </c>
      <c r="J503" s="26" t="str">
        <f>IF(AND(tbl_Inventory[[#This Row],[Below Min]]="Y",tbl_Inventory[[#This Row],[On Backorder]]=""),"Y","")</f>
        <v/>
      </c>
      <c r="K50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3" s="27">
        <f>IF(tbl_Inventory[[#This Row],[Reorder?]]="",0,VLOOKUP(tbl_Inventory[[#This Row],[Category]],tbl_ReorderQty[],2))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">
      <c r="A504" s="18" t="s">
        <v>314</v>
      </c>
      <c r="B504" s="35" t="s">
        <v>315</v>
      </c>
      <c r="C504" s="33" t="s">
        <v>24</v>
      </c>
      <c r="D504" s="33">
        <v>1</v>
      </c>
      <c r="E504" s="33" t="s">
        <v>22</v>
      </c>
      <c r="F504" s="34" t="s">
        <v>25</v>
      </c>
      <c r="G504" s="16">
        <v>31773.65</v>
      </c>
      <c r="H504" s="25">
        <f>tbl_Inventory[[#This Row],[Cost Price]]+tbl_Inventory[[#This Row],[Cost Price]]*IF(tbl_Inventory[[#This Row],[Premium?]]="Y",$P$4,$P$3)</f>
        <v>39717.0625</v>
      </c>
      <c r="I504" s="25" t="str">
        <f>IF(tbl_Inventory[[#This Row],[Num In Stock]]&lt;$P$5,"Y","")</f>
        <v>Y</v>
      </c>
      <c r="J504" s="26" t="str">
        <f>IF(AND(tbl_Inventory[[#This Row],[Below Min]]="Y",tbl_Inventory[[#This Row],[On Backorder]]=""),"Y","")</f>
        <v>Y</v>
      </c>
      <c r="K50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504" s="27">
        <f>IF(tbl_Inventory[[#This Row],[Reorder?]]="",0,VLOOKUP(tbl_Inventory[[#This Row],[Category]],tbl_ReorderQty[],2))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">
      <c r="A505" s="18" t="s">
        <v>312</v>
      </c>
      <c r="B505" s="35" t="s">
        <v>313</v>
      </c>
      <c r="C505" s="33" t="s">
        <v>24</v>
      </c>
      <c r="D505" s="33">
        <v>15</v>
      </c>
      <c r="E505" s="33" t="s">
        <v>22</v>
      </c>
      <c r="F505" s="34" t="s">
        <v>25</v>
      </c>
      <c r="G505" s="16">
        <v>22434.9</v>
      </c>
      <c r="H505" s="25">
        <f>tbl_Inventory[[#This Row],[Cost Price]]+tbl_Inventory[[#This Row],[Cost Price]]*IF(tbl_Inventory[[#This Row],[Premium?]]="Y",$P$4,$P$3)</f>
        <v>28043.625</v>
      </c>
      <c r="I505" s="25" t="str">
        <f>IF(tbl_Inventory[[#This Row],[Num In Stock]]&lt;$P$5,"Y","")</f>
        <v/>
      </c>
      <c r="J505" s="26" t="str">
        <f>IF(AND(tbl_Inventory[[#This Row],[Below Min]]="Y",tbl_Inventory[[#This Row],[On Backorder]]=""),"Y","")</f>
        <v/>
      </c>
      <c r="K50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5" s="27">
        <f>IF(tbl_Inventory[[#This Row],[Reorder?]]="",0,VLOOKUP(tbl_Inventory[[#This Row],[Category]],tbl_ReorderQty[],2))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">
      <c r="A506" s="22" t="s">
        <v>738</v>
      </c>
      <c r="B506" s="32" t="s">
        <v>739</v>
      </c>
      <c r="C506" s="33" t="s">
        <v>28</v>
      </c>
      <c r="D506" s="33">
        <v>10</v>
      </c>
      <c r="E506" s="33" t="s">
        <v>22</v>
      </c>
      <c r="F506" s="34" t="s">
        <v>25</v>
      </c>
      <c r="G506" s="16">
        <v>3525.65</v>
      </c>
      <c r="H506" s="25">
        <f>tbl_Inventory[[#This Row],[Cost Price]]+tbl_Inventory[[#This Row],[Cost Price]]*IF(tbl_Inventory[[#This Row],[Premium?]]="Y",$P$4,$P$3)</f>
        <v>4407.0625</v>
      </c>
      <c r="I506" s="25" t="str">
        <f>IF(tbl_Inventory[[#This Row],[Num In Stock]]&lt;$P$5,"Y","")</f>
        <v/>
      </c>
      <c r="J506" s="26" t="str">
        <f>IF(AND(tbl_Inventory[[#This Row],[Below Min]]="Y",tbl_Inventory[[#This Row],[On Backorder]]=""),"Y","")</f>
        <v/>
      </c>
      <c r="K50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6" s="27">
        <f>IF(tbl_Inventory[[#This Row],[Reorder?]]="",0,VLOOKUP(tbl_Inventory[[#This Row],[Category]],tbl_ReorderQty[],2))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">
      <c r="A507" s="22" t="s">
        <v>736</v>
      </c>
      <c r="B507" s="32" t="s">
        <v>737</v>
      </c>
      <c r="C507" s="33" t="s">
        <v>28</v>
      </c>
      <c r="D507" s="33">
        <v>20</v>
      </c>
      <c r="E507" s="33" t="s">
        <v>22</v>
      </c>
      <c r="F507" s="34" t="s">
        <v>22</v>
      </c>
      <c r="G507" s="16">
        <v>3426.8</v>
      </c>
      <c r="H507" s="25">
        <f>tbl_Inventory[[#This Row],[Cost Price]]+tbl_Inventory[[#This Row],[Cost Price]]*IF(tbl_Inventory[[#This Row],[Premium?]]="Y",$P$4,$P$3)</f>
        <v>4043.6240000000003</v>
      </c>
      <c r="I507" s="25" t="str">
        <f>IF(tbl_Inventory[[#This Row],[Num In Stock]]&lt;$P$5,"Y","")</f>
        <v/>
      </c>
      <c r="J507" s="26" t="str">
        <f>IF(AND(tbl_Inventory[[#This Row],[Below Min]]="Y",tbl_Inventory[[#This Row],[On Backorder]]=""),"Y","")</f>
        <v/>
      </c>
      <c r="K50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7" s="27">
        <f>IF(tbl_Inventory[[#This Row],[Reorder?]]="",0,VLOOKUP(tbl_Inventory[[#This Row],[Category]],tbl_ReorderQty[],2))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">
      <c r="A508" s="22" t="s">
        <v>1034</v>
      </c>
      <c r="B508" s="32" t="s">
        <v>1035</v>
      </c>
      <c r="C508" s="33" t="s">
        <v>24</v>
      </c>
      <c r="D508" s="33">
        <v>2</v>
      </c>
      <c r="E508" s="33" t="s">
        <v>25</v>
      </c>
      <c r="F508" s="34" t="s">
        <v>25</v>
      </c>
      <c r="G508" s="16">
        <v>11654.7</v>
      </c>
      <c r="H508" s="25">
        <f>tbl_Inventory[[#This Row],[Cost Price]]+tbl_Inventory[[#This Row],[Cost Price]]*IF(tbl_Inventory[[#This Row],[Premium?]]="Y",$P$4,$P$3)</f>
        <v>14568.375</v>
      </c>
      <c r="I508" s="25" t="str">
        <f>IF(tbl_Inventory[[#This Row],[Num In Stock]]&lt;$P$5,"Y","")</f>
        <v>Y</v>
      </c>
      <c r="J508" s="26" t="str">
        <f>IF(AND(tbl_Inventory[[#This Row],[Below Min]]="Y",tbl_Inventory[[#This Row],[On Backorder]]=""),"Y","")</f>
        <v/>
      </c>
      <c r="K50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8" s="27">
        <f>IF(tbl_Inventory[[#This Row],[Reorder?]]="",0,VLOOKUP(tbl_Inventory[[#This Row],[Category]],tbl_ReorderQty[],2))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">
      <c r="A509" s="22" t="s">
        <v>1036</v>
      </c>
      <c r="B509" s="32" t="s">
        <v>1037</v>
      </c>
      <c r="C509" s="33" t="s">
        <v>24</v>
      </c>
      <c r="D509" s="33">
        <v>32</v>
      </c>
      <c r="E509" s="33" t="s">
        <v>22</v>
      </c>
      <c r="F509" s="34" t="s">
        <v>22</v>
      </c>
      <c r="G509" s="16">
        <v>20388.849999999999</v>
      </c>
      <c r="H509" s="25">
        <f>tbl_Inventory[[#This Row],[Cost Price]]+tbl_Inventory[[#This Row],[Cost Price]]*IF(tbl_Inventory[[#This Row],[Premium?]]="Y",$P$4,$P$3)</f>
        <v>24058.842999999997</v>
      </c>
      <c r="I509" s="25" t="str">
        <f>IF(tbl_Inventory[[#This Row],[Num In Stock]]&lt;$P$5,"Y","")</f>
        <v/>
      </c>
      <c r="J509" s="26" t="str">
        <f>IF(AND(tbl_Inventory[[#This Row],[Below Min]]="Y",tbl_Inventory[[#This Row],[On Backorder]]=""),"Y","")</f>
        <v/>
      </c>
      <c r="K50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09" s="27">
        <f>IF(tbl_Inventory[[#This Row],[Reorder?]]="",0,VLOOKUP(tbl_Inventory[[#This Row],[Category]],tbl_ReorderQty[],2))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">
      <c r="A510" s="22" t="s">
        <v>1004</v>
      </c>
      <c r="B510" s="32" t="s">
        <v>1005</v>
      </c>
      <c r="C510" s="33" t="s">
        <v>24</v>
      </c>
      <c r="D510" s="33">
        <v>32</v>
      </c>
      <c r="E510" s="33" t="s">
        <v>22</v>
      </c>
      <c r="F510" s="34" t="s">
        <v>25</v>
      </c>
      <c r="G510" s="16">
        <v>13986.7</v>
      </c>
      <c r="H510" s="25">
        <f>tbl_Inventory[[#This Row],[Cost Price]]+tbl_Inventory[[#This Row],[Cost Price]]*IF(tbl_Inventory[[#This Row],[Premium?]]="Y",$P$4,$P$3)</f>
        <v>17483.375</v>
      </c>
      <c r="I510" s="25" t="str">
        <f>IF(tbl_Inventory[[#This Row],[Num In Stock]]&lt;$P$5,"Y","")</f>
        <v/>
      </c>
      <c r="J510" s="26" t="str">
        <f>IF(AND(tbl_Inventory[[#This Row],[Below Min]]="Y",tbl_Inventory[[#This Row],[On Backorder]]=""),"Y","")</f>
        <v/>
      </c>
      <c r="K51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0" s="27">
        <f>IF(tbl_Inventory[[#This Row],[Reorder?]]="",0,VLOOKUP(tbl_Inventory[[#This Row],[Category]],tbl_ReorderQty[],2))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">
      <c r="A511" s="22" t="s">
        <v>1002</v>
      </c>
      <c r="B511" s="32" t="s">
        <v>1003</v>
      </c>
      <c r="C511" s="33" t="s">
        <v>24</v>
      </c>
      <c r="D511" s="33">
        <v>7</v>
      </c>
      <c r="E511" s="33" t="s">
        <v>25</v>
      </c>
      <c r="F511" s="34" t="s">
        <v>22</v>
      </c>
      <c r="G511" s="16">
        <v>22148.7</v>
      </c>
      <c r="H511" s="25">
        <f>tbl_Inventory[[#This Row],[Cost Price]]+tbl_Inventory[[#This Row],[Cost Price]]*IF(tbl_Inventory[[#This Row],[Premium?]]="Y",$P$4,$P$3)</f>
        <v>26135.466</v>
      </c>
      <c r="I511" s="25" t="str">
        <f>IF(tbl_Inventory[[#This Row],[Num In Stock]]&lt;$P$5,"Y","")</f>
        <v>Y</v>
      </c>
      <c r="J511" s="26" t="str">
        <f>IF(AND(tbl_Inventory[[#This Row],[Below Min]]="Y",tbl_Inventory[[#This Row],[On Backorder]]=""),"Y","")</f>
        <v/>
      </c>
      <c r="K51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1" s="27">
        <f>IF(tbl_Inventory[[#This Row],[Reorder?]]="",0,VLOOKUP(tbl_Inventory[[#This Row],[Category]],tbl_ReorderQty[],2))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">
      <c r="A512" s="22" t="s">
        <v>1040</v>
      </c>
      <c r="B512" s="32" t="s">
        <v>1041</v>
      </c>
      <c r="C512" s="33" t="s">
        <v>29</v>
      </c>
      <c r="D512" s="33">
        <v>15</v>
      </c>
      <c r="E512" s="33" t="s">
        <v>22</v>
      </c>
      <c r="F512" s="34" t="s">
        <v>25</v>
      </c>
      <c r="G512" s="16">
        <v>1760.15</v>
      </c>
      <c r="H512" s="25">
        <f>tbl_Inventory[[#This Row],[Cost Price]]+tbl_Inventory[[#This Row],[Cost Price]]*IF(tbl_Inventory[[#This Row],[Premium?]]="Y",$P$4,$P$3)</f>
        <v>2200.1875</v>
      </c>
      <c r="I512" s="25" t="str">
        <f>IF(tbl_Inventory[[#This Row],[Num In Stock]]&lt;$P$5,"Y","")</f>
        <v/>
      </c>
      <c r="J512" s="26" t="str">
        <f>IF(AND(tbl_Inventory[[#This Row],[Below Min]]="Y",tbl_Inventory[[#This Row],[On Backorder]]=""),"Y","")</f>
        <v/>
      </c>
      <c r="K51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2" s="27">
        <f>IF(tbl_Inventory[[#This Row],[Reorder?]]="",0,VLOOKUP(tbl_Inventory[[#This Row],[Category]],tbl_ReorderQty[],2))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">
      <c r="A513" s="22" t="s">
        <v>924</v>
      </c>
      <c r="B513" s="32" t="s">
        <v>925</v>
      </c>
      <c r="C513" s="33" t="s">
        <v>29</v>
      </c>
      <c r="D513" s="33">
        <v>3</v>
      </c>
      <c r="E513" s="33" t="s">
        <v>25</v>
      </c>
      <c r="F513" s="34" t="s">
        <v>22</v>
      </c>
      <c r="G513" s="16">
        <v>561</v>
      </c>
      <c r="H513" s="25">
        <f>tbl_Inventory[[#This Row],[Cost Price]]+tbl_Inventory[[#This Row],[Cost Price]]*IF(tbl_Inventory[[#This Row],[Premium?]]="Y",$P$4,$P$3)</f>
        <v>661.98</v>
      </c>
      <c r="I513" s="25" t="str">
        <f>IF(tbl_Inventory[[#This Row],[Num In Stock]]&lt;$P$5,"Y","")</f>
        <v>Y</v>
      </c>
      <c r="J513" s="26" t="str">
        <f>IF(AND(tbl_Inventory[[#This Row],[Below Min]]="Y",tbl_Inventory[[#This Row],[On Backorder]]=""),"Y","")</f>
        <v/>
      </c>
      <c r="K51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3" s="27">
        <f>IF(tbl_Inventory[[#This Row],[Reorder?]]="",0,VLOOKUP(tbl_Inventory[[#This Row],[Category]],tbl_ReorderQty[],2))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">
      <c r="A514" s="18" t="s">
        <v>672</v>
      </c>
      <c r="B514" s="35" t="s">
        <v>673</v>
      </c>
      <c r="C514" s="33" t="s">
        <v>28</v>
      </c>
      <c r="D514" s="33">
        <v>8</v>
      </c>
      <c r="E514" s="33" t="s">
        <v>22</v>
      </c>
      <c r="F514" s="34" t="s">
        <v>22</v>
      </c>
      <c r="G514" s="16">
        <v>2260.85</v>
      </c>
      <c r="H514" s="25">
        <f>tbl_Inventory[[#This Row],[Cost Price]]+tbl_Inventory[[#This Row],[Cost Price]]*IF(tbl_Inventory[[#This Row],[Premium?]]="Y",$P$4,$P$3)</f>
        <v>2667.8029999999999</v>
      </c>
      <c r="I514" s="25" t="str">
        <f>IF(tbl_Inventory[[#This Row],[Num In Stock]]&lt;$P$5,"Y","")</f>
        <v>Y</v>
      </c>
      <c r="J514" s="26" t="str">
        <f>IF(AND(tbl_Inventory[[#This Row],[Below Min]]="Y",tbl_Inventory[[#This Row],[On Backorder]]=""),"Y","")</f>
        <v>Y</v>
      </c>
      <c r="K51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14" s="27">
        <f>IF(tbl_Inventory[[#This Row],[Reorder?]]="",0,VLOOKUP(tbl_Inventory[[#This Row],[Category]],tbl_ReorderQty[],2))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">
      <c r="A515" s="22" t="s">
        <v>400</v>
      </c>
      <c r="B515" s="32" t="s">
        <v>401</v>
      </c>
      <c r="C515" s="33" t="s">
        <v>29</v>
      </c>
      <c r="D515" s="33">
        <v>29</v>
      </c>
      <c r="E515" s="33" t="s">
        <v>22</v>
      </c>
      <c r="F515" s="34" t="s">
        <v>25</v>
      </c>
      <c r="G515" s="16">
        <v>1694.35</v>
      </c>
      <c r="H515" s="25">
        <f>tbl_Inventory[[#This Row],[Cost Price]]+tbl_Inventory[[#This Row],[Cost Price]]*IF(tbl_Inventory[[#This Row],[Premium?]]="Y",$P$4,$P$3)</f>
        <v>2117.9375</v>
      </c>
      <c r="I515" s="25" t="str">
        <f>IF(tbl_Inventory[[#This Row],[Num In Stock]]&lt;$P$5,"Y","")</f>
        <v/>
      </c>
      <c r="J515" s="26" t="str">
        <f>IF(AND(tbl_Inventory[[#This Row],[Below Min]]="Y",tbl_Inventory[[#This Row],[On Backorder]]=""),"Y","")</f>
        <v/>
      </c>
      <c r="K51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5" s="27">
        <f>IF(tbl_Inventory[[#This Row],[Reorder?]]="",0,VLOOKUP(tbl_Inventory[[#This Row],[Category]],tbl_ReorderQty[],2))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">
      <c r="A516" s="22" t="s">
        <v>496</v>
      </c>
      <c r="B516" s="32" t="s">
        <v>497</v>
      </c>
      <c r="C516" s="33" t="s">
        <v>28</v>
      </c>
      <c r="D516" s="33">
        <v>2</v>
      </c>
      <c r="E516" s="33" t="s">
        <v>22</v>
      </c>
      <c r="F516" s="34" t="s">
        <v>22</v>
      </c>
      <c r="G516" s="16">
        <v>2113.25</v>
      </c>
      <c r="H516" s="25">
        <f>tbl_Inventory[[#This Row],[Cost Price]]+tbl_Inventory[[#This Row],[Cost Price]]*IF(tbl_Inventory[[#This Row],[Premium?]]="Y",$P$4,$P$3)</f>
        <v>2493.6350000000002</v>
      </c>
      <c r="I516" s="25" t="str">
        <f>IF(tbl_Inventory[[#This Row],[Num In Stock]]&lt;$P$5,"Y","")</f>
        <v>Y</v>
      </c>
      <c r="J516" s="26" t="str">
        <f>IF(AND(tbl_Inventory[[#This Row],[Below Min]]="Y",tbl_Inventory[[#This Row],[On Backorder]]=""),"Y","")</f>
        <v>Y</v>
      </c>
      <c r="K51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16" s="27">
        <f>IF(tbl_Inventory[[#This Row],[Reorder?]]="",0,VLOOKUP(tbl_Inventory[[#This Row],[Category]],tbl_ReorderQty[],2))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">
      <c r="A517" s="18" t="s">
        <v>494</v>
      </c>
      <c r="B517" s="32" t="s">
        <v>495</v>
      </c>
      <c r="C517" s="33" t="s">
        <v>28</v>
      </c>
      <c r="D517" s="33">
        <v>23</v>
      </c>
      <c r="E517" s="33" t="s">
        <v>22</v>
      </c>
      <c r="F517" s="34" t="s">
        <v>22</v>
      </c>
      <c r="G517" s="16">
        <v>2014.5</v>
      </c>
      <c r="H517" s="25">
        <f>tbl_Inventory[[#This Row],[Cost Price]]+tbl_Inventory[[#This Row],[Cost Price]]*IF(tbl_Inventory[[#This Row],[Premium?]]="Y",$P$4,$P$3)</f>
        <v>2377.11</v>
      </c>
      <c r="I517" s="25" t="str">
        <f>IF(tbl_Inventory[[#This Row],[Num In Stock]]&lt;$P$5,"Y","")</f>
        <v/>
      </c>
      <c r="J517" s="26" t="str">
        <f>IF(AND(tbl_Inventory[[#This Row],[Below Min]]="Y",tbl_Inventory[[#This Row],[On Backorder]]=""),"Y","")</f>
        <v/>
      </c>
      <c r="K51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7" s="27">
        <f>IF(tbl_Inventory[[#This Row],[Reorder?]]="",0,VLOOKUP(tbl_Inventory[[#This Row],[Category]],tbl_ReorderQty[],2))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">
      <c r="A518" s="18" t="s">
        <v>752</v>
      </c>
      <c r="B518" s="35" t="s">
        <v>753</v>
      </c>
      <c r="C518" s="33" t="s">
        <v>24</v>
      </c>
      <c r="D518" s="33">
        <v>16</v>
      </c>
      <c r="E518" s="33" t="s">
        <v>22</v>
      </c>
      <c r="F518" s="34" t="s">
        <v>22</v>
      </c>
      <c r="G518" s="16">
        <v>12457.85</v>
      </c>
      <c r="H518" s="25">
        <f>tbl_Inventory[[#This Row],[Cost Price]]+tbl_Inventory[[#This Row],[Cost Price]]*IF(tbl_Inventory[[#This Row],[Premium?]]="Y",$P$4,$P$3)</f>
        <v>14700.263000000001</v>
      </c>
      <c r="I518" s="25" t="str">
        <f>IF(tbl_Inventory[[#This Row],[Num In Stock]]&lt;$P$5,"Y","")</f>
        <v/>
      </c>
      <c r="J518" s="26" t="str">
        <f>IF(AND(tbl_Inventory[[#This Row],[Below Min]]="Y",tbl_Inventory[[#This Row],[On Backorder]]=""),"Y","")</f>
        <v/>
      </c>
      <c r="K51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8" s="27">
        <f>IF(tbl_Inventory[[#This Row],[Reorder?]]="",0,VLOOKUP(tbl_Inventory[[#This Row],[Category]],tbl_ReorderQty[],2))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">
      <c r="A519" s="18" t="s">
        <v>754</v>
      </c>
      <c r="B519" s="35" t="s">
        <v>755</v>
      </c>
      <c r="C519" s="33" t="s">
        <v>24</v>
      </c>
      <c r="D519" s="33">
        <v>10</v>
      </c>
      <c r="E519" s="33" t="s">
        <v>22</v>
      </c>
      <c r="F519" s="34" t="s">
        <v>22</v>
      </c>
      <c r="G519" s="16">
        <v>15152.7</v>
      </c>
      <c r="H519" s="25">
        <f>tbl_Inventory[[#This Row],[Cost Price]]+tbl_Inventory[[#This Row],[Cost Price]]*IF(tbl_Inventory[[#This Row],[Premium?]]="Y",$P$4,$P$3)</f>
        <v>17880.186000000002</v>
      </c>
      <c r="I519" s="25" t="str">
        <f>IF(tbl_Inventory[[#This Row],[Num In Stock]]&lt;$P$5,"Y","")</f>
        <v/>
      </c>
      <c r="J519" s="26" t="str">
        <f>IF(AND(tbl_Inventory[[#This Row],[Below Min]]="Y",tbl_Inventory[[#This Row],[On Backorder]]=""),"Y","")</f>
        <v/>
      </c>
      <c r="K51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19" s="27">
        <f>IF(tbl_Inventory[[#This Row],[Reorder?]]="",0,VLOOKUP(tbl_Inventory[[#This Row],[Category]],tbl_ReorderQty[],2))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">
      <c r="A520" s="18" t="s">
        <v>248</v>
      </c>
      <c r="B520" s="35" t="s">
        <v>249</v>
      </c>
      <c r="C520" s="33" t="s">
        <v>27</v>
      </c>
      <c r="D520" s="33">
        <v>23</v>
      </c>
      <c r="E520" s="33" t="s">
        <v>22</v>
      </c>
      <c r="F520" s="34" t="s">
        <v>25</v>
      </c>
      <c r="G520" s="16">
        <v>7400.1</v>
      </c>
      <c r="H520" s="25">
        <f>tbl_Inventory[[#This Row],[Cost Price]]+tbl_Inventory[[#This Row],[Cost Price]]*IF(tbl_Inventory[[#This Row],[Premium?]]="Y",$P$4,$P$3)</f>
        <v>9250.125</v>
      </c>
      <c r="I520" s="25" t="str">
        <f>IF(tbl_Inventory[[#This Row],[Num In Stock]]&lt;$P$5,"Y","")</f>
        <v/>
      </c>
      <c r="J520" s="26" t="str">
        <f>IF(AND(tbl_Inventory[[#This Row],[Below Min]]="Y",tbl_Inventory[[#This Row],[On Backorder]]=""),"Y","")</f>
        <v/>
      </c>
      <c r="K52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0" s="27">
        <f>IF(tbl_Inventory[[#This Row],[Reorder?]]="",0,VLOOKUP(tbl_Inventory[[#This Row],[Category]],tbl_ReorderQty[],2))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">
      <c r="A521" s="22" t="s">
        <v>522</v>
      </c>
      <c r="B521" s="32" t="s">
        <v>523</v>
      </c>
      <c r="C521" s="33" t="s">
        <v>24</v>
      </c>
      <c r="D521" s="33">
        <v>8</v>
      </c>
      <c r="E521" s="33" t="s">
        <v>22</v>
      </c>
      <c r="F521" s="34" t="s">
        <v>25</v>
      </c>
      <c r="G521" s="16">
        <v>10191.85</v>
      </c>
      <c r="H521" s="25">
        <f>tbl_Inventory[[#This Row],[Cost Price]]+tbl_Inventory[[#This Row],[Cost Price]]*IF(tbl_Inventory[[#This Row],[Premium?]]="Y",$P$4,$P$3)</f>
        <v>12739.8125</v>
      </c>
      <c r="I521" s="25" t="str">
        <f>IF(tbl_Inventory[[#This Row],[Num In Stock]]&lt;$P$5,"Y","")</f>
        <v>Y</v>
      </c>
      <c r="J521" s="26" t="str">
        <f>IF(AND(tbl_Inventory[[#This Row],[Below Min]]="Y",tbl_Inventory[[#This Row],[On Backorder]]=""),"Y","")</f>
        <v>Y</v>
      </c>
      <c r="K52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521" s="27">
        <f>IF(tbl_Inventory[[#This Row],[Reorder?]]="",0,VLOOKUP(tbl_Inventory[[#This Row],[Category]],tbl_ReorderQty[],2))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">
      <c r="A522" s="18" t="s">
        <v>756</v>
      </c>
      <c r="B522" s="35" t="s">
        <v>757</v>
      </c>
      <c r="C522" s="33" t="s">
        <v>24</v>
      </c>
      <c r="D522" s="33">
        <v>29</v>
      </c>
      <c r="E522" s="33" t="s">
        <v>22</v>
      </c>
      <c r="F522" s="34" t="s">
        <v>25</v>
      </c>
      <c r="G522" s="16">
        <v>21180.65</v>
      </c>
      <c r="H522" s="25">
        <f>tbl_Inventory[[#This Row],[Cost Price]]+tbl_Inventory[[#This Row],[Cost Price]]*IF(tbl_Inventory[[#This Row],[Premium?]]="Y",$P$4,$P$3)</f>
        <v>26475.8125</v>
      </c>
      <c r="I522" s="25" t="str">
        <f>IF(tbl_Inventory[[#This Row],[Num In Stock]]&lt;$P$5,"Y","")</f>
        <v/>
      </c>
      <c r="J522" s="26" t="str">
        <f>IF(AND(tbl_Inventory[[#This Row],[Below Min]]="Y",tbl_Inventory[[#This Row],[On Backorder]]=""),"Y","")</f>
        <v/>
      </c>
      <c r="K52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2" s="27">
        <f>IF(tbl_Inventory[[#This Row],[Reorder?]]="",0,VLOOKUP(tbl_Inventory[[#This Row],[Category]],tbl_ReorderQty[],2))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">
      <c r="A523" s="18" t="s">
        <v>230</v>
      </c>
      <c r="B523" s="35" t="s">
        <v>231</v>
      </c>
      <c r="C523" s="33" t="s">
        <v>24</v>
      </c>
      <c r="D523" s="33">
        <v>11</v>
      </c>
      <c r="E523" s="33" t="s">
        <v>22</v>
      </c>
      <c r="F523" s="34" t="s">
        <v>22</v>
      </c>
      <c r="G523" s="16">
        <v>10488.7</v>
      </c>
      <c r="H523" s="25">
        <f>tbl_Inventory[[#This Row],[Cost Price]]+tbl_Inventory[[#This Row],[Cost Price]]*IF(tbl_Inventory[[#This Row],[Premium?]]="Y",$P$4,$P$3)</f>
        <v>12376.666000000001</v>
      </c>
      <c r="I523" s="25" t="str">
        <f>IF(tbl_Inventory[[#This Row],[Num In Stock]]&lt;$P$5,"Y","")</f>
        <v/>
      </c>
      <c r="J523" s="26" t="str">
        <f>IF(AND(tbl_Inventory[[#This Row],[Below Min]]="Y",tbl_Inventory[[#This Row],[On Backorder]]=""),"Y","")</f>
        <v/>
      </c>
      <c r="K52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3" s="27">
        <f>IF(tbl_Inventory[[#This Row],[Reorder?]]="",0,VLOOKUP(tbl_Inventory[[#This Row],[Category]],tbl_ReorderQty[],2))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">
      <c r="A524" s="22" t="s">
        <v>260</v>
      </c>
      <c r="B524" s="32" t="s">
        <v>261</v>
      </c>
      <c r="C524" s="33" t="s">
        <v>27</v>
      </c>
      <c r="D524" s="33">
        <v>16</v>
      </c>
      <c r="E524" s="33" t="s">
        <v>22</v>
      </c>
      <c r="F524" s="34" t="s">
        <v>25</v>
      </c>
      <c r="G524" s="16">
        <v>6924.75</v>
      </c>
      <c r="H524" s="25">
        <f>tbl_Inventory[[#This Row],[Cost Price]]+tbl_Inventory[[#This Row],[Cost Price]]*IF(tbl_Inventory[[#This Row],[Premium?]]="Y",$P$4,$P$3)</f>
        <v>8655.9375</v>
      </c>
      <c r="I524" s="25" t="str">
        <f>IF(tbl_Inventory[[#This Row],[Num In Stock]]&lt;$P$5,"Y","")</f>
        <v/>
      </c>
      <c r="J524" s="26" t="str">
        <f>IF(AND(tbl_Inventory[[#This Row],[Below Min]]="Y",tbl_Inventory[[#This Row],[On Backorder]]=""),"Y","")</f>
        <v/>
      </c>
      <c r="K52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4" s="27">
        <f>IF(tbl_Inventory[[#This Row],[Reorder?]]="",0,VLOOKUP(tbl_Inventory[[#This Row],[Category]],tbl_ReorderQty[],2))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">
      <c r="A525" s="18" t="s">
        <v>1022</v>
      </c>
      <c r="B525" s="35" t="s">
        <v>1023</v>
      </c>
      <c r="C525" s="33" t="s">
        <v>27</v>
      </c>
      <c r="D525" s="33">
        <v>27</v>
      </c>
      <c r="E525" s="33" t="s">
        <v>22</v>
      </c>
      <c r="F525" s="34" t="s">
        <v>25</v>
      </c>
      <c r="G525" s="16">
        <v>7848.9</v>
      </c>
      <c r="H525" s="25">
        <f>tbl_Inventory[[#This Row],[Cost Price]]+tbl_Inventory[[#This Row],[Cost Price]]*IF(tbl_Inventory[[#This Row],[Premium?]]="Y",$P$4,$P$3)</f>
        <v>9811.125</v>
      </c>
      <c r="I525" s="25" t="str">
        <f>IF(tbl_Inventory[[#This Row],[Num In Stock]]&lt;$P$5,"Y","")</f>
        <v/>
      </c>
      <c r="J525" s="26" t="str">
        <f>IF(AND(tbl_Inventory[[#This Row],[Below Min]]="Y",tbl_Inventory[[#This Row],[On Backorder]]=""),"Y","")</f>
        <v/>
      </c>
      <c r="K52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5" s="27">
        <f>IF(tbl_Inventory[[#This Row],[Reorder?]]="",0,VLOOKUP(tbl_Inventory[[#This Row],[Category]],tbl_ReorderQty[],2))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">
      <c r="A526" s="22" t="s">
        <v>668</v>
      </c>
      <c r="B526" s="32" t="s">
        <v>669</v>
      </c>
      <c r="C526" s="33" t="s">
        <v>29</v>
      </c>
      <c r="D526" s="33">
        <v>8</v>
      </c>
      <c r="E526" s="33" t="s">
        <v>25</v>
      </c>
      <c r="F526" s="34" t="s">
        <v>22</v>
      </c>
      <c r="G526" s="16">
        <v>524.70000000000005</v>
      </c>
      <c r="H526" s="25">
        <f>tbl_Inventory[[#This Row],[Cost Price]]+tbl_Inventory[[#This Row],[Cost Price]]*IF(tbl_Inventory[[#This Row],[Premium?]]="Y",$P$4,$P$3)</f>
        <v>619.14600000000007</v>
      </c>
      <c r="I526" s="25" t="str">
        <f>IF(tbl_Inventory[[#This Row],[Num In Stock]]&lt;$P$5,"Y","")</f>
        <v>Y</v>
      </c>
      <c r="J526" s="26" t="str">
        <f>IF(AND(tbl_Inventory[[#This Row],[Below Min]]="Y",tbl_Inventory[[#This Row],[On Backorder]]=""),"Y","")</f>
        <v/>
      </c>
      <c r="K52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6" s="27">
        <f>IF(tbl_Inventory[[#This Row],[Reorder?]]="",0,VLOOKUP(tbl_Inventory[[#This Row],[Category]],tbl_ReorderQty[],2))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">
      <c r="A527" s="22" t="s">
        <v>686</v>
      </c>
      <c r="B527" s="32" t="s">
        <v>687</v>
      </c>
      <c r="C527" s="33" t="s">
        <v>24</v>
      </c>
      <c r="D527" s="33">
        <v>31</v>
      </c>
      <c r="E527" s="33" t="s">
        <v>22</v>
      </c>
      <c r="F527" s="34" t="s">
        <v>22</v>
      </c>
      <c r="G527" s="16">
        <v>11214.9</v>
      </c>
      <c r="H527" s="25">
        <f>tbl_Inventory[[#This Row],[Cost Price]]+tbl_Inventory[[#This Row],[Cost Price]]*IF(tbl_Inventory[[#This Row],[Premium?]]="Y",$P$4,$P$3)</f>
        <v>13233.581999999999</v>
      </c>
      <c r="I527" s="25" t="str">
        <f>IF(tbl_Inventory[[#This Row],[Num In Stock]]&lt;$P$5,"Y","")</f>
        <v/>
      </c>
      <c r="J527" s="26" t="str">
        <f>IF(AND(tbl_Inventory[[#This Row],[Below Min]]="Y",tbl_Inventory[[#This Row],[On Backorder]]=""),"Y","")</f>
        <v/>
      </c>
      <c r="K52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7" s="27">
        <f>IF(tbl_Inventory[[#This Row],[Reorder?]]="",0,VLOOKUP(tbl_Inventory[[#This Row],[Category]],tbl_ReorderQty[],2))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">
      <c r="A528" s="22" t="s">
        <v>220</v>
      </c>
      <c r="B528" s="32" t="s">
        <v>221</v>
      </c>
      <c r="C528" s="33" t="s">
        <v>28</v>
      </c>
      <c r="D528" s="33">
        <v>31</v>
      </c>
      <c r="E528" s="33" t="s">
        <v>22</v>
      </c>
      <c r="F528" s="34" t="s">
        <v>25</v>
      </c>
      <c r="G528" s="16">
        <v>4482.8999999999996</v>
      </c>
      <c r="H528" s="25">
        <f>tbl_Inventory[[#This Row],[Cost Price]]+tbl_Inventory[[#This Row],[Cost Price]]*IF(tbl_Inventory[[#This Row],[Premium?]]="Y",$P$4,$P$3)</f>
        <v>5603.625</v>
      </c>
      <c r="I528" s="25" t="str">
        <f>IF(tbl_Inventory[[#This Row],[Num In Stock]]&lt;$P$5,"Y","")</f>
        <v/>
      </c>
      <c r="J528" s="26" t="str">
        <f>IF(AND(tbl_Inventory[[#This Row],[Below Min]]="Y",tbl_Inventory[[#This Row],[On Backorder]]=""),"Y","")</f>
        <v/>
      </c>
      <c r="K52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8" s="27">
        <f>IF(tbl_Inventory[[#This Row],[Reorder?]]="",0,VLOOKUP(tbl_Inventory[[#This Row],[Category]],tbl_ReorderQty[],2))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">
      <c r="A529" s="22" t="s">
        <v>664</v>
      </c>
      <c r="B529" s="32" t="s">
        <v>665</v>
      </c>
      <c r="C529" s="33" t="s">
        <v>28</v>
      </c>
      <c r="D529" s="33">
        <v>6</v>
      </c>
      <c r="E529" s="33" t="s">
        <v>25</v>
      </c>
      <c r="F529" s="34" t="s">
        <v>25</v>
      </c>
      <c r="G529" s="16">
        <v>3761.05</v>
      </c>
      <c r="H529" s="25">
        <f>tbl_Inventory[[#This Row],[Cost Price]]+tbl_Inventory[[#This Row],[Cost Price]]*IF(tbl_Inventory[[#This Row],[Premium?]]="Y",$P$4,$P$3)</f>
        <v>4701.3125</v>
      </c>
      <c r="I529" s="25" t="str">
        <f>IF(tbl_Inventory[[#This Row],[Num In Stock]]&lt;$P$5,"Y","")</f>
        <v>Y</v>
      </c>
      <c r="J529" s="26" t="str">
        <f>IF(AND(tbl_Inventory[[#This Row],[Below Min]]="Y",tbl_Inventory[[#This Row],[On Backorder]]=""),"Y","")</f>
        <v/>
      </c>
      <c r="K52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29" s="27">
        <f>IF(tbl_Inventory[[#This Row],[Reorder?]]="",0,VLOOKUP(tbl_Inventory[[#This Row],[Category]],tbl_ReorderQty[],2))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">
      <c r="A530" s="22" t="s">
        <v>262</v>
      </c>
      <c r="B530" s="32" t="s">
        <v>263</v>
      </c>
      <c r="C530" s="33" t="s">
        <v>27</v>
      </c>
      <c r="D530" s="33">
        <v>3</v>
      </c>
      <c r="E530" s="33" t="s">
        <v>25</v>
      </c>
      <c r="F530" s="34" t="s">
        <v>22</v>
      </c>
      <c r="G530" s="16">
        <v>5879.65</v>
      </c>
      <c r="H530" s="25">
        <f>tbl_Inventory[[#This Row],[Cost Price]]+tbl_Inventory[[#This Row],[Cost Price]]*IF(tbl_Inventory[[#This Row],[Premium?]]="Y",$P$4,$P$3)</f>
        <v>6937.9869999999992</v>
      </c>
      <c r="I530" s="25" t="str">
        <f>IF(tbl_Inventory[[#This Row],[Num In Stock]]&lt;$P$5,"Y","")</f>
        <v>Y</v>
      </c>
      <c r="J530" s="26" t="str">
        <f>IF(AND(tbl_Inventory[[#This Row],[Below Min]]="Y",tbl_Inventory[[#This Row],[On Backorder]]=""),"Y","")</f>
        <v/>
      </c>
      <c r="K53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0" s="27">
        <f>IF(tbl_Inventory[[#This Row],[Reorder?]]="",0,VLOOKUP(tbl_Inventory[[#This Row],[Category]],tbl_ReorderQty[],2))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">
      <c r="A531" s="22" t="s">
        <v>226</v>
      </c>
      <c r="B531" s="32" t="s">
        <v>227</v>
      </c>
      <c r="C531" s="33" t="s">
        <v>27</v>
      </c>
      <c r="D531" s="33">
        <v>25</v>
      </c>
      <c r="E531" s="33" t="s">
        <v>22</v>
      </c>
      <c r="F531" s="34" t="s">
        <v>25</v>
      </c>
      <c r="G531" s="16">
        <v>7848.9</v>
      </c>
      <c r="H531" s="25">
        <f>tbl_Inventory[[#This Row],[Cost Price]]+tbl_Inventory[[#This Row],[Cost Price]]*IF(tbl_Inventory[[#This Row],[Premium?]]="Y",$P$4,$P$3)</f>
        <v>9811.125</v>
      </c>
      <c r="I531" s="25" t="str">
        <f>IF(tbl_Inventory[[#This Row],[Num In Stock]]&lt;$P$5,"Y","")</f>
        <v/>
      </c>
      <c r="J531" s="26" t="str">
        <f>IF(AND(tbl_Inventory[[#This Row],[Below Min]]="Y",tbl_Inventory[[#This Row],[On Backorder]]=""),"Y","")</f>
        <v/>
      </c>
      <c r="K53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1" s="27">
        <f>IF(tbl_Inventory[[#This Row],[Reorder?]]="",0,VLOOKUP(tbl_Inventory[[#This Row],[Category]],tbl_ReorderQty[],2))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">
      <c r="A532" s="22" t="s">
        <v>234</v>
      </c>
      <c r="B532" s="32" t="s">
        <v>235</v>
      </c>
      <c r="C532" s="33" t="s">
        <v>27</v>
      </c>
      <c r="D532" s="33">
        <v>0</v>
      </c>
      <c r="E532" s="33" t="s">
        <v>25</v>
      </c>
      <c r="F532" s="34" t="s">
        <v>22</v>
      </c>
      <c r="G532" s="16">
        <v>6924.75</v>
      </c>
      <c r="H532" s="25">
        <f>tbl_Inventory[[#This Row],[Cost Price]]+tbl_Inventory[[#This Row],[Cost Price]]*IF(tbl_Inventory[[#This Row],[Premium?]]="Y",$P$4,$P$3)</f>
        <v>8171.2049999999999</v>
      </c>
      <c r="I532" s="25" t="str">
        <f>IF(tbl_Inventory[[#This Row],[Num In Stock]]&lt;$P$5,"Y","")</f>
        <v>Y</v>
      </c>
      <c r="J532" s="26" t="str">
        <f>IF(AND(tbl_Inventory[[#This Row],[Below Min]]="Y",tbl_Inventory[[#This Row],[On Backorder]]=""),"Y","")</f>
        <v/>
      </c>
      <c r="K53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2" s="27">
        <f>IF(tbl_Inventory[[#This Row],[Reorder?]]="",0,VLOOKUP(tbl_Inventory[[#This Row],[Category]],tbl_ReorderQty[],2))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">
      <c r="A533" s="18" t="s">
        <v>650</v>
      </c>
      <c r="B533" s="35" t="s">
        <v>651</v>
      </c>
      <c r="C533" s="33" t="s">
        <v>29</v>
      </c>
      <c r="D533" s="33">
        <v>24</v>
      </c>
      <c r="E533" s="33" t="s">
        <v>22</v>
      </c>
      <c r="F533" s="34" t="s">
        <v>25</v>
      </c>
      <c r="G533" s="16">
        <v>69.55</v>
      </c>
      <c r="H533" s="25">
        <f>tbl_Inventory[[#This Row],[Cost Price]]+tbl_Inventory[[#This Row],[Cost Price]]*IF(tbl_Inventory[[#This Row],[Premium?]]="Y",$P$4,$P$3)</f>
        <v>86.9375</v>
      </c>
      <c r="I533" s="25" t="str">
        <f>IF(tbl_Inventory[[#This Row],[Num In Stock]]&lt;$P$5,"Y","")</f>
        <v/>
      </c>
      <c r="J533" s="26" t="str">
        <f>IF(AND(tbl_Inventory[[#This Row],[Below Min]]="Y",tbl_Inventory[[#This Row],[On Backorder]]=""),"Y","")</f>
        <v/>
      </c>
      <c r="K53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3" s="27">
        <f>IF(tbl_Inventory[[#This Row],[Reorder?]]="",0,VLOOKUP(tbl_Inventory[[#This Row],[Category]],tbl_ReorderQty[],2))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">
      <c r="A534" s="22" t="s">
        <v>222</v>
      </c>
      <c r="B534" s="32" t="s">
        <v>223</v>
      </c>
      <c r="C534" s="33" t="s">
        <v>28</v>
      </c>
      <c r="D534" s="33">
        <v>6</v>
      </c>
      <c r="E534" s="33" t="s">
        <v>22</v>
      </c>
      <c r="F534" s="34" t="s">
        <v>25</v>
      </c>
      <c r="G534" s="16">
        <v>3998.8</v>
      </c>
      <c r="H534" s="25">
        <f>tbl_Inventory[[#This Row],[Cost Price]]+tbl_Inventory[[#This Row],[Cost Price]]*IF(tbl_Inventory[[#This Row],[Premium?]]="Y",$P$4,$P$3)</f>
        <v>4998.5</v>
      </c>
      <c r="I534" s="25" t="str">
        <f>IF(tbl_Inventory[[#This Row],[Num In Stock]]&lt;$P$5,"Y","")</f>
        <v>Y</v>
      </c>
      <c r="J534" s="26" t="str">
        <f>IF(AND(tbl_Inventory[[#This Row],[Below Min]]="Y",tbl_Inventory[[#This Row],[On Backorder]]=""),"Y","")</f>
        <v>Y</v>
      </c>
      <c r="K53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34" s="27">
        <f>IF(tbl_Inventory[[#This Row],[Reorder?]]="",0,VLOOKUP(tbl_Inventory[[#This Row],[Category]],tbl_ReorderQty[],2))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">
      <c r="A535" s="22" t="s">
        <v>750</v>
      </c>
      <c r="B535" s="35" t="s">
        <v>751</v>
      </c>
      <c r="C535" s="33" t="s">
        <v>27</v>
      </c>
      <c r="D535" s="33">
        <v>31</v>
      </c>
      <c r="E535" s="33" t="s">
        <v>22</v>
      </c>
      <c r="F535" s="34" t="s">
        <v>22</v>
      </c>
      <c r="G535" s="16">
        <v>6792.85</v>
      </c>
      <c r="H535" s="25">
        <f>tbl_Inventory[[#This Row],[Cost Price]]+tbl_Inventory[[#This Row],[Cost Price]]*IF(tbl_Inventory[[#This Row],[Premium?]]="Y",$P$4,$P$3)</f>
        <v>8015.5630000000001</v>
      </c>
      <c r="I535" s="25" t="str">
        <f>IF(tbl_Inventory[[#This Row],[Num In Stock]]&lt;$P$5,"Y","")</f>
        <v/>
      </c>
      <c r="J535" s="26" t="str">
        <f>IF(AND(tbl_Inventory[[#This Row],[Below Min]]="Y",tbl_Inventory[[#This Row],[On Backorder]]=""),"Y","")</f>
        <v/>
      </c>
      <c r="K53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5" s="27">
        <f>IF(tbl_Inventory[[#This Row],[Reorder?]]="",0,VLOOKUP(tbl_Inventory[[#This Row],[Category]],tbl_ReorderQty[],2))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">
      <c r="A536" s="22" t="s">
        <v>414</v>
      </c>
      <c r="B536" s="32" t="s">
        <v>415</v>
      </c>
      <c r="C536" s="33" t="s">
        <v>29</v>
      </c>
      <c r="D536" s="33">
        <v>5</v>
      </c>
      <c r="E536" s="33" t="s">
        <v>25</v>
      </c>
      <c r="F536" s="34" t="s">
        <v>25</v>
      </c>
      <c r="G536" s="16">
        <v>91.52</v>
      </c>
      <c r="H536" s="25">
        <f>tbl_Inventory[[#This Row],[Cost Price]]+tbl_Inventory[[#This Row],[Cost Price]]*IF(tbl_Inventory[[#This Row],[Premium?]]="Y",$P$4,$P$3)</f>
        <v>114.39999999999999</v>
      </c>
      <c r="I536" s="25" t="str">
        <f>IF(tbl_Inventory[[#This Row],[Num In Stock]]&lt;$P$5,"Y","")</f>
        <v>Y</v>
      </c>
      <c r="J536" s="26" t="str">
        <f>IF(AND(tbl_Inventory[[#This Row],[Below Min]]="Y",tbl_Inventory[[#This Row],[On Backorder]]=""),"Y","")</f>
        <v/>
      </c>
      <c r="K53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6" s="27">
        <f>IF(tbl_Inventory[[#This Row],[Reorder?]]="",0,VLOOKUP(tbl_Inventory[[#This Row],[Category]],tbl_ReorderQty[],2))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">
      <c r="A537" s="18" t="s">
        <v>652</v>
      </c>
      <c r="B537" s="35" t="s">
        <v>653</v>
      </c>
      <c r="C537" s="33" t="s">
        <v>29</v>
      </c>
      <c r="D537" s="33">
        <v>9</v>
      </c>
      <c r="E537" s="33" t="s">
        <v>22</v>
      </c>
      <c r="F537" s="34" t="s">
        <v>25</v>
      </c>
      <c r="G537" s="16">
        <v>108.15</v>
      </c>
      <c r="H537" s="25">
        <f>tbl_Inventory[[#This Row],[Cost Price]]+tbl_Inventory[[#This Row],[Cost Price]]*IF(tbl_Inventory[[#This Row],[Premium?]]="Y",$P$4,$P$3)</f>
        <v>135.1875</v>
      </c>
      <c r="I537" s="25" t="str">
        <f>IF(tbl_Inventory[[#This Row],[Num In Stock]]&lt;$P$5,"Y","")</f>
        <v>Y</v>
      </c>
      <c r="J537" s="26" t="str">
        <f>IF(AND(tbl_Inventory[[#This Row],[Below Min]]="Y",tbl_Inventory[[#This Row],[On Backorder]]=""),"Y","")</f>
        <v>Y</v>
      </c>
      <c r="K53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537" s="27">
        <f>IF(tbl_Inventory[[#This Row],[Reorder?]]="",0,VLOOKUP(tbl_Inventory[[#This Row],[Category]],tbl_ReorderQty[],2))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">
      <c r="A538" s="18" t="s">
        <v>658</v>
      </c>
      <c r="B538" s="35" t="s">
        <v>659</v>
      </c>
      <c r="C538" s="33" t="s">
        <v>29</v>
      </c>
      <c r="D538" s="33">
        <v>6</v>
      </c>
      <c r="E538" s="33" t="s">
        <v>22</v>
      </c>
      <c r="F538" s="34" t="s">
        <v>25</v>
      </c>
      <c r="G538" s="16">
        <v>1171.6500000000001</v>
      </c>
      <c r="H538" s="25">
        <f>tbl_Inventory[[#This Row],[Cost Price]]+tbl_Inventory[[#This Row],[Cost Price]]*IF(tbl_Inventory[[#This Row],[Premium?]]="Y",$P$4,$P$3)</f>
        <v>1464.5625</v>
      </c>
      <c r="I538" s="25" t="str">
        <f>IF(tbl_Inventory[[#This Row],[Num In Stock]]&lt;$P$5,"Y","")</f>
        <v>Y</v>
      </c>
      <c r="J538" s="26" t="str">
        <f>IF(AND(tbl_Inventory[[#This Row],[Below Min]]="Y",tbl_Inventory[[#This Row],[On Backorder]]=""),"Y","")</f>
        <v>Y</v>
      </c>
      <c r="K53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35</v>
      </c>
      <c r="L538" s="27">
        <f>IF(tbl_Inventory[[#This Row],[Reorder?]]="",0,VLOOKUP(tbl_Inventory[[#This Row],[Category]],tbl_ReorderQty[],2))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">
      <c r="A539" s="18" t="s">
        <v>656</v>
      </c>
      <c r="B539" s="35" t="s">
        <v>657</v>
      </c>
      <c r="C539" s="33" t="s">
        <v>29</v>
      </c>
      <c r="D539" s="33">
        <v>30</v>
      </c>
      <c r="E539" s="33" t="s">
        <v>22</v>
      </c>
      <c r="F539" s="34" t="s">
        <v>22</v>
      </c>
      <c r="G539" s="16">
        <v>144.44999999999999</v>
      </c>
      <c r="H539" s="25">
        <f>tbl_Inventory[[#This Row],[Cost Price]]+tbl_Inventory[[#This Row],[Cost Price]]*IF(tbl_Inventory[[#This Row],[Premium?]]="Y",$P$4,$P$3)</f>
        <v>170.45099999999999</v>
      </c>
      <c r="I539" s="25" t="str">
        <f>IF(tbl_Inventory[[#This Row],[Num In Stock]]&lt;$P$5,"Y","")</f>
        <v/>
      </c>
      <c r="J539" s="26" t="str">
        <f>IF(AND(tbl_Inventory[[#This Row],[Below Min]]="Y",tbl_Inventory[[#This Row],[On Backorder]]=""),"Y","")</f>
        <v/>
      </c>
      <c r="K53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39" s="27">
        <f>IF(tbl_Inventory[[#This Row],[Reorder?]]="",0,VLOOKUP(tbl_Inventory[[#This Row],[Category]],tbl_ReorderQty[],2))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">
      <c r="A540" s="18" t="s">
        <v>654</v>
      </c>
      <c r="B540" s="35" t="s">
        <v>655</v>
      </c>
      <c r="C540" s="33" t="s">
        <v>29</v>
      </c>
      <c r="D540" s="33">
        <v>0</v>
      </c>
      <c r="E540" s="33" t="s">
        <v>25</v>
      </c>
      <c r="F540" s="34" t="s">
        <v>25</v>
      </c>
      <c r="G540" s="16">
        <v>1149.75</v>
      </c>
      <c r="H540" s="25">
        <f>tbl_Inventory[[#This Row],[Cost Price]]+tbl_Inventory[[#This Row],[Cost Price]]*IF(tbl_Inventory[[#This Row],[Premium?]]="Y",$P$4,$P$3)</f>
        <v>1437.1875</v>
      </c>
      <c r="I540" s="25" t="str">
        <f>IF(tbl_Inventory[[#This Row],[Num In Stock]]&lt;$P$5,"Y","")</f>
        <v>Y</v>
      </c>
      <c r="J540" s="26" t="str">
        <f>IF(AND(tbl_Inventory[[#This Row],[Below Min]]="Y",tbl_Inventory[[#This Row],[On Backorder]]=""),"Y","")</f>
        <v/>
      </c>
      <c r="K54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0" s="27">
        <f>IF(tbl_Inventory[[#This Row],[Reorder?]]="",0,VLOOKUP(tbl_Inventory[[#This Row],[Category]],tbl_ReorderQty[],2))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">
      <c r="A541" s="22" t="s">
        <v>968</v>
      </c>
      <c r="B541" s="32" t="s">
        <v>969</v>
      </c>
      <c r="C541" s="33" t="s">
        <v>27</v>
      </c>
      <c r="D541" s="33">
        <v>12</v>
      </c>
      <c r="E541" s="33" t="s">
        <v>22</v>
      </c>
      <c r="F541" s="34" t="s">
        <v>25</v>
      </c>
      <c r="G541" s="16">
        <v>9146.7999999999993</v>
      </c>
      <c r="H541" s="25">
        <f>tbl_Inventory[[#This Row],[Cost Price]]+tbl_Inventory[[#This Row],[Cost Price]]*IF(tbl_Inventory[[#This Row],[Premium?]]="Y",$P$4,$P$3)</f>
        <v>11433.5</v>
      </c>
      <c r="I541" s="25" t="str">
        <f>IF(tbl_Inventory[[#This Row],[Num In Stock]]&lt;$P$5,"Y","")</f>
        <v/>
      </c>
      <c r="J541" s="26" t="str">
        <f>IF(AND(tbl_Inventory[[#This Row],[Below Min]]="Y",tbl_Inventory[[#This Row],[On Backorder]]=""),"Y","")</f>
        <v/>
      </c>
      <c r="K54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1" s="27">
        <f>IF(tbl_Inventory[[#This Row],[Reorder?]]="",0,VLOOKUP(tbl_Inventory[[#This Row],[Category]],tbl_ReorderQty[],2))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">
      <c r="A542" s="22" t="s">
        <v>1058</v>
      </c>
      <c r="B542" s="32" t="s">
        <v>1059</v>
      </c>
      <c r="C542" s="33" t="s">
        <v>28</v>
      </c>
      <c r="D542" s="33">
        <v>3</v>
      </c>
      <c r="E542" s="33" t="s">
        <v>22</v>
      </c>
      <c r="F542" s="34" t="s">
        <v>22</v>
      </c>
      <c r="G542" s="16">
        <v>3972.9</v>
      </c>
      <c r="H542" s="25">
        <f>tbl_Inventory[[#This Row],[Cost Price]]+tbl_Inventory[[#This Row],[Cost Price]]*IF(tbl_Inventory[[#This Row],[Premium?]]="Y",$P$4,$P$3)</f>
        <v>4688.0219999999999</v>
      </c>
      <c r="I542" s="25" t="str">
        <f>IF(tbl_Inventory[[#This Row],[Num In Stock]]&lt;$P$5,"Y","")</f>
        <v>Y</v>
      </c>
      <c r="J542" s="26" t="str">
        <f>IF(AND(tbl_Inventory[[#This Row],[Below Min]]="Y",tbl_Inventory[[#This Row],[On Backorder]]=""),"Y","")</f>
        <v>Y</v>
      </c>
      <c r="K54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42" s="27">
        <f>IF(tbl_Inventory[[#This Row],[Reorder?]]="",0,VLOOKUP(tbl_Inventory[[#This Row],[Category]],tbl_ReorderQty[],2))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">
      <c r="A543" s="22" t="s">
        <v>1030</v>
      </c>
      <c r="B543" s="32" t="s">
        <v>1031</v>
      </c>
      <c r="C543" s="33" t="s">
        <v>28</v>
      </c>
      <c r="D543" s="33">
        <v>0</v>
      </c>
      <c r="E543" s="33" t="s">
        <v>22</v>
      </c>
      <c r="F543" s="34" t="s">
        <v>22</v>
      </c>
      <c r="G543" s="16">
        <v>2054.4</v>
      </c>
      <c r="H543" s="25">
        <f>tbl_Inventory[[#This Row],[Cost Price]]+tbl_Inventory[[#This Row],[Cost Price]]*IF(tbl_Inventory[[#This Row],[Premium?]]="Y",$P$4,$P$3)</f>
        <v>2424.192</v>
      </c>
      <c r="I543" s="25" t="str">
        <f>IF(tbl_Inventory[[#This Row],[Num In Stock]]&lt;$P$5,"Y","")</f>
        <v>Y</v>
      </c>
      <c r="J543" s="26" t="str">
        <f>IF(AND(tbl_Inventory[[#This Row],[Below Min]]="Y",tbl_Inventory[[#This Row],[On Backorder]]=""),"Y","")</f>
        <v>Y</v>
      </c>
      <c r="K543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43" s="27">
        <f>IF(tbl_Inventory[[#This Row],[Reorder?]]="",0,VLOOKUP(tbl_Inventory[[#This Row],[Category]],tbl_ReorderQty[],2))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">
      <c r="A544" s="22" t="s">
        <v>1032</v>
      </c>
      <c r="B544" s="32" t="s">
        <v>1033</v>
      </c>
      <c r="C544" s="33" t="s">
        <v>28</v>
      </c>
      <c r="D544" s="33">
        <v>0</v>
      </c>
      <c r="E544" s="33" t="s">
        <v>22</v>
      </c>
      <c r="F544" s="34" t="s">
        <v>25</v>
      </c>
      <c r="G544" s="16">
        <v>4060.65</v>
      </c>
      <c r="H544" s="25">
        <f>tbl_Inventory[[#This Row],[Cost Price]]+tbl_Inventory[[#This Row],[Cost Price]]*IF(tbl_Inventory[[#This Row],[Premium?]]="Y",$P$4,$P$3)</f>
        <v>5075.8125</v>
      </c>
      <c r="I544" s="25" t="str">
        <f>IF(tbl_Inventory[[#This Row],[Num In Stock]]&lt;$P$5,"Y","")</f>
        <v>Y</v>
      </c>
      <c r="J544" s="26" t="str">
        <f>IF(AND(tbl_Inventory[[#This Row],[Below Min]]="Y",tbl_Inventory[[#This Row],[On Backorder]]=""),"Y","")</f>
        <v>Y</v>
      </c>
      <c r="K544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25</v>
      </c>
      <c r="L544" s="27">
        <f>IF(tbl_Inventory[[#This Row],[Reorder?]]="",0,VLOOKUP(tbl_Inventory[[#This Row],[Category]],tbl_ReorderQty[],2))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">
      <c r="A545" s="18" t="s">
        <v>536</v>
      </c>
      <c r="B545" s="35" t="s">
        <v>537</v>
      </c>
      <c r="C545" s="33" t="s">
        <v>29</v>
      </c>
      <c r="D545" s="33">
        <v>8</v>
      </c>
      <c r="E545" s="33" t="s">
        <v>25</v>
      </c>
      <c r="F545" s="34" t="s">
        <v>22</v>
      </c>
      <c r="G545" s="16">
        <v>69.959999999999994</v>
      </c>
      <c r="H545" s="25">
        <f>tbl_Inventory[[#This Row],[Cost Price]]+tbl_Inventory[[#This Row],[Cost Price]]*IF(tbl_Inventory[[#This Row],[Premium?]]="Y",$P$4,$P$3)</f>
        <v>82.552799999999991</v>
      </c>
      <c r="I545" s="25" t="str">
        <f>IF(tbl_Inventory[[#This Row],[Num In Stock]]&lt;$P$5,"Y","")</f>
        <v>Y</v>
      </c>
      <c r="J545" s="26" t="str">
        <f>IF(AND(tbl_Inventory[[#This Row],[Below Min]]="Y",tbl_Inventory[[#This Row],[On Backorder]]=""),"Y","")</f>
        <v/>
      </c>
      <c r="K545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5" s="27">
        <f>IF(tbl_Inventory[[#This Row],[Reorder?]]="",0,VLOOKUP(tbl_Inventory[[#This Row],[Category]],tbl_ReorderQty[],2))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">
      <c r="A546" s="22" t="s">
        <v>1118</v>
      </c>
      <c r="B546" s="32" t="s">
        <v>1119</v>
      </c>
      <c r="C546" s="33" t="s">
        <v>24</v>
      </c>
      <c r="D546" s="33">
        <v>3</v>
      </c>
      <c r="E546" s="33" t="s">
        <v>25</v>
      </c>
      <c r="F546" s="34" t="s">
        <v>22</v>
      </c>
      <c r="G546" s="16">
        <v>16989.849999999999</v>
      </c>
      <c r="H546" s="25">
        <f>tbl_Inventory[[#This Row],[Cost Price]]+tbl_Inventory[[#This Row],[Cost Price]]*IF(tbl_Inventory[[#This Row],[Premium?]]="Y",$P$4,$P$3)</f>
        <v>20048.022999999997</v>
      </c>
      <c r="I546" s="25" t="str">
        <f>IF(tbl_Inventory[[#This Row],[Num In Stock]]&lt;$P$5,"Y","")</f>
        <v>Y</v>
      </c>
      <c r="J546" s="26" t="str">
        <f>IF(AND(tbl_Inventory[[#This Row],[Below Min]]="Y",tbl_Inventory[[#This Row],[On Backorder]]=""),"Y","")</f>
        <v/>
      </c>
      <c r="K546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6" s="27">
        <f>IF(tbl_Inventory[[#This Row],[Reorder?]]="",0,VLOOKUP(tbl_Inventory[[#This Row],[Category]],tbl_ReorderQty[],2))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">
      <c r="A547" s="22" t="s">
        <v>1122</v>
      </c>
      <c r="B547" s="32" t="s">
        <v>1123</v>
      </c>
      <c r="C547" s="33" t="s">
        <v>24</v>
      </c>
      <c r="D547" s="33">
        <v>12</v>
      </c>
      <c r="E547" s="33" t="s">
        <v>22</v>
      </c>
      <c r="F547" s="34" t="s">
        <v>25</v>
      </c>
      <c r="G547" s="16">
        <v>22874.799999999999</v>
      </c>
      <c r="H547" s="25">
        <f>tbl_Inventory[[#This Row],[Cost Price]]+tbl_Inventory[[#This Row],[Cost Price]]*IF(tbl_Inventory[[#This Row],[Premium?]]="Y",$P$4,$P$3)</f>
        <v>28593.5</v>
      </c>
      <c r="I547" s="25" t="str">
        <f>IF(tbl_Inventory[[#This Row],[Num In Stock]]&lt;$P$5,"Y","")</f>
        <v/>
      </c>
      <c r="J547" s="26" t="str">
        <f>IF(AND(tbl_Inventory[[#This Row],[Below Min]]="Y",tbl_Inventory[[#This Row],[On Backorder]]=""),"Y","")</f>
        <v/>
      </c>
      <c r="K547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7" s="27">
        <f>IF(tbl_Inventory[[#This Row],[Reorder?]]="",0,VLOOKUP(tbl_Inventory[[#This Row],[Category]],tbl_ReorderQty[],2))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">
      <c r="A548" s="22" t="s">
        <v>1100</v>
      </c>
      <c r="B548" s="32" t="s">
        <v>1101</v>
      </c>
      <c r="C548" s="33" t="s">
        <v>24</v>
      </c>
      <c r="D548" s="33">
        <v>0</v>
      </c>
      <c r="E548" s="33" t="s">
        <v>25</v>
      </c>
      <c r="F548" s="34" t="s">
        <v>22</v>
      </c>
      <c r="G548" s="16">
        <v>36954.75</v>
      </c>
      <c r="H548" s="25">
        <f>tbl_Inventory[[#This Row],[Cost Price]]+tbl_Inventory[[#This Row],[Cost Price]]*IF(tbl_Inventory[[#This Row],[Premium?]]="Y",$P$4,$P$3)</f>
        <v>43606.604999999996</v>
      </c>
      <c r="I548" s="25" t="str">
        <f>IF(tbl_Inventory[[#This Row],[Num In Stock]]&lt;$P$5,"Y","")</f>
        <v>Y</v>
      </c>
      <c r="J548" s="26" t="str">
        <f>IF(AND(tbl_Inventory[[#This Row],[Below Min]]="Y",tbl_Inventory[[#This Row],[On Backorder]]=""),"Y","")</f>
        <v/>
      </c>
      <c r="K548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48" s="27">
        <f>IF(tbl_Inventory[[#This Row],[Reorder?]]="",0,VLOOKUP(tbl_Inventory[[#This Row],[Category]],tbl_ReorderQty[],2))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">
      <c r="A549" s="22" t="s">
        <v>712</v>
      </c>
      <c r="B549" s="32" t="s">
        <v>713</v>
      </c>
      <c r="C549" s="33" t="s">
        <v>24</v>
      </c>
      <c r="D549" s="33">
        <v>9</v>
      </c>
      <c r="E549" s="33" t="s">
        <v>22</v>
      </c>
      <c r="F549" s="34" t="s">
        <v>22</v>
      </c>
      <c r="G549" s="16">
        <v>31773.65</v>
      </c>
      <c r="H549" s="25">
        <f>tbl_Inventory[[#This Row],[Cost Price]]+tbl_Inventory[[#This Row],[Cost Price]]*IF(tbl_Inventory[[#This Row],[Premium?]]="Y",$P$4,$P$3)</f>
        <v>37492.906999999999</v>
      </c>
      <c r="I549" s="25" t="str">
        <f>IF(tbl_Inventory[[#This Row],[Num In Stock]]&lt;$P$5,"Y","")</f>
        <v>Y</v>
      </c>
      <c r="J549" s="26" t="str">
        <f>IF(AND(tbl_Inventory[[#This Row],[Below Min]]="Y",tbl_Inventory[[#This Row],[On Backorder]]=""),"Y","")</f>
        <v>Y</v>
      </c>
      <c r="K549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10</v>
      </c>
      <c r="L549" s="27">
        <f>IF(tbl_Inventory[[#This Row],[Reorder?]]="",0,VLOOKUP(tbl_Inventory[[#This Row],[Category]],tbl_ReorderQty[],2))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">
      <c r="A550" s="22" t="s">
        <v>1116</v>
      </c>
      <c r="B550" s="32" t="s">
        <v>1117</v>
      </c>
      <c r="C550" s="33" t="s">
        <v>24</v>
      </c>
      <c r="D550" s="33">
        <v>11</v>
      </c>
      <c r="E550" s="33" t="s">
        <v>22</v>
      </c>
      <c r="F550" s="34" t="s">
        <v>25</v>
      </c>
      <c r="G550" s="16">
        <v>18650.7</v>
      </c>
      <c r="H550" s="25">
        <f>tbl_Inventory[[#This Row],[Cost Price]]+tbl_Inventory[[#This Row],[Cost Price]]*IF(tbl_Inventory[[#This Row],[Premium?]]="Y",$P$4,$P$3)</f>
        <v>23313.375</v>
      </c>
      <c r="I550" s="25" t="str">
        <f>IF(tbl_Inventory[[#This Row],[Num In Stock]]&lt;$P$5,"Y","")</f>
        <v/>
      </c>
      <c r="J550" s="26" t="str">
        <f>IF(AND(tbl_Inventory[[#This Row],[Below Min]]="Y",tbl_Inventory[[#This Row],[On Backorder]]=""),"Y","")</f>
        <v/>
      </c>
      <c r="K550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50" s="27">
        <f>IF(tbl_Inventory[[#This Row],[Reorder?]]="",0,VLOOKUP(tbl_Inventory[[#This Row],[Category]],tbl_ReorderQty[],2))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">
      <c r="A551" s="22" t="s">
        <v>1120</v>
      </c>
      <c r="B551" s="32" t="s">
        <v>1121</v>
      </c>
      <c r="C551" s="33" t="s">
        <v>24</v>
      </c>
      <c r="D551" s="33">
        <v>11</v>
      </c>
      <c r="E551" s="33" t="s">
        <v>22</v>
      </c>
      <c r="F551" s="34" t="s">
        <v>22</v>
      </c>
      <c r="G551" s="16">
        <v>26559.75</v>
      </c>
      <c r="H551" s="25">
        <f>tbl_Inventory[[#This Row],[Cost Price]]+tbl_Inventory[[#This Row],[Cost Price]]*IF(tbl_Inventory[[#This Row],[Premium?]]="Y",$P$4,$P$3)</f>
        <v>31340.505000000001</v>
      </c>
      <c r="I551" s="25" t="str">
        <f>IF(tbl_Inventory[[#This Row],[Num In Stock]]&lt;$P$5,"Y","")</f>
        <v/>
      </c>
      <c r="J551" s="26" t="str">
        <f>IF(AND(tbl_Inventory[[#This Row],[Below Min]]="Y",tbl_Inventory[[#This Row],[On Backorder]]=""),"Y","")</f>
        <v/>
      </c>
      <c r="K551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51" s="27">
        <f>IF(tbl_Inventory[[#This Row],[Reorder?]]="",0,VLOOKUP(tbl_Inventory[[#This Row],[Category]],tbl_ReorderQty[],2))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">
      <c r="A552" s="22" t="s">
        <v>186</v>
      </c>
      <c r="B552" s="32" t="s">
        <v>187</v>
      </c>
      <c r="C552" s="33" t="s">
        <v>28</v>
      </c>
      <c r="D552" s="33">
        <v>9</v>
      </c>
      <c r="E552" s="33" t="s">
        <v>25</v>
      </c>
      <c r="F552" s="34" t="s">
        <v>22</v>
      </c>
      <c r="G552" s="16">
        <v>2937.15</v>
      </c>
      <c r="H552" s="25">
        <f>tbl_Inventory[[#This Row],[Cost Price]]+tbl_Inventory[[#This Row],[Cost Price]]*IF(tbl_Inventory[[#This Row],[Premium?]]="Y",$P$4,$P$3)</f>
        <v>3465.837</v>
      </c>
      <c r="I552" s="25" t="str">
        <f>IF(tbl_Inventory[[#This Row],[Num In Stock]]&lt;$P$5,"Y","")</f>
        <v>Y</v>
      </c>
      <c r="J552" s="26" t="str">
        <f>IF(AND(tbl_Inventory[[#This Row],[Below Min]]="Y",tbl_Inventory[[#This Row],[On Backorder]]=""),"Y","")</f>
        <v/>
      </c>
      <c r="K552" s="26">
        <f>IF(tbl_Inventory[[#This Row],[Reorder?]]="",0,IF(tbl_Inventory[[#This Row],[Category]]="A",$O$9,IF(tbl_Inventory[[#This Row],[Category]]="B",$O$10,IF(tbl_Inventory[[#This Row],[Category]]="C",$O$11,IF(tbl_Inventory[[#This Row],[Category]]="D",$O$12,"")))))</f>
        <v>0</v>
      </c>
      <c r="L552" s="27">
        <f>IF(tbl_Inventory[[#This Row],[Reorder?]]="",0,VLOOKUP(tbl_Inventory[[#This Row],[Category]],tbl_ReorderQty[],2))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3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">
      <c r="M762"/>
      <c r="N762" s="8"/>
      <c r="O762" s="9"/>
      <c r="P762" s="8"/>
      <c r="R762"/>
      <c r="S762" s="8"/>
      <c r="AC762" s="17">
        <v>21995</v>
      </c>
    </row>
    <row r="763" spans="1:29" x14ac:dyDescent="0.3">
      <c r="M763"/>
      <c r="N763" s="8"/>
      <c r="O763" s="9"/>
      <c r="P763" s="8"/>
      <c r="R763"/>
      <c r="S763" s="8"/>
      <c r="AC763" s="17">
        <v>21995</v>
      </c>
    </row>
    <row r="764" spans="1:29" x14ac:dyDescent="0.3">
      <c r="M764"/>
      <c r="N764" s="8"/>
      <c r="O764" s="9"/>
      <c r="P764" s="8"/>
      <c r="R764"/>
      <c r="S764" s="8"/>
      <c r="AC764" s="17">
        <v>21995</v>
      </c>
    </row>
    <row r="765" spans="1:29" x14ac:dyDescent="0.3">
      <c r="M765"/>
      <c r="N765" s="8"/>
      <c r="O765" s="9"/>
      <c r="P765" s="8"/>
      <c r="R765"/>
      <c r="S765" s="8"/>
      <c r="AC765" s="17">
        <v>325</v>
      </c>
    </row>
    <row r="766" spans="1:29" x14ac:dyDescent="0.3">
      <c r="M766"/>
      <c r="N766" s="8"/>
      <c r="O766" s="9"/>
      <c r="P766" s="8"/>
      <c r="R766"/>
      <c r="S766" s="8"/>
      <c r="AC766" s="17">
        <v>490</v>
      </c>
    </row>
    <row r="767" spans="1:29" x14ac:dyDescent="0.3">
      <c r="M767"/>
      <c r="N767" s="8"/>
      <c r="O767" s="9"/>
      <c r="P767" s="8"/>
      <c r="R767"/>
      <c r="S767" s="8"/>
      <c r="AC767" s="17">
        <v>490</v>
      </c>
    </row>
    <row r="768" spans="1:29" x14ac:dyDescent="0.3">
      <c r="M768"/>
      <c r="N768" s="8"/>
      <c r="O768" s="9"/>
      <c r="P768" s="8"/>
      <c r="R768"/>
      <c r="S768" s="8"/>
      <c r="AC768" s="17">
        <v>1095</v>
      </c>
    </row>
    <row r="769" spans="13:29" x14ac:dyDescent="0.3">
      <c r="M769"/>
      <c r="N769" s="8"/>
      <c r="O769" s="9"/>
      <c r="P769" s="8"/>
      <c r="R769"/>
      <c r="S769" s="8"/>
      <c r="AC769" s="17">
        <v>4395</v>
      </c>
    </row>
    <row r="770" spans="13:29" x14ac:dyDescent="0.3">
      <c r="M770"/>
      <c r="N770" s="8"/>
      <c r="O770" s="9"/>
      <c r="P770" s="8"/>
      <c r="R770"/>
      <c r="S770" s="8"/>
      <c r="AC770" s="17">
        <v>5495</v>
      </c>
    </row>
    <row r="771" spans="13:29" x14ac:dyDescent="0.3">
      <c r="M771"/>
      <c r="N771" s="8"/>
      <c r="O771" s="9"/>
      <c r="P771" s="8"/>
      <c r="R771"/>
      <c r="S771" s="8"/>
      <c r="AC771" s="17">
        <v>5495</v>
      </c>
    </row>
    <row r="772" spans="13:29" x14ac:dyDescent="0.3">
      <c r="M772"/>
      <c r="N772" s="8"/>
      <c r="O772" s="9"/>
      <c r="P772" s="8"/>
      <c r="R772"/>
      <c r="S772" s="8"/>
      <c r="AC772" s="17">
        <v>5495</v>
      </c>
    </row>
    <row r="773" spans="13:29" x14ac:dyDescent="0.3">
      <c r="M773"/>
      <c r="N773" s="8"/>
      <c r="O773" s="9"/>
      <c r="P773" s="8"/>
      <c r="R773"/>
      <c r="S773" s="8"/>
      <c r="AC773" s="17">
        <v>5495</v>
      </c>
    </row>
    <row r="774" spans="13:29" x14ac:dyDescent="0.3">
      <c r="M774"/>
      <c r="N774" s="8"/>
      <c r="O774" s="9"/>
      <c r="P774" s="8"/>
      <c r="R774"/>
      <c r="S774" s="8"/>
      <c r="AC774" s="17">
        <v>5495</v>
      </c>
    </row>
    <row r="775" spans="13:29" x14ac:dyDescent="0.3">
      <c r="M775"/>
      <c r="N775" s="8"/>
      <c r="O775" s="9"/>
      <c r="P775" s="8"/>
      <c r="R775"/>
      <c r="S775" s="8"/>
      <c r="AC775" s="17">
        <v>5495</v>
      </c>
    </row>
    <row r="776" spans="13:29" x14ac:dyDescent="0.3">
      <c r="M776"/>
      <c r="N776" s="8"/>
      <c r="O776" s="9"/>
      <c r="P776" s="8"/>
      <c r="R776"/>
      <c r="S776" s="8"/>
      <c r="AC776" s="17">
        <v>5495</v>
      </c>
    </row>
    <row r="777" spans="13:29" x14ac:dyDescent="0.3">
      <c r="M777"/>
      <c r="N777" s="8"/>
      <c r="O777" s="9"/>
      <c r="P777" s="8"/>
      <c r="R777"/>
      <c r="S777" s="8"/>
      <c r="AC777" s="17">
        <v>5495</v>
      </c>
    </row>
    <row r="778" spans="13:29" x14ac:dyDescent="0.3">
      <c r="M778"/>
      <c r="N778" s="8"/>
      <c r="O778" s="9"/>
      <c r="P778" s="8"/>
      <c r="R778"/>
      <c r="S778" s="8"/>
      <c r="AC778" s="17">
        <v>5495</v>
      </c>
    </row>
    <row r="779" spans="13:29" x14ac:dyDescent="0.3">
      <c r="M779"/>
      <c r="N779" s="8"/>
      <c r="O779" s="9"/>
      <c r="P779" s="8"/>
      <c r="R779"/>
      <c r="S779" s="8"/>
      <c r="AC779" s="17">
        <v>1315</v>
      </c>
    </row>
    <row r="780" spans="13:29" x14ac:dyDescent="0.3">
      <c r="M780"/>
      <c r="N780" s="8"/>
      <c r="O780" s="9"/>
      <c r="P780" s="8"/>
      <c r="R780"/>
      <c r="S780" s="8"/>
      <c r="AC780" s="17">
        <v>1315</v>
      </c>
    </row>
    <row r="781" spans="13:29" x14ac:dyDescent="0.3">
      <c r="M781"/>
      <c r="N781" s="8"/>
      <c r="O781" s="9"/>
      <c r="P781" s="8"/>
      <c r="R781"/>
      <c r="S781" s="8"/>
      <c r="AC781" s="17">
        <v>655</v>
      </c>
    </row>
    <row r="782" spans="13:29" x14ac:dyDescent="0.3">
      <c r="M782"/>
      <c r="N782" s="8"/>
      <c r="O782" s="9"/>
      <c r="P782" s="8"/>
      <c r="R782"/>
      <c r="S782" s="8"/>
      <c r="AC782" s="17">
        <v>435</v>
      </c>
    </row>
    <row r="783" spans="13:29" x14ac:dyDescent="0.3">
      <c r="M783"/>
      <c r="N783" s="8"/>
      <c r="O783" s="9"/>
      <c r="P783" s="8"/>
      <c r="R783"/>
      <c r="S783" s="8"/>
      <c r="AC783" s="17">
        <v>435</v>
      </c>
    </row>
    <row r="784" spans="13:29" x14ac:dyDescent="0.3">
      <c r="M784"/>
      <c r="N784" s="8"/>
      <c r="O784" s="9"/>
      <c r="P784" s="8"/>
      <c r="R784"/>
      <c r="S784" s="8"/>
      <c r="AC784" s="17">
        <v>185</v>
      </c>
    </row>
    <row r="785" spans="13:29" x14ac:dyDescent="0.3">
      <c r="M785"/>
      <c r="N785" s="8"/>
      <c r="O785" s="9"/>
      <c r="P785" s="8"/>
      <c r="R785"/>
      <c r="S785" s="8"/>
      <c r="AC785" s="17">
        <v>4395</v>
      </c>
    </row>
    <row r="786" spans="13:29" x14ac:dyDescent="0.3">
      <c r="M786"/>
      <c r="N786" s="8"/>
      <c r="O786" s="9"/>
      <c r="P786" s="8"/>
      <c r="R786"/>
      <c r="S786" s="8"/>
      <c r="AC786" s="17">
        <v>10995</v>
      </c>
    </row>
    <row r="787" spans="13:29" x14ac:dyDescent="0.3">
      <c r="M787"/>
      <c r="N787" s="8"/>
      <c r="O787" s="9"/>
      <c r="P787" s="8"/>
      <c r="R787"/>
      <c r="S787" s="8"/>
      <c r="AC787" s="17">
        <v>2745</v>
      </c>
    </row>
    <row r="788" spans="13:29" x14ac:dyDescent="0.3">
      <c r="M788"/>
      <c r="N788" s="8"/>
      <c r="O788" s="9"/>
      <c r="P788" s="8"/>
      <c r="R788"/>
      <c r="S788" s="8"/>
      <c r="AC788" s="17">
        <v>3295</v>
      </c>
    </row>
    <row r="789" spans="13:29" x14ac:dyDescent="0.3">
      <c r="M789"/>
      <c r="N789" s="8"/>
      <c r="O789" s="9"/>
      <c r="P789" s="8"/>
      <c r="R789"/>
      <c r="S789" s="8"/>
      <c r="AC789" s="17">
        <v>4295</v>
      </c>
    </row>
    <row r="790" spans="13:29" x14ac:dyDescent="0.3">
      <c r="M790"/>
      <c r="N790" s="8"/>
      <c r="O790" s="9"/>
      <c r="P790" s="8"/>
      <c r="R790"/>
      <c r="S790" s="8"/>
      <c r="AC790" s="17">
        <v>6045</v>
      </c>
    </row>
    <row r="791" spans="13:29" x14ac:dyDescent="0.3">
      <c r="M791"/>
      <c r="N791" s="8"/>
      <c r="O791" s="9"/>
      <c r="P791" s="8"/>
      <c r="R791"/>
      <c r="S791" s="8"/>
      <c r="AC791" s="17">
        <v>1995</v>
      </c>
    </row>
    <row r="792" spans="13:29" x14ac:dyDescent="0.3">
      <c r="M792"/>
      <c r="N792" s="8"/>
      <c r="O792" s="9"/>
      <c r="P792" s="8"/>
      <c r="R792"/>
      <c r="S792" s="8"/>
      <c r="AC792" s="17">
        <v>2395</v>
      </c>
    </row>
    <row r="793" spans="13:29" x14ac:dyDescent="0.3">
      <c r="M793"/>
      <c r="N793" s="8"/>
      <c r="O793" s="9"/>
      <c r="P793" s="8"/>
      <c r="R793"/>
      <c r="S793" s="8"/>
      <c r="AC793" s="17">
        <v>2845</v>
      </c>
    </row>
    <row r="794" spans="13:29" x14ac:dyDescent="0.3">
      <c r="M794"/>
      <c r="N794" s="8"/>
      <c r="O794" s="9"/>
      <c r="P794" s="8"/>
      <c r="R794"/>
      <c r="S794" s="8"/>
      <c r="AC794" s="17">
        <v>325</v>
      </c>
    </row>
    <row r="795" spans="13:29" x14ac:dyDescent="0.3">
      <c r="M795"/>
      <c r="N795" s="8"/>
      <c r="O795" s="9"/>
      <c r="P795" s="8"/>
      <c r="R795"/>
      <c r="S795" s="8"/>
      <c r="AC795" s="17">
        <v>10995</v>
      </c>
    </row>
    <row r="796" spans="13:29" x14ac:dyDescent="0.3">
      <c r="M796"/>
      <c r="N796" s="8"/>
      <c r="O796" s="9"/>
      <c r="P796" s="8"/>
      <c r="R796"/>
      <c r="S796" s="8"/>
      <c r="AC796" s="17">
        <v>11495</v>
      </c>
    </row>
    <row r="797" spans="13:29" x14ac:dyDescent="0.3">
      <c r="M797"/>
      <c r="N797" s="8"/>
      <c r="O797" s="9"/>
      <c r="P797" s="8"/>
      <c r="R797"/>
      <c r="S797" s="8"/>
      <c r="AC797" s="17">
        <v>13995</v>
      </c>
    </row>
    <row r="798" spans="13:29" x14ac:dyDescent="0.3">
      <c r="M798"/>
      <c r="N798" s="8"/>
      <c r="O798" s="9"/>
      <c r="P798" s="8"/>
      <c r="R798"/>
      <c r="S798" s="8"/>
      <c r="AC798" s="17">
        <v>14495</v>
      </c>
    </row>
    <row r="799" spans="13:29" x14ac:dyDescent="0.3">
      <c r="M799"/>
      <c r="N799" s="8"/>
      <c r="O799" s="9"/>
      <c r="P799" s="8"/>
      <c r="R799"/>
      <c r="S799" s="8"/>
      <c r="AC799" s="17">
        <v>875</v>
      </c>
    </row>
    <row r="800" spans="13:29" x14ac:dyDescent="0.3">
      <c r="M800"/>
      <c r="N800" s="8"/>
      <c r="O800" s="9"/>
      <c r="P800" s="8"/>
      <c r="R800"/>
      <c r="S800" s="8"/>
      <c r="AC800" s="17">
        <v>995</v>
      </c>
    </row>
    <row r="801" spans="13:29" x14ac:dyDescent="0.3">
      <c r="M801"/>
      <c r="N801" s="8"/>
      <c r="O801" s="9"/>
      <c r="P801" s="8"/>
      <c r="R801"/>
      <c r="S801" s="8"/>
      <c r="AC801" s="17">
        <v>325</v>
      </c>
    </row>
    <row r="802" spans="13:29" x14ac:dyDescent="0.3">
      <c r="M802"/>
      <c r="N802" s="8"/>
      <c r="O802" s="9"/>
      <c r="P802" s="8"/>
      <c r="R802"/>
      <c r="S802" s="8"/>
      <c r="AC802" s="17">
        <v>490</v>
      </c>
    </row>
    <row r="803" spans="13:29" x14ac:dyDescent="0.3">
      <c r="M803"/>
      <c r="N803" s="8"/>
      <c r="O803" s="9"/>
      <c r="P803" s="8"/>
      <c r="R803"/>
      <c r="S803" s="8"/>
      <c r="AC803" s="17">
        <v>490</v>
      </c>
    </row>
    <row r="804" spans="13:29" x14ac:dyDescent="0.3">
      <c r="M804"/>
      <c r="N804" s="8"/>
      <c r="O804" s="9"/>
      <c r="P804" s="8"/>
      <c r="R804"/>
      <c r="S804" s="8"/>
      <c r="AC804" s="17">
        <v>1095</v>
      </c>
    </row>
    <row r="805" spans="13:29" x14ac:dyDescent="0.3">
      <c r="M805"/>
      <c r="N805" s="8"/>
      <c r="O805" s="9"/>
      <c r="P805" s="8"/>
      <c r="R805"/>
      <c r="S805" s="8"/>
      <c r="AC805" s="17">
        <v>4395</v>
      </c>
    </row>
    <row r="806" spans="13:29" x14ac:dyDescent="0.3">
      <c r="M806"/>
      <c r="N806" s="8"/>
      <c r="O806" s="9"/>
      <c r="P806" s="8"/>
      <c r="R806"/>
      <c r="S806" s="8"/>
      <c r="AC806" s="17">
        <v>5495</v>
      </c>
    </row>
    <row r="807" spans="13:29" x14ac:dyDescent="0.3">
      <c r="M807"/>
      <c r="N807" s="8"/>
      <c r="O807" s="9"/>
      <c r="P807" s="8"/>
      <c r="R807"/>
      <c r="S807" s="8"/>
      <c r="AC807" s="17">
        <v>5495</v>
      </c>
    </row>
    <row r="808" spans="13:29" x14ac:dyDescent="0.3">
      <c r="M808"/>
      <c r="N808" s="8"/>
      <c r="O808" s="9"/>
      <c r="P808" s="8"/>
      <c r="R808"/>
      <c r="S808" s="8"/>
      <c r="AC808" s="17">
        <v>5495</v>
      </c>
    </row>
    <row r="809" spans="13:29" x14ac:dyDescent="0.3">
      <c r="M809"/>
      <c r="N809" s="8"/>
      <c r="O809" s="9"/>
      <c r="P809" s="8"/>
      <c r="R809"/>
      <c r="S809" s="8"/>
      <c r="AC809" s="17">
        <v>5495</v>
      </c>
    </row>
    <row r="810" spans="13:29" x14ac:dyDescent="0.3">
      <c r="M810"/>
      <c r="N810" s="8"/>
      <c r="O810" s="9"/>
      <c r="P810" s="8"/>
      <c r="R810"/>
      <c r="S810" s="8"/>
      <c r="AC810" s="17">
        <v>5495</v>
      </c>
    </row>
    <row r="811" spans="13:29" x14ac:dyDescent="0.3">
      <c r="M811"/>
      <c r="N811" s="8"/>
      <c r="O811" s="9"/>
      <c r="P811" s="8"/>
      <c r="R811"/>
      <c r="S811" s="8"/>
      <c r="AC811" s="17">
        <v>5495</v>
      </c>
    </row>
    <row r="812" spans="13:29" x14ac:dyDescent="0.3">
      <c r="M812"/>
      <c r="N812" s="8"/>
      <c r="O812" s="9"/>
      <c r="P812" s="8"/>
      <c r="R812"/>
      <c r="S812" s="8"/>
      <c r="AC812" s="17">
        <v>5495</v>
      </c>
    </row>
    <row r="813" spans="13:29" x14ac:dyDescent="0.3">
      <c r="M813"/>
      <c r="N813" s="8"/>
      <c r="O813" s="9"/>
      <c r="P813" s="8"/>
      <c r="R813"/>
      <c r="S813" s="8"/>
      <c r="AC813" s="17">
        <v>5495</v>
      </c>
    </row>
    <row r="814" spans="13:29" x14ac:dyDescent="0.3">
      <c r="M814"/>
      <c r="N814" s="8"/>
      <c r="O814" s="9"/>
      <c r="P814" s="8"/>
      <c r="R814"/>
      <c r="S814" s="8"/>
      <c r="AC814" s="17">
        <v>5495</v>
      </c>
    </row>
    <row r="815" spans="13:29" x14ac:dyDescent="0.3">
      <c r="M815"/>
      <c r="N815" s="8"/>
      <c r="O815" s="9"/>
      <c r="P815" s="8"/>
      <c r="R815"/>
      <c r="S815" s="8"/>
      <c r="AC815" s="17">
        <v>1315</v>
      </c>
    </row>
    <row r="816" spans="13:29" x14ac:dyDescent="0.3">
      <c r="M816"/>
      <c r="N816" s="8"/>
      <c r="O816" s="9"/>
      <c r="P816" s="8"/>
      <c r="R816"/>
      <c r="S816" s="8"/>
      <c r="AC816" s="17">
        <v>1315</v>
      </c>
    </row>
    <row r="817" spans="13:29" x14ac:dyDescent="0.3">
      <c r="M817"/>
      <c r="N817" s="8"/>
      <c r="O817" s="9"/>
      <c r="P817" s="8"/>
      <c r="R817"/>
      <c r="S817" s="8"/>
      <c r="AC817" s="17">
        <v>655</v>
      </c>
    </row>
    <row r="818" spans="13:29" x14ac:dyDescent="0.3">
      <c r="M818"/>
      <c r="N818" s="8"/>
      <c r="O818" s="9"/>
      <c r="P818" s="8"/>
      <c r="R818"/>
      <c r="S818" s="8"/>
      <c r="AC818" s="17">
        <v>435</v>
      </c>
    </row>
    <row r="819" spans="13:29" x14ac:dyDescent="0.3">
      <c r="M819"/>
      <c r="N819" s="8"/>
      <c r="O819" s="9"/>
      <c r="P819" s="8"/>
      <c r="R819"/>
      <c r="S819" s="8"/>
      <c r="AC819" s="17">
        <v>435</v>
      </c>
    </row>
    <row r="820" spans="13:29" x14ac:dyDescent="0.3">
      <c r="M820"/>
      <c r="N820" s="8"/>
      <c r="O820" s="9"/>
      <c r="P820" s="8"/>
      <c r="R820"/>
      <c r="S820" s="8"/>
      <c r="AC820" s="17">
        <v>185</v>
      </c>
    </row>
    <row r="821" spans="13:29" x14ac:dyDescent="0.3">
      <c r="M821"/>
      <c r="N821" s="8"/>
      <c r="O821" s="9"/>
      <c r="P821" s="8"/>
      <c r="R821"/>
      <c r="S821" s="8"/>
      <c r="AC821" s="17">
        <v>16495</v>
      </c>
    </row>
    <row r="822" spans="13:29" x14ac:dyDescent="0.3">
      <c r="M822"/>
      <c r="N822" s="8"/>
      <c r="O822" s="9"/>
      <c r="P822" s="8"/>
      <c r="R822"/>
      <c r="S822" s="8"/>
      <c r="AC822" s="17">
        <v>21995</v>
      </c>
    </row>
    <row r="823" spans="13:29" x14ac:dyDescent="0.3">
      <c r="M823"/>
      <c r="N823" s="8"/>
      <c r="O823" s="9"/>
      <c r="P823" s="8"/>
      <c r="R823"/>
      <c r="S823" s="8"/>
      <c r="AC823" s="17">
        <v>27495</v>
      </c>
    </row>
    <row r="824" spans="13:29" x14ac:dyDescent="0.3">
      <c r="M824"/>
      <c r="N824" s="8"/>
      <c r="O824" s="9"/>
      <c r="P824" s="8"/>
      <c r="R824"/>
      <c r="S824" s="8"/>
      <c r="AC824" s="17">
        <v>32995</v>
      </c>
    </row>
    <row r="825" spans="13:29" x14ac:dyDescent="0.3">
      <c r="M825"/>
      <c r="N825" s="8"/>
      <c r="O825" s="9"/>
      <c r="P825" s="8"/>
      <c r="R825"/>
      <c r="S825" s="8"/>
      <c r="AC825" s="17">
        <v>20895</v>
      </c>
    </row>
    <row r="826" spans="13:29" x14ac:dyDescent="0.3">
      <c r="M826"/>
      <c r="N826" s="8"/>
      <c r="O826" s="9"/>
      <c r="P826" s="8"/>
      <c r="R826"/>
      <c r="S826" s="8"/>
      <c r="AC826" s="17">
        <v>12195</v>
      </c>
    </row>
    <row r="827" spans="13:29" x14ac:dyDescent="0.3">
      <c r="M827"/>
      <c r="N827" s="8"/>
      <c r="O827" s="9"/>
      <c r="P827" s="8"/>
      <c r="R827"/>
      <c r="S827" s="8"/>
      <c r="AC827" s="17">
        <v>14295</v>
      </c>
    </row>
    <row r="828" spans="13:29" x14ac:dyDescent="0.3">
      <c r="M828"/>
      <c r="N828" s="8"/>
      <c r="O828" s="9"/>
      <c r="P828" s="8"/>
      <c r="R828"/>
      <c r="S828" s="8"/>
      <c r="AC828" s="17">
        <v>16995</v>
      </c>
    </row>
    <row r="829" spans="13:29" x14ac:dyDescent="0.3">
      <c r="M829"/>
      <c r="N829" s="8"/>
      <c r="O829" s="9"/>
      <c r="P829" s="8"/>
      <c r="R829"/>
      <c r="S829" s="8"/>
      <c r="AC829" s="17">
        <v>21995</v>
      </c>
    </row>
    <row r="830" spans="13:29" x14ac:dyDescent="0.3">
      <c r="M830"/>
      <c r="N830" s="8"/>
      <c r="O830" s="9"/>
      <c r="P830" s="8"/>
      <c r="R830"/>
      <c r="S830" s="8"/>
      <c r="AC830" s="17">
        <v>24995</v>
      </c>
    </row>
    <row r="831" spans="13:29" x14ac:dyDescent="0.3">
      <c r="M831"/>
      <c r="N831" s="8"/>
      <c r="O831" s="9"/>
      <c r="P831" s="8"/>
      <c r="R831"/>
      <c r="S831" s="8"/>
      <c r="AC831" s="17">
        <v>3995</v>
      </c>
    </row>
    <row r="832" spans="13:29" x14ac:dyDescent="0.3">
      <c r="M832"/>
      <c r="N832" s="8"/>
      <c r="O832" s="9"/>
      <c r="P832" s="8"/>
      <c r="R832"/>
      <c r="S832" s="8"/>
      <c r="AC832" s="17">
        <v>2195</v>
      </c>
    </row>
    <row r="833" spans="13:29" x14ac:dyDescent="0.3">
      <c r="M833"/>
      <c r="N833" s="8"/>
      <c r="O833" s="9"/>
      <c r="P833" s="8"/>
      <c r="R833"/>
      <c r="S833" s="8"/>
      <c r="AC833" s="17">
        <v>20895</v>
      </c>
    </row>
    <row r="834" spans="13:29" x14ac:dyDescent="0.3">
      <c r="M834"/>
      <c r="N834" s="8"/>
      <c r="O834" s="9"/>
      <c r="P834" s="8"/>
      <c r="R834"/>
      <c r="S834" s="8"/>
      <c r="AC834" s="17">
        <v>13195</v>
      </c>
    </row>
    <row r="835" spans="13:29" x14ac:dyDescent="0.3">
      <c r="M835"/>
      <c r="N835" s="8"/>
      <c r="O835" s="9"/>
      <c r="P835" s="8"/>
      <c r="R835"/>
      <c r="S835" s="8"/>
      <c r="AC835" s="17">
        <v>8795</v>
      </c>
    </row>
    <row r="836" spans="13:29" x14ac:dyDescent="0.3">
      <c r="M836"/>
      <c r="N836" s="8"/>
      <c r="O836" s="9"/>
      <c r="P836" s="8"/>
      <c r="R836"/>
      <c r="S836" s="8"/>
      <c r="AC836" s="17">
        <v>6045</v>
      </c>
    </row>
    <row r="837" spans="13:29" x14ac:dyDescent="0.3">
      <c r="M837"/>
      <c r="N837" s="8"/>
      <c r="O837" s="9"/>
      <c r="P837" s="8"/>
      <c r="R837"/>
      <c r="S837" s="8"/>
      <c r="AC837" s="17">
        <v>10995</v>
      </c>
    </row>
    <row r="838" spans="13:29" x14ac:dyDescent="0.3">
      <c r="M838"/>
      <c r="N838" s="8"/>
      <c r="O838" s="9"/>
      <c r="P838" s="8"/>
      <c r="R838"/>
      <c r="S838" s="8"/>
      <c r="AC838" s="17">
        <v>5495</v>
      </c>
    </row>
    <row r="839" spans="13:29" x14ac:dyDescent="0.3">
      <c r="M839"/>
      <c r="N839" s="8"/>
      <c r="O839" s="9"/>
      <c r="P839" s="8"/>
      <c r="R839"/>
      <c r="S839" s="8"/>
      <c r="AC839" s="17">
        <v>7695</v>
      </c>
    </row>
    <row r="840" spans="13:29" x14ac:dyDescent="0.3">
      <c r="M840"/>
      <c r="N840" s="8"/>
      <c r="O840" s="9"/>
      <c r="P840" s="8"/>
      <c r="R840"/>
      <c r="S840" s="8"/>
      <c r="AC840" s="17">
        <v>14295</v>
      </c>
    </row>
    <row r="841" spans="13:29" x14ac:dyDescent="0.3">
      <c r="M841"/>
      <c r="N841" s="8"/>
      <c r="O841" s="9"/>
      <c r="P841" s="8"/>
      <c r="R841"/>
      <c r="S841" s="8"/>
      <c r="AC841" s="17">
        <v>13195</v>
      </c>
    </row>
    <row r="842" spans="13:29" x14ac:dyDescent="0.3">
      <c r="M842"/>
      <c r="N842" s="8"/>
      <c r="O842" s="9"/>
      <c r="P842" s="8"/>
      <c r="R842"/>
      <c r="S842" s="8"/>
      <c r="AC842" s="17">
        <v>7695</v>
      </c>
    </row>
    <row r="843" spans="13:29" x14ac:dyDescent="0.3">
      <c r="M843"/>
      <c r="N843" s="8"/>
      <c r="O843" s="9"/>
      <c r="P843" s="8"/>
      <c r="R843"/>
      <c r="S843" s="8"/>
      <c r="AC843" s="17">
        <v>7695</v>
      </c>
    </row>
    <row r="844" spans="13:29" x14ac:dyDescent="0.3">
      <c r="M844"/>
      <c r="N844" s="8"/>
      <c r="O844" s="9"/>
      <c r="P844" s="8"/>
      <c r="R844"/>
      <c r="S844" s="8"/>
      <c r="AC844" s="17">
        <v>10995</v>
      </c>
    </row>
    <row r="845" spans="13:29" x14ac:dyDescent="0.3">
      <c r="M845"/>
      <c r="N845" s="8"/>
      <c r="O845" s="9"/>
      <c r="P845" s="8"/>
      <c r="R845"/>
      <c r="S845" s="8"/>
      <c r="AC845" s="17">
        <v>2745</v>
      </c>
    </row>
    <row r="846" spans="13:29" x14ac:dyDescent="0.3">
      <c r="M846"/>
      <c r="N846" s="8"/>
      <c r="O846" s="9"/>
      <c r="P846" s="8"/>
      <c r="R846"/>
      <c r="S846" s="8"/>
      <c r="AC846" s="17">
        <v>3845</v>
      </c>
    </row>
    <row r="847" spans="13:29" x14ac:dyDescent="0.3">
      <c r="M847"/>
      <c r="N847" s="8"/>
      <c r="O847" s="9"/>
      <c r="P847" s="8"/>
      <c r="R847"/>
      <c r="S847" s="8"/>
      <c r="AC847" s="17">
        <v>10995</v>
      </c>
    </row>
    <row r="848" spans="13:29" x14ac:dyDescent="0.3">
      <c r="M848"/>
      <c r="N848" s="8"/>
      <c r="O848" s="9"/>
      <c r="P848" s="8"/>
      <c r="R848"/>
      <c r="S848" s="8"/>
      <c r="AC848" s="17">
        <v>14295</v>
      </c>
    </row>
    <row r="849" spans="13:29" x14ac:dyDescent="0.3">
      <c r="M849"/>
      <c r="N849" s="8"/>
      <c r="O849" s="9"/>
      <c r="P849" s="8"/>
      <c r="R849"/>
      <c r="S849" s="8"/>
      <c r="AC849" s="17">
        <v>5495</v>
      </c>
    </row>
    <row r="850" spans="13:29" x14ac:dyDescent="0.3">
      <c r="M850"/>
      <c r="N850" s="8"/>
      <c r="O850" s="9"/>
      <c r="P850" s="8"/>
      <c r="R850"/>
      <c r="S850" s="8"/>
      <c r="AC850" s="17">
        <v>1095</v>
      </c>
    </row>
    <row r="851" spans="13:29" x14ac:dyDescent="0.3">
      <c r="M851"/>
      <c r="N851" s="8"/>
      <c r="O851" s="9"/>
      <c r="P851" s="8"/>
      <c r="R851"/>
      <c r="S851" s="8"/>
      <c r="AC851" s="17">
        <v>2745</v>
      </c>
    </row>
    <row r="852" spans="13:29" x14ac:dyDescent="0.3">
      <c r="M852"/>
      <c r="N852" s="8"/>
      <c r="O852" s="9"/>
      <c r="P852" s="8"/>
      <c r="R852"/>
      <c r="S852" s="8"/>
      <c r="AC852" s="17">
        <v>5495</v>
      </c>
    </row>
    <row r="853" spans="13:29" x14ac:dyDescent="0.3">
      <c r="M853"/>
      <c r="N853" s="8"/>
      <c r="O853" s="9"/>
      <c r="P853" s="8"/>
      <c r="R853"/>
      <c r="S853" s="8"/>
      <c r="AC853" s="17">
        <v>490</v>
      </c>
    </row>
    <row r="854" spans="13:29" x14ac:dyDescent="0.3">
      <c r="M854"/>
      <c r="N854" s="8"/>
      <c r="O854" s="9"/>
      <c r="P854" s="8"/>
      <c r="R854"/>
      <c r="S854" s="8"/>
      <c r="AC854" s="17">
        <v>490</v>
      </c>
    </row>
    <row r="855" spans="13:29" x14ac:dyDescent="0.3">
      <c r="M855"/>
      <c r="N855" s="8"/>
      <c r="O855" s="9"/>
      <c r="P855" s="8"/>
      <c r="R855"/>
      <c r="S855" s="8"/>
      <c r="AC855" s="17">
        <v>1095</v>
      </c>
    </row>
    <row r="856" spans="13:29" x14ac:dyDescent="0.3">
      <c r="M856"/>
      <c r="N856" s="8"/>
      <c r="O856" s="9"/>
      <c r="P856" s="8"/>
      <c r="R856"/>
      <c r="S856" s="8"/>
      <c r="AC856" s="17">
        <v>4395</v>
      </c>
    </row>
    <row r="857" spans="13:29" x14ac:dyDescent="0.3">
      <c r="M857"/>
      <c r="N857" s="8"/>
      <c r="O857" s="9"/>
      <c r="P857" s="8"/>
      <c r="R857"/>
      <c r="S857" s="8"/>
      <c r="AC857" s="17">
        <v>325</v>
      </c>
    </row>
    <row r="858" spans="13:29" x14ac:dyDescent="0.3">
      <c r="M858"/>
      <c r="N858" s="8"/>
      <c r="O858" s="9"/>
      <c r="P858" s="8"/>
      <c r="R858"/>
      <c r="S858" s="8"/>
      <c r="AC858" s="17">
        <v>13195</v>
      </c>
    </row>
    <row r="859" spans="13:29" x14ac:dyDescent="0.3">
      <c r="M859"/>
      <c r="N859" s="8"/>
      <c r="O859" s="9"/>
      <c r="P859" s="8"/>
      <c r="R859"/>
      <c r="S859" s="8"/>
      <c r="AC859" s="17">
        <v>17595</v>
      </c>
    </row>
    <row r="860" spans="13:29" x14ac:dyDescent="0.3">
      <c r="M860"/>
      <c r="N860" s="8"/>
      <c r="O860" s="9"/>
      <c r="P860" s="8"/>
      <c r="R860"/>
      <c r="S860" s="8"/>
      <c r="AC860" s="17">
        <v>13495</v>
      </c>
    </row>
    <row r="861" spans="13:29" x14ac:dyDescent="0.3">
      <c r="M861"/>
      <c r="N861" s="8"/>
      <c r="O861" s="9"/>
      <c r="P861" s="8"/>
      <c r="R861"/>
      <c r="S861" s="8"/>
      <c r="AC861" s="17">
        <v>17995</v>
      </c>
    </row>
    <row r="862" spans="13:29" x14ac:dyDescent="0.3">
      <c r="M862"/>
      <c r="N862" s="8"/>
      <c r="O862" s="9"/>
      <c r="P862" s="8"/>
      <c r="R862"/>
      <c r="S862" s="8"/>
      <c r="AC862" s="17">
        <v>16495</v>
      </c>
    </row>
    <row r="863" spans="13:29" x14ac:dyDescent="0.3">
      <c r="M863"/>
      <c r="N863" s="8"/>
      <c r="O863" s="9"/>
      <c r="P863" s="8"/>
      <c r="R863"/>
      <c r="S863" s="8"/>
      <c r="AC863" s="17">
        <v>20895</v>
      </c>
    </row>
    <row r="864" spans="13:29" x14ac:dyDescent="0.3">
      <c r="M864"/>
      <c r="N864" s="8"/>
      <c r="O864" s="9"/>
      <c r="P864" s="8"/>
      <c r="R864"/>
      <c r="S864" s="8"/>
      <c r="AC864" s="17">
        <v>16795</v>
      </c>
    </row>
    <row r="865" spans="13:29" x14ac:dyDescent="0.3">
      <c r="M865"/>
      <c r="N865" s="8"/>
      <c r="O865" s="9"/>
      <c r="P865" s="8"/>
      <c r="R865"/>
      <c r="S865" s="8"/>
      <c r="AC865" s="17">
        <v>21295</v>
      </c>
    </row>
    <row r="866" spans="13:29" x14ac:dyDescent="0.3">
      <c r="M866"/>
      <c r="N866" s="8"/>
      <c r="O866" s="9"/>
      <c r="P866" s="8"/>
      <c r="R866"/>
      <c r="S866" s="8"/>
      <c r="AC866" s="17">
        <v>4395</v>
      </c>
    </row>
    <row r="867" spans="13:29" x14ac:dyDescent="0.3">
      <c r="M867"/>
      <c r="N867" s="8"/>
      <c r="O867" s="9"/>
      <c r="P867" s="8"/>
      <c r="R867"/>
      <c r="S867" s="8"/>
      <c r="AC867" s="17">
        <v>1095</v>
      </c>
    </row>
    <row r="868" spans="13:29" x14ac:dyDescent="0.3">
      <c r="M868"/>
      <c r="N868" s="8"/>
      <c r="O868" s="9"/>
      <c r="P868" s="8"/>
      <c r="R868"/>
      <c r="S868" s="8"/>
      <c r="AC868" s="17">
        <v>1425</v>
      </c>
    </row>
    <row r="869" spans="13:29" x14ac:dyDescent="0.3">
      <c r="M869"/>
      <c r="N869" s="8"/>
      <c r="O869" s="9"/>
      <c r="P869" s="8"/>
      <c r="R869"/>
      <c r="S869" s="8"/>
      <c r="AC869" s="17">
        <v>9995</v>
      </c>
    </row>
    <row r="870" spans="13:29" x14ac:dyDescent="0.3">
      <c r="M870"/>
      <c r="N870" s="8"/>
      <c r="O870" s="9"/>
      <c r="P870" s="8"/>
      <c r="R870"/>
      <c r="S870" s="8"/>
      <c r="AC870" s="17">
        <v>16495</v>
      </c>
    </row>
    <row r="871" spans="13:29" x14ac:dyDescent="0.3">
      <c r="M871"/>
      <c r="N871" s="8"/>
      <c r="O871" s="9"/>
      <c r="P871" s="8"/>
      <c r="R871"/>
      <c r="S871" s="8"/>
      <c r="AC871" s="17">
        <v>10295</v>
      </c>
    </row>
    <row r="872" spans="13:29" x14ac:dyDescent="0.3">
      <c r="M872"/>
      <c r="N872" s="8"/>
      <c r="O872" s="9"/>
      <c r="P872" s="8"/>
      <c r="R872"/>
      <c r="S872" s="8"/>
      <c r="AC872" s="17">
        <v>16895</v>
      </c>
    </row>
    <row r="873" spans="13:29" x14ac:dyDescent="0.3">
      <c r="M873"/>
      <c r="N873" s="8"/>
      <c r="O873" s="9"/>
      <c r="P873" s="8"/>
      <c r="R873"/>
      <c r="S873" s="8"/>
      <c r="AC873" s="17">
        <v>11995</v>
      </c>
    </row>
    <row r="874" spans="13:29" x14ac:dyDescent="0.3">
      <c r="M874"/>
      <c r="N874" s="8"/>
      <c r="O874" s="9"/>
      <c r="P874" s="8"/>
      <c r="R874"/>
      <c r="S874" s="8"/>
      <c r="AC874" s="17">
        <v>11995</v>
      </c>
    </row>
    <row r="875" spans="13:29" x14ac:dyDescent="0.3">
      <c r="M875"/>
      <c r="N875" s="8"/>
      <c r="O875" s="9"/>
      <c r="P875" s="8"/>
      <c r="R875"/>
      <c r="S875" s="8"/>
      <c r="AC875" s="17">
        <v>1920</v>
      </c>
    </row>
    <row r="876" spans="13:29" x14ac:dyDescent="0.3">
      <c r="M876"/>
      <c r="N876" s="8"/>
      <c r="O876" s="9"/>
      <c r="P876" s="8"/>
      <c r="R876"/>
      <c r="S876" s="8"/>
      <c r="AC876" s="17">
        <v>3795</v>
      </c>
    </row>
    <row r="877" spans="13:29" x14ac:dyDescent="0.3">
      <c r="M877"/>
      <c r="N877" s="8"/>
      <c r="O877" s="9"/>
      <c r="P877" s="8"/>
      <c r="R877"/>
      <c r="S877" s="8"/>
      <c r="AC877" s="17">
        <v>2195</v>
      </c>
    </row>
    <row r="878" spans="13:29" x14ac:dyDescent="0.3">
      <c r="M878"/>
      <c r="N878" s="8"/>
      <c r="O878" s="9"/>
      <c r="P878" s="8"/>
      <c r="R878"/>
      <c r="S878" s="8"/>
      <c r="AC878" s="17">
        <v>4095</v>
      </c>
    </row>
    <row r="879" spans="13:29" x14ac:dyDescent="0.3">
      <c r="M879"/>
      <c r="N879" s="8"/>
      <c r="O879" s="9"/>
      <c r="P879" s="8"/>
      <c r="R879"/>
      <c r="S879" s="8"/>
      <c r="AC879" s="17">
        <v>1095</v>
      </c>
    </row>
    <row r="880" spans="13:29" x14ac:dyDescent="0.3">
      <c r="M880"/>
      <c r="N880" s="8"/>
      <c r="O880" s="9"/>
      <c r="P880" s="8"/>
      <c r="R880"/>
      <c r="S880" s="8"/>
      <c r="AC880" s="17">
        <v>1195</v>
      </c>
    </row>
    <row r="881" spans="13:29" x14ac:dyDescent="0.3">
      <c r="M881"/>
      <c r="N881" s="8"/>
      <c r="O881" s="9"/>
      <c r="P881" s="8"/>
      <c r="R881"/>
      <c r="S881" s="8"/>
      <c r="AC881" s="17">
        <v>1425</v>
      </c>
    </row>
    <row r="882" spans="13:29" x14ac:dyDescent="0.3">
      <c r="M882"/>
      <c r="N882" s="8"/>
      <c r="O882" s="9"/>
      <c r="P882" s="8"/>
      <c r="R882"/>
      <c r="S882" s="8"/>
      <c r="AC882" s="17">
        <v>43995</v>
      </c>
    </row>
    <row r="883" spans="13:29" x14ac:dyDescent="0.3">
      <c r="M883"/>
      <c r="N883" s="8"/>
      <c r="O883" s="9"/>
      <c r="P883" s="8"/>
      <c r="R883"/>
      <c r="S883" s="8"/>
      <c r="AC883" s="17">
        <v>47495</v>
      </c>
    </row>
    <row r="884" spans="13:29" x14ac:dyDescent="0.3">
      <c r="M884"/>
      <c r="N884" s="8"/>
      <c r="O884" s="9"/>
      <c r="P884" s="8"/>
      <c r="R884"/>
      <c r="S884" s="8"/>
      <c r="AC884" s="17">
        <v>43995</v>
      </c>
    </row>
    <row r="885" spans="13:29" x14ac:dyDescent="0.3">
      <c r="M885"/>
      <c r="N885" s="8"/>
      <c r="O885" s="9"/>
      <c r="P885" s="8"/>
      <c r="R885"/>
      <c r="S885" s="8"/>
      <c r="AC885" s="17">
        <v>47495</v>
      </c>
    </row>
    <row r="886" spans="13:29" x14ac:dyDescent="0.3">
      <c r="M886"/>
      <c r="N886" s="8"/>
      <c r="O886" s="9"/>
      <c r="P886" s="8"/>
      <c r="R886"/>
      <c r="S886" s="8"/>
      <c r="AC886" s="17">
        <v>41795</v>
      </c>
    </row>
    <row r="887" spans="13:29" x14ac:dyDescent="0.3">
      <c r="M887"/>
      <c r="N887" s="8"/>
      <c r="O887" s="9"/>
      <c r="P887" s="8"/>
      <c r="R887"/>
      <c r="S887" s="8"/>
      <c r="AC887" s="17">
        <v>44595</v>
      </c>
    </row>
    <row r="888" spans="13:29" x14ac:dyDescent="0.3">
      <c r="M888"/>
      <c r="N888" s="8"/>
      <c r="O888" s="9"/>
      <c r="P888" s="8"/>
      <c r="R888"/>
      <c r="S888" s="8"/>
      <c r="AC888" s="17">
        <v>38495</v>
      </c>
    </row>
    <row r="889" spans="13:29" x14ac:dyDescent="0.3">
      <c r="M889"/>
      <c r="N889" s="8"/>
      <c r="O889" s="9"/>
      <c r="P889" s="8"/>
      <c r="R889"/>
      <c r="S889" s="8"/>
      <c r="AC889" s="17">
        <v>41295</v>
      </c>
    </row>
    <row r="890" spans="13:29" x14ac:dyDescent="0.3">
      <c r="M890"/>
      <c r="N890" s="8"/>
      <c r="O890" s="9"/>
      <c r="P890" s="8"/>
      <c r="R890"/>
      <c r="S890" s="8"/>
      <c r="AC890" s="17">
        <v>38495</v>
      </c>
    </row>
    <row r="891" spans="13:29" x14ac:dyDescent="0.3">
      <c r="M891"/>
      <c r="N891" s="8"/>
      <c r="O891" s="9"/>
      <c r="P891" s="8"/>
      <c r="R891"/>
      <c r="S891" s="8"/>
      <c r="AC891" s="17">
        <v>41295</v>
      </c>
    </row>
    <row r="892" spans="13:29" x14ac:dyDescent="0.3">
      <c r="M892"/>
      <c r="N892" s="8"/>
      <c r="O892" s="9"/>
      <c r="P892" s="8"/>
      <c r="R892"/>
      <c r="S892" s="8"/>
      <c r="AC892" s="17">
        <v>42895</v>
      </c>
    </row>
    <row r="893" spans="13:29" x14ac:dyDescent="0.3">
      <c r="M893"/>
      <c r="N893" s="8"/>
      <c r="O893" s="9"/>
      <c r="P893" s="8"/>
      <c r="R893"/>
      <c r="S893" s="8"/>
      <c r="AC893" s="17">
        <v>45695</v>
      </c>
    </row>
    <row r="894" spans="13:29" x14ac:dyDescent="0.3">
      <c r="M894"/>
      <c r="N894" s="8"/>
      <c r="O894" s="9"/>
      <c r="P894" s="8"/>
      <c r="R894"/>
      <c r="S894" s="8"/>
      <c r="AC894" s="17">
        <v>32995</v>
      </c>
    </row>
    <row r="895" spans="13:29" x14ac:dyDescent="0.3">
      <c r="M895"/>
      <c r="N895" s="8"/>
      <c r="O895" s="9"/>
      <c r="P895" s="8"/>
      <c r="R895"/>
      <c r="S895" s="8"/>
      <c r="AC895" s="17">
        <v>35795</v>
      </c>
    </row>
    <row r="896" spans="13:29" x14ac:dyDescent="0.3">
      <c r="M896"/>
      <c r="N896" s="8"/>
      <c r="O896" s="9"/>
      <c r="P896" s="8"/>
      <c r="R896"/>
      <c r="S896" s="8"/>
      <c r="AC896" s="17">
        <v>32995</v>
      </c>
    </row>
    <row r="897" spans="13:29" x14ac:dyDescent="0.3">
      <c r="M897"/>
      <c r="N897" s="8"/>
      <c r="O897" s="9"/>
      <c r="P897" s="8"/>
      <c r="R897"/>
      <c r="S897" s="8"/>
      <c r="AC897" s="17">
        <v>35795</v>
      </c>
    </row>
    <row r="898" spans="13:29" x14ac:dyDescent="0.3">
      <c r="M898"/>
      <c r="N898" s="8"/>
      <c r="O898" s="9"/>
      <c r="P898" s="8"/>
      <c r="R898"/>
      <c r="S898" s="8"/>
      <c r="AC898" s="17">
        <v>37395</v>
      </c>
    </row>
    <row r="899" spans="13:29" x14ac:dyDescent="0.3">
      <c r="M899"/>
      <c r="N899" s="8"/>
      <c r="O899" s="9"/>
      <c r="P899" s="8"/>
      <c r="R899"/>
      <c r="S899" s="8"/>
      <c r="AC899" s="17">
        <v>38995</v>
      </c>
    </row>
    <row r="900" spans="13:29" x14ac:dyDescent="0.3">
      <c r="M900"/>
      <c r="N900" s="8"/>
      <c r="O900" s="9"/>
      <c r="P900" s="8"/>
      <c r="R900"/>
      <c r="S900" s="8"/>
      <c r="AC900" s="17">
        <v>17595</v>
      </c>
    </row>
    <row r="901" spans="13:29" x14ac:dyDescent="0.3">
      <c r="M901"/>
      <c r="N901" s="8"/>
      <c r="O901" s="9"/>
      <c r="P901" s="8"/>
      <c r="R901"/>
      <c r="S901" s="8"/>
      <c r="AC901" s="17">
        <v>21995</v>
      </c>
    </row>
    <row r="902" spans="13:29" x14ac:dyDescent="0.3">
      <c r="M902"/>
      <c r="N902" s="8"/>
      <c r="O902" s="9"/>
      <c r="P902" s="8"/>
      <c r="R902"/>
      <c r="S902" s="8"/>
      <c r="AC902" s="17">
        <v>21995</v>
      </c>
    </row>
    <row r="903" spans="13:29" x14ac:dyDescent="0.3">
      <c r="M903"/>
      <c r="N903" s="8"/>
      <c r="O903" s="9"/>
      <c r="P903" s="8"/>
      <c r="R903"/>
      <c r="S903" s="8"/>
      <c r="AC903" s="17">
        <v>19795</v>
      </c>
    </row>
    <row r="904" spans="13:29" x14ac:dyDescent="0.3">
      <c r="M904"/>
      <c r="N904" s="8"/>
      <c r="O904" s="9"/>
      <c r="P904" s="8"/>
      <c r="R904"/>
      <c r="S904" s="8"/>
      <c r="AC904" s="17">
        <v>25295</v>
      </c>
    </row>
    <row r="905" spans="13:29" x14ac:dyDescent="0.3">
      <c r="M905"/>
      <c r="N905" s="8"/>
      <c r="O905" s="9"/>
      <c r="P905" s="8"/>
      <c r="R905"/>
      <c r="S905" s="8"/>
      <c r="AC905" s="17">
        <v>25295</v>
      </c>
    </row>
    <row r="906" spans="13:29" x14ac:dyDescent="0.3">
      <c r="M906"/>
      <c r="N906" s="8"/>
      <c r="O906" s="9"/>
      <c r="P906" s="8"/>
      <c r="R906"/>
      <c r="S906" s="8"/>
      <c r="AC906" s="17">
        <v>19795</v>
      </c>
    </row>
    <row r="907" spans="13:29" x14ac:dyDescent="0.3">
      <c r="M907"/>
      <c r="N907" s="8"/>
      <c r="O907" s="9"/>
      <c r="P907" s="8"/>
      <c r="R907"/>
      <c r="S907" s="8"/>
      <c r="AC907" s="17">
        <v>29695</v>
      </c>
    </row>
    <row r="908" spans="13:29" x14ac:dyDescent="0.3">
      <c r="M908"/>
      <c r="N908" s="8"/>
      <c r="O908" s="9"/>
      <c r="P908" s="8"/>
      <c r="R908"/>
      <c r="S908" s="8"/>
      <c r="AC908" s="17">
        <v>17595</v>
      </c>
    </row>
    <row r="909" spans="13:29" x14ac:dyDescent="0.3">
      <c r="M909"/>
      <c r="N909" s="8"/>
      <c r="O909" s="9"/>
      <c r="P909" s="8"/>
      <c r="R909"/>
      <c r="S909" s="8"/>
      <c r="AC909" s="17">
        <v>20395</v>
      </c>
    </row>
    <row r="910" spans="13:29" x14ac:dyDescent="0.3">
      <c r="M910"/>
      <c r="N910" s="8"/>
      <c r="O910" s="9"/>
      <c r="P910" s="8"/>
      <c r="R910"/>
      <c r="S910" s="8"/>
      <c r="AC910" s="17">
        <v>21995</v>
      </c>
    </row>
    <row r="911" spans="13:29" x14ac:dyDescent="0.3">
      <c r="M911"/>
      <c r="N911" s="8"/>
      <c r="O911" s="9"/>
      <c r="P911" s="8"/>
      <c r="R911"/>
      <c r="S911" s="8"/>
      <c r="AC911" s="17">
        <v>24795</v>
      </c>
    </row>
    <row r="912" spans="13:29" x14ac:dyDescent="0.3">
      <c r="M912"/>
      <c r="N912" s="8"/>
      <c r="O912" s="9"/>
      <c r="P912" s="8"/>
      <c r="R912"/>
      <c r="S912" s="8"/>
      <c r="AC912" s="17">
        <v>21995</v>
      </c>
    </row>
    <row r="913" spans="13:29" x14ac:dyDescent="0.3">
      <c r="M913"/>
      <c r="N913" s="8"/>
      <c r="O913" s="9"/>
      <c r="P913" s="8"/>
      <c r="R913"/>
      <c r="S913" s="8"/>
      <c r="AC913" s="17">
        <v>24795</v>
      </c>
    </row>
    <row r="914" spans="13:29" x14ac:dyDescent="0.3">
      <c r="M914"/>
      <c r="N914" s="8"/>
      <c r="O914" s="9"/>
      <c r="P914" s="8"/>
      <c r="R914"/>
      <c r="S914" s="8"/>
      <c r="AC914" s="17">
        <v>21995</v>
      </c>
    </row>
    <row r="915" spans="13:29" x14ac:dyDescent="0.3">
      <c r="M915"/>
      <c r="N915" s="8"/>
      <c r="O915" s="9"/>
      <c r="P915" s="8"/>
      <c r="R915"/>
      <c r="S915" s="8"/>
      <c r="AC915" s="17">
        <v>29695</v>
      </c>
    </row>
    <row r="916" spans="13:29" x14ac:dyDescent="0.3">
      <c r="M916"/>
      <c r="N916" s="8"/>
      <c r="O916" s="9"/>
      <c r="P916" s="8"/>
      <c r="R916"/>
      <c r="S916" s="8"/>
      <c r="AC916" s="17">
        <v>27495</v>
      </c>
    </row>
    <row r="917" spans="13:29" x14ac:dyDescent="0.3">
      <c r="M917"/>
      <c r="N917" s="8"/>
      <c r="O917" s="9"/>
      <c r="P917" s="8"/>
      <c r="R917"/>
      <c r="S917" s="8"/>
      <c r="AC917" s="17">
        <v>30295</v>
      </c>
    </row>
    <row r="918" spans="13:29" x14ac:dyDescent="0.3">
      <c r="M918"/>
      <c r="N918" s="8"/>
      <c r="O918" s="9"/>
      <c r="P918" s="8"/>
      <c r="R918"/>
      <c r="S918" s="8"/>
      <c r="AC918" s="17">
        <v>31995</v>
      </c>
    </row>
    <row r="919" spans="13:29" x14ac:dyDescent="0.3">
      <c r="M919"/>
      <c r="N919" s="8"/>
      <c r="O919" s="9"/>
      <c r="P919" s="8"/>
      <c r="R919"/>
      <c r="S919" s="8"/>
      <c r="AC919" s="17">
        <v>34795</v>
      </c>
    </row>
    <row r="920" spans="13:29" x14ac:dyDescent="0.3">
      <c r="M920"/>
      <c r="N920" s="8"/>
      <c r="O920" s="9"/>
      <c r="P920" s="8"/>
      <c r="R920"/>
      <c r="S920" s="8"/>
      <c r="AC920" s="17">
        <v>31995</v>
      </c>
    </row>
    <row r="921" spans="13:29" x14ac:dyDescent="0.3">
      <c r="M921"/>
      <c r="N921" s="8"/>
      <c r="O921" s="9"/>
      <c r="P921" s="8"/>
      <c r="R921"/>
      <c r="S921" s="8"/>
      <c r="AC921" s="17">
        <v>34795</v>
      </c>
    </row>
    <row r="922" spans="13:29" x14ac:dyDescent="0.3">
      <c r="M922"/>
      <c r="N922" s="8"/>
      <c r="O922" s="9"/>
      <c r="P922" s="8"/>
      <c r="R922"/>
      <c r="S922" s="8"/>
      <c r="AC922" s="17">
        <v>8795</v>
      </c>
    </row>
    <row r="923" spans="13:29" x14ac:dyDescent="0.3">
      <c r="M923"/>
      <c r="N923" s="8"/>
      <c r="O923" s="9"/>
      <c r="P923" s="8"/>
      <c r="R923"/>
      <c r="S923" s="8"/>
      <c r="AC923" s="17">
        <v>6045</v>
      </c>
    </row>
    <row r="924" spans="13:29" x14ac:dyDescent="0.3">
      <c r="M924"/>
      <c r="N924" s="8"/>
      <c r="O924" s="9"/>
      <c r="P924" s="8"/>
      <c r="R924"/>
      <c r="S924" s="8"/>
      <c r="AC924" s="17">
        <v>10995</v>
      </c>
    </row>
    <row r="925" spans="13:29" x14ac:dyDescent="0.3">
      <c r="M925"/>
      <c r="N925" s="8"/>
      <c r="O925" s="9"/>
      <c r="P925" s="8"/>
      <c r="R925"/>
      <c r="S925" s="8"/>
      <c r="AC925" s="17">
        <v>5495</v>
      </c>
    </row>
    <row r="926" spans="13:29" x14ac:dyDescent="0.3">
      <c r="M926"/>
      <c r="N926" s="8"/>
      <c r="O926" s="9"/>
      <c r="P926" s="8"/>
      <c r="R926"/>
      <c r="S926" s="8"/>
      <c r="AC926" s="17">
        <v>7695</v>
      </c>
    </row>
    <row r="927" spans="13:29" x14ac:dyDescent="0.3">
      <c r="M927"/>
      <c r="N927" s="8"/>
      <c r="O927" s="9"/>
      <c r="P927" s="8"/>
      <c r="R927"/>
      <c r="S927" s="8"/>
      <c r="AC927" s="17">
        <v>14295</v>
      </c>
    </row>
    <row r="928" spans="13:29" x14ac:dyDescent="0.3">
      <c r="M928"/>
      <c r="N928" s="8"/>
      <c r="O928" s="9"/>
      <c r="P928" s="8"/>
      <c r="R928"/>
      <c r="S928" s="8"/>
      <c r="AC928" s="17">
        <v>13195</v>
      </c>
    </row>
    <row r="929" spans="13:29" x14ac:dyDescent="0.3">
      <c r="M929"/>
      <c r="N929" s="8"/>
      <c r="O929" s="9"/>
      <c r="P929" s="8"/>
      <c r="R929"/>
      <c r="S929" s="8"/>
      <c r="AC929" s="17">
        <v>7695</v>
      </c>
    </row>
    <row r="930" spans="13:29" x14ac:dyDescent="0.3">
      <c r="M930"/>
      <c r="N930" s="8"/>
      <c r="O930" s="9"/>
      <c r="P930" s="8"/>
      <c r="R930"/>
      <c r="S930" s="8"/>
      <c r="AC930" s="17">
        <v>7695</v>
      </c>
    </row>
    <row r="931" spans="13:29" x14ac:dyDescent="0.3">
      <c r="M931"/>
      <c r="N931" s="8"/>
      <c r="O931" s="9"/>
      <c r="P931" s="8"/>
      <c r="R931"/>
      <c r="S931" s="8"/>
      <c r="AC931" s="17">
        <v>10995</v>
      </c>
    </row>
    <row r="932" spans="13:29" x14ac:dyDescent="0.3">
      <c r="M932"/>
      <c r="N932" s="8"/>
      <c r="O932" s="9"/>
      <c r="P932" s="8"/>
      <c r="R932"/>
      <c r="S932" s="8"/>
      <c r="AC932" s="17">
        <v>2745</v>
      </c>
    </row>
    <row r="933" spans="13:29" x14ac:dyDescent="0.3">
      <c r="M933"/>
      <c r="N933" s="8"/>
      <c r="O933" s="9"/>
      <c r="P933" s="8"/>
      <c r="R933"/>
      <c r="S933" s="8"/>
      <c r="AC933" s="17">
        <v>3845</v>
      </c>
    </row>
    <row r="934" spans="13:29" x14ac:dyDescent="0.3">
      <c r="M934"/>
      <c r="N934" s="8"/>
      <c r="O934" s="9"/>
      <c r="P934" s="8"/>
      <c r="R934"/>
      <c r="S934" s="8"/>
      <c r="AC934" s="17">
        <v>10995</v>
      </c>
    </row>
    <row r="935" spans="13:29" x14ac:dyDescent="0.3">
      <c r="M935"/>
      <c r="N935" s="8"/>
      <c r="O935" s="9"/>
      <c r="P935" s="8"/>
      <c r="R935"/>
      <c r="S935" s="8"/>
      <c r="AC935" s="17">
        <v>1095</v>
      </c>
    </row>
    <row r="936" spans="13:29" x14ac:dyDescent="0.3">
      <c r="M936"/>
      <c r="N936" s="8"/>
      <c r="O936" s="9"/>
      <c r="P936" s="8"/>
      <c r="R936"/>
      <c r="S936" s="8"/>
      <c r="AC936" s="17">
        <v>2745</v>
      </c>
    </row>
    <row r="937" spans="13:29" x14ac:dyDescent="0.3">
      <c r="M937"/>
      <c r="N937" s="8"/>
      <c r="O937" s="9"/>
      <c r="P937" s="8"/>
      <c r="R937"/>
      <c r="S937" s="8"/>
      <c r="AC937" s="17">
        <v>5495</v>
      </c>
    </row>
    <row r="938" spans="13:29" x14ac:dyDescent="0.3">
      <c r="M938"/>
      <c r="N938" s="8"/>
      <c r="O938" s="9"/>
      <c r="P938" s="8"/>
      <c r="R938"/>
      <c r="S938" s="8"/>
      <c r="AC938" s="17">
        <v>1645</v>
      </c>
    </row>
    <row r="939" spans="13:29" x14ac:dyDescent="0.3">
      <c r="M939"/>
      <c r="N939" s="8"/>
      <c r="O939" s="9"/>
      <c r="P939" s="8"/>
      <c r="R939"/>
      <c r="S939" s="8"/>
      <c r="AC939" s="17">
        <v>3295</v>
      </c>
    </row>
    <row r="940" spans="13:29" x14ac:dyDescent="0.3">
      <c r="M940"/>
      <c r="N940" s="8"/>
      <c r="O940" s="9"/>
      <c r="P940" s="8"/>
      <c r="R940"/>
      <c r="S940" s="8"/>
      <c r="AC940" s="17">
        <v>1095</v>
      </c>
    </row>
    <row r="941" spans="13:29" x14ac:dyDescent="0.3">
      <c r="M941"/>
      <c r="N941" s="8"/>
      <c r="O941" s="9"/>
      <c r="P941" s="8"/>
      <c r="R941"/>
      <c r="S941" s="8"/>
      <c r="AC941" s="17">
        <v>3995</v>
      </c>
    </row>
    <row r="942" spans="13:29" x14ac:dyDescent="0.3">
      <c r="M942"/>
      <c r="N942" s="8"/>
      <c r="O942" s="9"/>
      <c r="P942" s="8"/>
      <c r="R942"/>
      <c r="S942" s="8"/>
      <c r="AC942" s="17">
        <v>7195</v>
      </c>
    </row>
    <row r="943" spans="13:29" x14ac:dyDescent="0.3">
      <c r="M943"/>
      <c r="N943" s="8"/>
      <c r="O943" s="9"/>
      <c r="P943" s="8"/>
      <c r="R943"/>
      <c r="S943" s="8"/>
      <c r="AC943" s="17">
        <v>2195</v>
      </c>
    </row>
    <row r="944" spans="13:29" x14ac:dyDescent="0.3">
      <c r="M944"/>
      <c r="N944" s="8"/>
      <c r="O944" s="9"/>
      <c r="P944" s="8"/>
      <c r="R944"/>
      <c r="S944" s="8"/>
      <c r="AC944" s="17">
        <v>4395</v>
      </c>
    </row>
    <row r="945" spans="13:29" x14ac:dyDescent="0.3">
      <c r="M945"/>
      <c r="N945" s="8"/>
      <c r="O945" s="9"/>
      <c r="P945" s="8"/>
      <c r="R945"/>
      <c r="S945" s="8"/>
      <c r="AC945" s="17">
        <v>7195</v>
      </c>
    </row>
    <row r="946" spans="13:29" x14ac:dyDescent="0.3">
      <c r="M946"/>
      <c r="N946" s="8"/>
      <c r="O946" s="9"/>
      <c r="P946" s="8"/>
      <c r="R946"/>
      <c r="S946" s="8"/>
      <c r="AC946" s="17">
        <v>2795</v>
      </c>
    </row>
    <row r="947" spans="13:29" x14ac:dyDescent="0.3">
      <c r="M947"/>
      <c r="N947" s="8"/>
      <c r="O947" s="9"/>
      <c r="P947" s="8"/>
      <c r="R947"/>
      <c r="S947" s="8"/>
      <c r="AC947" s="17">
        <v>8795</v>
      </c>
    </row>
    <row r="948" spans="13:29" x14ac:dyDescent="0.3">
      <c r="M948"/>
      <c r="N948" s="8"/>
      <c r="O948" s="9"/>
      <c r="P948" s="8"/>
      <c r="R948"/>
      <c r="S948" s="8"/>
      <c r="AC948" s="17">
        <v>11495</v>
      </c>
    </row>
    <row r="949" spans="13:29" x14ac:dyDescent="0.3">
      <c r="M949"/>
      <c r="N949" s="8"/>
      <c r="O949" s="9"/>
      <c r="P949" s="8"/>
      <c r="R949"/>
      <c r="S949" s="8"/>
      <c r="AC949" s="17">
        <v>7195</v>
      </c>
    </row>
    <row r="950" spans="13:29" x14ac:dyDescent="0.3">
      <c r="M950"/>
      <c r="N950" s="8"/>
      <c r="O950" s="9"/>
      <c r="P950" s="8"/>
      <c r="R950"/>
      <c r="S950" s="8"/>
      <c r="AC950" s="17">
        <v>490</v>
      </c>
    </row>
    <row r="951" spans="13:29" x14ac:dyDescent="0.3">
      <c r="M951"/>
      <c r="N951" s="8"/>
      <c r="O951" s="9"/>
      <c r="P951" s="8"/>
      <c r="R951"/>
      <c r="S951" s="8"/>
      <c r="AC951" s="17">
        <v>490</v>
      </c>
    </row>
    <row r="952" spans="13:29" x14ac:dyDescent="0.3">
      <c r="M952"/>
      <c r="N952" s="8"/>
      <c r="O952" s="9"/>
      <c r="P952" s="8"/>
      <c r="R952"/>
      <c r="S952" s="8"/>
      <c r="AC952" s="17">
        <v>1095</v>
      </c>
    </row>
    <row r="953" spans="13:29" x14ac:dyDescent="0.3">
      <c r="M953"/>
      <c r="N953" s="8"/>
      <c r="O953" s="9"/>
      <c r="P953" s="8"/>
      <c r="R953"/>
      <c r="S953" s="8"/>
      <c r="AC953" s="17">
        <v>4395</v>
      </c>
    </row>
    <row r="954" spans="13:29" x14ac:dyDescent="0.3">
      <c r="M954"/>
      <c r="N954" s="8"/>
      <c r="O954" s="9"/>
      <c r="P954" s="8"/>
      <c r="R954"/>
      <c r="S954" s="8"/>
      <c r="AC954" s="17">
        <v>325</v>
      </c>
    </row>
    <row r="955" spans="13:29" x14ac:dyDescent="0.3">
      <c r="M955"/>
      <c r="N955" s="8"/>
      <c r="O955" s="9"/>
      <c r="P955" s="8"/>
      <c r="R955"/>
      <c r="S955" s="8"/>
      <c r="AC955" s="17">
        <v>35195</v>
      </c>
    </row>
    <row r="956" spans="13:29" x14ac:dyDescent="0.3">
      <c r="M956"/>
      <c r="N956" s="8"/>
      <c r="O956" s="9"/>
      <c r="P956" s="8"/>
      <c r="R956"/>
      <c r="S956" s="8"/>
      <c r="AC956" s="17">
        <v>29695</v>
      </c>
    </row>
    <row r="957" spans="13:29" x14ac:dyDescent="0.3">
      <c r="M957"/>
      <c r="N957" s="8"/>
      <c r="O957" s="9"/>
      <c r="P957" s="8"/>
      <c r="R957"/>
      <c r="S957" s="8"/>
      <c r="AC957" s="17">
        <v>16495</v>
      </c>
    </row>
    <row r="958" spans="13:29" x14ac:dyDescent="0.3">
      <c r="M958"/>
      <c r="N958" s="8"/>
      <c r="O958" s="9"/>
      <c r="P958" s="8"/>
      <c r="R958"/>
      <c r="S958" s="8"/>
      <c r="AC958" s="17">
        <v>21995</v>
      </c>
    </row>
    <row r="959" spans="13:29" x14ac:dyDescent="0.3">
      <c r="M959"/>
      <c r="N959" s="8"/>
      <c r="O959" s="9"/>
      <c r="P959" s="8"/>
      <c r="R959"/>
      <c r="S959" s="8"/>
      <c r="AC959" s="17">
        <v>17595</v>
      </c>
    </row>
    <row r="960" spans="13:29" x14ac:dyDescent="0.3">
      <c r="M960"/>
      <c r="N960" s="8"/>
      <c r="O960" s="9"/>
      <c r="P960" s="8"/>
      <c r="R960"/>
      <c r="S960" s="8"/>
      <c r="AC960" s="17">
        <v>25295</v>
      </c>
    </row>
    <row r="961" spans="13:29" x14ac:dyDescent="0.3">
      <c r="M961"/>
      <c r="N961" s="8"/>
      <c r="O961" s="9"/>
      <c r="P961" s="8"/>
      <c r="R961"/>
      <c r="S961" s="8"/>
      <c r="AC961" s="17">
        <v>10995</v>
      </c>
    </row>
    <row r="962" spans="13:29" x14ac:dyDescent="0.3">
      <c r="M962"/>
      <c r="N962" s="8"/>
      <c r="O962" s="9"/>
      <c r="P962" s="8"/>
      <c r="R962"/>
      <c r="S962" s="8"/>
      <c r="AC962" s="17">
        <v>19795</v>
      </c>
    </row>
    <row r="963" spans="13:29" x14ac:dyDescent="0.3">
      <c r="M963"/>
      <c r="N963" s="8"/>
      <c r="O963" s="9"/>
      <c r="P963" s="8"/>
      <c r="R963"/>
      <c r="S963" s="8"/>
      <c r="AC963" s="17">
        <v>8795</v>
      </c>
    </row>
    <row r="964" spans="13:29" x14ac:dyDescent="0.3">
      <c r="M964"/>
      <c r="N964" s="8"/>
      <c r="O964" s="9"/>
      <c r="P964" s="8"/>
      <c r="R964"/>
      <c r="S964" s="8"/>
      <c r="AC964" s="17">
        <v>4395</v>
      </c>
    </row>
    <row r="965" spans="13:29" x14ac:dyDescent="0.3">
      <c r="M965"/>
      <c r="N965" s="8"/>
      <c r="O965" s="9"/>
      <c r="P965" s="8"/>
      <c r="R965"/>
      <c r="S965" s="8"/>
      <c r="AC965" s="17">
        <v>3895</v>
      </c>
    </row>
    <row r="966" spans="13:29" x14ac:dyDescent="0.3">
      <c r="M966"/>
      <c r="N966" s="8"/>
      <c r="O966" s="9"/>
      <c r="P966" s="8"/>
      <c r="R966"/>
      <c r="S966" s="8"/>
      <c r="AC966" s="17">
        <v>10995</v>
      </c>
    </row>
    <row r="967" spans="13:29" x14ac:dyDescent="0.3">
      <c r="M967"/>
      <c r="N967" s="8"/>
      <c r="O967" s="9"/>
      <c r="P967" s="8"/>
      <c r="R967"/>
      <c r="S967" s="8"/>
      <c r="AC967" s="17">
        <v>10995</v>
      </c>
    </row>
    <row r="968" spans="13:29" x14ac:dyDescent="0.3">
      <c r="M968"/>
      <c r="N968" s="8"/>
      <c r="O968" s="9"/>
      <c r="P968" s="8"/>
      <c r="R968"/>
      <c r="S968" s="8"/>
      <c r="AC968" s="17">
        <v>10995</v>
      </c>
    </row>
    <row r="969" spans="13:29" x14ac:dyDescent="0.3">
      <c r="M969"/>
      <c r="N969" s="8"/>
      <c r="O969" s="9"/>
      <c r="P969" s="8"/>
      <c r="R969"/>
      <c r="S969" s="8"/>
      <c r="AC969" s="17">
        <v>3295</v>
      </c>
    </row>
    <row r="970" spans="13:29" x14ac:dyDescent="0.3">
      <c r="M970"/>
      <c r="N970" s="8"/>
      <c r="O970" s="9"/>
      <c r="P970" s="8"/>
      <c r="R970"/>
      <c r="S970" s="8"/>
      <c r="AC970" s="17">
        <v>2195</v>
      </c>
    </row>
    <row r="971" spans="13:29" x14ac:dyDescent="0.3">
      <c r="M971"/>
      <c r="N971" s="8"/>
      <c r="O971" s="9"/>
      <c r="P971" s="8"/>
      <c r="R971"/>
      <c r="S971" s="8"/>
      <c r="AC971" s="17">
        <v>2195</v>
      </c>
    </row>
    <row r="972" spans="13:29" x14ac:dyDescent="0.3">
      <c r="M972"/>
      <c r="N972" s="8"/>
      <c r="O972" s="9"/>
      <c r="P972" s="8"/>
      <c r="R972"/>
      <c r="S972" s="8"/>
      <c r="AC972" s="17">
        <v>2195</v>
      </c>
    </row>
    <row r="973" spans="13:29" x14ac:dyDescent="0.3">
      <c r="M973"/>
      <c r="N973" s="8"/>
      <c r="O973" s="9"/>
      <c r="P973" s="8"/>
      <c r="R973"/>
      <c r="S973" s="8"/>
      <c r="AC973" s="17">
        <v>0</v>
      </c>
    </row>
    <row r="974" spans="13:29" x14ac:dyDescent="0.3">
      <c r="M974"/>
      <c r="N974" s="8"/>
      <c r="O974" s="9"/>
      <c r="P974" s="8"/>
      <c r="R974"/>
      <c r="S974" s="8"/>
      <c r="AC974" s="17">
        <v>135845</v>
      </c>
    </row>
    <row r="975" spans="13:29" x14ac:dyDescent="0.3">
      <c r="M975"/>
      <c r="N975" s="8"/>
      <c r="O975" s="9"/>
      <c r="P975" s="8"/>
      <c r="R975"/>
      <c r="S975" s="8"/>
      <c r="AC975" s="17">
        <v>182595</v>
      </c>
    </row>
    <row r="976" spans="13:29" x14ac:dyDescent="0.3">
      <c r="M976"/>
      <c r="N976" s="8"/>
      <c r="O976" s="9"/>
      <c r="P976" s="8"/>
      <c r="R976"/>
      <c r="S976" s="8"/>
      <c r="AC976" s="17">
        <v>208995</v>
      </c>
    </row>
    <row r="977" spans="13:29" x14ac:dyDescent="0.3">
      <c r="M977"/>
      <c r="N977" s="8"/>
      <c r="O977" s="9"/>
      <c r="P977" s="8"/>
      <c r="R977"/>
      <c r="S977" s="8"/>
      <c r="AC977" s="17">
        <v>42895</v>
      </c>
    </row>
    <row r="978" spans="13:29" x14ac:dyDescent="0.3">
      <c r="M978"/>
      <c r="N978" s="8"/>
      <c r="O978" s="9"/>
      <c r="P978" s="8"/>
      <c r="R978"/>
      <c r="S978" s="8"/>
      <c r="AC978" s="17">
        <v>10995</v>
      </c>
    </row>
    <row r="979" spans="13:29" x14ac:dyDescent="0.3">
      <c r="M979"/>
      <c r="N979" s="8"/>
      <c r="O979" s="9"/>
      <c r="P979" s="8"/>
      <c r="R979"/>
      <c r="S979" s="8"/>
      <c r="AC979" s="17">
        <v>42895</v>
      </c>
    </row>
    <row r="980" spans="13:29" x14ac:dyDescent="0.3">
      <c r="M980"/>
      <c r="N980" s="8"/>
      <c r="O980" s="9"/>
      <c r="P980" s="8"/>
      <c r="R980"/>
      <c r="S980" s="8"/>
      <c r="AC980" s="17">
        <v>64895</v>
      </c>
    </row>
    <row r="981" spans="13:29" x14ac:dyDescent="0.3">
      <c r="M981"/>
      <c r="N981" s="8"/>
      <c r="O981" s="9"/>
      <c r="P981" s="8"/>
      <c r="R981"/>
      <c r="S981" s="8"/>
      <c r="AC981" s="17">
        <v>271695</v>
      </c>
    </row>
    <row r="982" spans="13:29" x14ac:dyDescent="0.3">
      <c r="M982"/>
      <c r="N982" s="8"/>
      <c r="O982" s="9"/>
      <c r="P982" s="8"/>
      <c r="R982"/>
      <c r="S982" s="8"/>
      <c r="AC982" s="17">
        <v>66</v>
      </c>
    </row>
    <row r="983" spans="13:29" x14ac:dyDescent="0.3">
      <c r="M983"/>
      <c r="N983" s="8"/>
      <c r="O983" s="9"/>
      <c r="P983" s="8"/>
      <c r="R983"/>
      <c r="S983" s="8"/>
      <c r="AC983" s="17">
        <v>88</v>
      </c>
    </row>
    <row r="984" spans="13:29" x14ac:dyDescent="0.3">
      <c r="M984"/>
      <c r="N984" s="8"/>
      <c r="O984" s="9"/>
      <c r="P984" s="8"/>
      <c r="R984"/>
      <c r="S984" s="8"/>
      <c r="AC984" s="17">
        <v>88</v>
      </c>
    </row>
    <row r="985" spans="13:29" x14ac:dyDescent="0.3">
      <c r="M985"/>
      <c r="N985" s="8"/>
      <c r="O985" s="9"/>
      <c r="P985" s="8"/>
      <c r="R985"/>
      <c r="S985" s="8"/>
      <c r="AC985" s="17">
        <v>11</v>
      </c>
    </row>
    <row r="986" spans="13:29" x14ac:dyDescent="0.3">
      <c r="M986"/>
      <c r="N986" s="8"/>
      <c r="O986" s="9"/>
      <c r="P986" s="8"/>
      <c r="R986"/>
      <c r="S986" s="8"/>
      <c r="AC986" s="17">
        <v>138</v>
      </c>
    </row>
    <row r="987" spans="13:29" x14ac:dyDescent="0.3">
      <c r="M987"/>
      <c r="N987" s="8"/>
      <c r="O987" s="9"/>
      <c r="P987" s="8"/>
      <c r="R987"/>
      <c r="S987" s="8"/>
      <c r="AC987" s="17">
        <v>72</v>
      </c>
    </row>
    <row r="988" spans="13:29" x14ac:dyDescent="0.3">
      <c r="M988"/>
      <c r="N988" s="8"/>
      <c r="O988" s="9"/>
      <c r="P988" s="8"/>
      <c r="R988"/>
      <c r="S988" s="8"/>
      <c r="AC988" s="17">
        <v>83</v>
      </c>
    </row>
    <row r="989" spans="13:29" x14ac:dyDescent="0.3">
      <c r="M989"/>
      <c r="N989" s="8"/>
      <c r="O989" s="9"/>
      <c r="P989" s="8"/>
      <c r="R989"/>
      <c r="S989" s="8"/>
      <c r="AC989" s="17">
        <v>105</v>
      </c>
    </row>
    <row r="990" spans="13:29" x14ac:dyDescent="0.3">
      <c r="M990"/>
      <c r="N990" s="8"/>
      <c r="O990" s="9"/>
      <c r="P990" s="8"/>
      <c r="R990"/>
      <c r="S990" s="8"/>
      <c r="AC990" s="17">
        <v>825</v>
      </c>
    </row>
    <row r="991" spans="13:29" x14ac:dyDescent="0.3">
      <c r="M991"/>
      <c r="N991" s="8"/>
      <c r="O991" s="9"/>
      <c r="P991" s="8"/>
      <c r="R991"/>
      <c r="S991" s="8"/>
      <c r="AC991" s="17">
        <v>33</v>
      </c>
    </row>
    <row r="992" spans="13:29" x14ac:dyDescent="0.3">
      <c r="M992"/>
      <c r="N992" s="8"/>
      <c r="O992" s="9"/>
      <c r="P992" s="8"/>
      <c r="R992"/>
      <c r="S992" s="8"/>
      <c r="AC992" s="17">
        <v>33</v>
      </c>
    </row>
    <row r="993" spans="13:29" x14ac:dyDescent="0.3">
      <c r="M993"/>
      <c r="N993" s="8"/>
      <c r="O993" s="9"/>
      <c r="P993" s="8"/>
      <c r="R993"/>
      <c r="S993" s="8"/>
      <c r="AC993" s="17">
        <v>66</v>
      </c>
    </row>
    <row r="994" spans="13:29" x14ac:dyDescent="0.3">
      <c r="M994"/>
      <c r="N994" s="8"/>
      <c r="O994" s="9"/>
      <c r="P994" s="8"/>
      <c r="R994"/>
      <c r="S994" s="8"/>
      <c r="AC994" s="17">
        <v>55</v>
      </c>
    </row>
    <row r="995" spans="13:29" x14ac:dyDescent="0.3">
      <c r="M995"/>
      <c r="N995" s="8"/>
      <c r="O995" s="9"/>
      <c r="P995" s="8"/>
      <c r="R995"/>
      <c r="S995" s="8"/>
      <c r="AC995" s="17">
        <v>55</v>
      </c>
    </row>
    <row r="996" spans="13:29" x14ac:dyDescent="0.3">
      <c r="M996"/>
      <c r="N996" s="8"/>
      <c r="O996" s="9"/>
      <c r="P996" s="8"/>
      <c r="R996"/>
      <c r="S996" s="8"/>
      <c r="AC996" s="17">
        <v>138</v>
      </c>
    </row>
    <row r="997" spans="13:29" x14ac:dyDescent="0.3">
      <c r="M997"/>
      <c r="N997" s="8"/>
      <c r="O997" s="9"/>
      <c r="P997" s="8"/>
      <c r="R997"/>
      <c r="S997" s="8"/>
      <c r="AC997" s="17">
        <v>138</v>
      </c>
    </row>
    <row r="998" spans="13:29" x14ac:dyDescent="0.3">
      <c r="M998"/>
      <c r="N998" s="8"/>
      <c r="O998" s="9"/>
      <c r="P998" s="8"/>
      <c r="R998"/>
      <c r="S998" s="8"/>
      <c r="AC998" s="17">
        <v>165</v>
      </c>
    </row>
    <row r="999" spans="13:29" x14ac:dyDescent="0.3">
      <c r="M999"/>
      <c r="N999" s="8"/>
      <c r="O999" s="9"/>
      <c r="P999" s="8"/>
      <c r="R999"/>
      <c r="S999" s="8"/>
      <c r="AC999" s="17">
        <v>11</v>
      </c>
    </row>
    <row r="1000" spans="13:29" x14ac:dyDescent="0.3">
      <c r="M1000"/>
      <c r="N1000" s="8"/>
      <c r="O1000" s="9"/>
      <c r="P1000" s="8"/>
      <c r="R1000"/>
      <c r="S1000" s="8"/>
      <c r="AC1000" s="17">
        <v>11</v>
      </c>
    </row>
    <row r="1001" spans="13:29" x14ac:dyDescent="0.3">
      <c r="M1001"/>
      <c r="N1001" s="8"/>
      <c r="O1001" s="9"/>
      <c r="P1001" s="8"/>
      <c r="R1001"/>
      <c r="S1001" s="8"/>
      <c r="AC1001" s="17">
        <v>17</v>
      </c>
    </row>
    <row r="1002" spans="13:29" x14ac:dyDescent="0.3">
      <c r="M1002"/>
      <c r="N1002" s="8"/>
      <c r="O1002" s="9"/>
      <c r="P1002" s="8"/>
      <c r="R1002"/>
      <c r="S1002" s="8"/>
      <c r="AC1002" s="17">
        <v>17</v>
      </c>
    </row>
    <row r="1003" spans="13:29" x14ac:dyDescent="0.3">
      <c r="M1003"/>
      <c r="N1003" s="8"/>
      <c r="O1003" s="9"/>
      <c r="P1003" s="8"/>
      <c r="R1003"/>
      <c r="S1003" s="8"/>
      <c r="AC1003" s="17">
        <v>17</v>
      </c>
    </row>
    <row r="1004" spans="13:29" x14ac:dyDescent="0.3">
      <c r="M1004"/>
      <c r="N1004" s="8"/>
      <c r="O1004" s="9"/>
      <c r="P1004" s="8"/>
      <c r="R1004"/>
      <c r="S1004" s="8"/>
      <c r="AC1004" s="17">
        <v>33</v>
      </c>
    </row>
    <row r="1005" spans="13:29" x14ac:dyDescent="0.3">
      <c r="M1005"/>
      <c r="N1005" s="8"/>
      <c r="O1005" s="9"/>
      <c r="P1005" s="8"/>
      <c r="R1005"/>
      <c r="S1005" s="8"/>
      <c r="AC1005" s="17">
        <v>83</v>
      </c>
    </row>
    <row r="1006" spans="13:29" x14ac:dyDescent="0.3">
      <c r="M1006"/>
      <c r="N1006" s="8"/>
      <c r="O1006" s="9"/>
      <c r="P1006" s="8"/>
      <c r="R1006"/>
      <c r="S1006" s="8"/>
      <c r="AC1006" s="17">
        <v>39</v>
      </c>
    </row>
    <row r="1007" spans="13:29" x14ac:dyDescent="0.3">
      <c r="M1007"/>
      <c r="N1007" s="8"/>
      <c r="O1007" s="9"/>
      <c r="P1007" s="8"/>
      <c r="R1007"/>
      <c r="S1007" s="8"/>
      <c r="AC1007" s="17">
        <v>39</v>
      </c>
    </row>
    <row r="1008" spans="13:29" x14ac:dyDescent="0.3">
      <c r="M1008"/>
      <c r="N1008" s="8"/>
      <c r="O1008" s="9"/>
      <c r="P1008" s="8"/>
      <c r="R1008"/>
      <c r="S1008" s="8"/>
      <c r="AC1008" s="17">
        <v>76</v>
      </c>
    </row>
    <row r="1009" spans="13:29" x14ac:dyDescent="0.3">
      <c r="M1009"/>
      <c r="N1009" s="8"/>
      <c r="O1009" s="9"/>
      <c r="P1009" s="8"/>
      <c r="R1009"/>
      <c r="S1009" s="8"/>
      <c r="AC1009" s="17">
        <v>66</v>
      </c>
    </row>
    <row r="1010" spans="13:29" x14ac:dyDescent="0.3">
      <c r="M1010"/>
      <c r="N1010" s="8"/>
      <c r="O1010" s="9"/>
      <c r="P1010" s="8"/>
      <c r="R1010"/>
      <c r="S1010" s="8"/>
      <c r="AC1010" s="17">
        <v>39</v>
      </c>
    </row>
    <row r="1011" spans="13:29" x14ac:dyDescent="0.3">
      <c r="M1011"/>
      <c r="N1011" s="8"/>
      <c r="O1011" s="9"/>
      <c r="P1011" s="8"/>
      <c r="R1011"/>
      <c r="S1011" s="8"/>
      <c r="AC1011" s="17">
        <v>39</v>
      </c>
    </row>
    <row r="1012" spans="13:29" x14ac:dyDescent="0.3">
      <c r="M1012"/>
      <c r="N1012" s="8"/>
      <c r="O1012" s="9"/>
      <c r="P1012" s="8"/>
      <c r="R1012"/>
      <c r="S1012" s="8"/>
      <c r="AC1012" s="17">
        <v>39</v>
      </c>
    </row>
    <row r="1013" spans="13:29" x14ac:dyDescent="0.3">
      <c r="M1013"/>
      <c r="N1013" s="8"/>
      <c r="O1013" s="9"/>
      <c r="P1013" s="8"/>
      <c r="R1013"/>
      <c r="S1013" s="8"/>
      <c r="AC1013" s="17">
        <v>48</v>
      </c>
    </row>
    <row r="1014" spans="13:29" x14ac:dyDescent="0.3">
      <c r="M1014"/>
      <c r="N1014" s="8"/>
      <c r="O1014" s="9"/>
      <c r="P1014" s="8"/>
      <c r="R1014"/>
      <c r="S1014" s="8"/>
      <c r="AC1014" s="17">
        <v>105</v>
      </c>
    </row>
    <row r="1015" spans="13:29" x14ac:dyDescent="0.3">
      <c r="M1015"/>
      <c r="N1015" s="8"/>
      <c r="O1015" s="9"/>
      <c r="P1015" s="8"/>
      <c r="R1015"/>
      <c r="S1015" s="8"/>
      <c r="AC1015" s="17">
        <v>75</v>
      </c>
    </row>
    <row r="1016" spans="13:29" x14ac:dyDescent="0.3">
      <c r="M1016"/>
      <c r="N1016" s="8"/>
      <c r="O1016" s="9"/>
      <c r="P1016" s="8"/>
      <c r="R1016"/>
      <c r="S1016" s="8"/>
      <c r="AC1016" s="17">
        <v>66</v>
      </c>
    </row>
    <row r="1017" spans="13:29" x14ac:dyDescent="0.3">
      <c r="M1017"/>
      <c r="N1017" s="8"/>
      <c r="O1017" s="9"/>
      <c r="P1017" s="8"/>
      <c r="R1017"/>
      <c r="S1017" s="8"/>
      <c r="AC1017" s="17">
        <v>66</v>
      </c>
    </row>
    <row r="1018" spans="13:29" x14ac:dyDescent="0.3">
      <c r="M1018"/>
      <c r="N1018" s="8"/>
      <c r="O1018" s="9"/>
      <c r="P1018" s="8"/>
      <c r="R1018"/>
      <c r="S1018" s="8"/>
      <c r="AC1018" s="17">
        <v>66</v>
      </c>
    </row>
    <row r="1019" spans="13:29" x14ac:dyDescent="0.3">
      <c r="M1019"/>
      <c r="N1019" s="8"/>
      <c r="O1019" s="9"/>
      <c r="P1019" s="8"/>
      <c r="R1019"/>
      <c r="S1019" s="8"/>
      <c r="AC1019" s="17">
        <v>88</v>
      </c>
    </row>
    <row r="1020" spans="13:29" x14ac:dyDescent="0.3">
      <c r="M1020"/>
      <c r="N1020" s="8"/>
      <c r="O1020" s="9"/>
      <c r="P1020" s="8"/>
      <c r="R1020"/>
      <c r="S1020" s="8"/>
      <c r="AC1020" s="17">
        <v>44</v>
      </c>
    </row>
    <row r="1021" spans="13:29" x14ac:dyDescent="0.3">
      <c r="M1021"/>
      <c r="N1021" s="8"/>
      <c r="O1021" s="9"/>
      <c r="P1021" s="8"/>
      <c r="R1021"/>
      <c r="S1021" s="8"/>
      <c r="AC1021" s="17">
        <v>330</v>
      </c>
    </row>
    <row r="1022" spans="13:29" x14ac:dyDescent="0.3">
      <c r="M1022"/>
      <c r="N1022" s="8"/>
      <c r="O1022" s="9"/>
      <c r="P1022" s="8"/>
      <c r="R1022"/>
      <c r="S1022" s="8"/>
      <c r="AC1022" s="17">
        <v>28</v>
      </c>
    </row>
    <row r="1023" spans="13:29" x14ac:dyDescent="0.3">
      <c r="M1023"/>
      <c r="N1023" s="8"/>
      <c r="O1023" s="9"/>
      <c r="P1023" s="8"/>
      <c r="R1023"/>
      <c r="S1023" s="8"/>
      <c r="AC1023" s="17">
        <v>88</v>
      </c>
    </row>
    <row r="1024" spans="13:29" x14ac:dyDescent="0.3">
      <c r="M1024"/>
      <c r="N1024" s="8"/>
      <c r="O1024" s="9"/>
      <c r="P1024" s="8"/>
      <c r="R1024"/>
      <c r="S1024" s="8"/>
      <c r="AC1024" s="17">
        <v>6</v>
      </c>
    </row>
    <row r="1025" spans="13:29" x14ac:dyDescent="0.3">
      <c r="M1025"/>
      <c r="N1025" s="8"/>
      <c r="O1025" s="9"/>
      <c r="P1025" s="8"/>
      <c r="R1025"/>
      <c r="S1025" s="8"/>
      <c r="AC1025" s="17">
        <v>2</v>
      </c>
    </row>
    <row r="1026" spans="13:29" x14ac:dyDescent="0.3">
      <c r="M1026"/>
      <c r="N1026" s="8"/>
      <c r="O1026" s="9"/>
      <c r="P1026" s="8"/>
      <c r="R1026"/>
      <c r="S1026" s="8"/>
      <c r="AC1026" s="17">
        <v>3</v>
      </c>
    </row>
    <row r="1027" spans="13:29" x14ac:dyDescent="0.3">
      <c r="M1027"/>
      <c r="N1027" s="8"/>
      <c r="O1027" s="9"/>
      <c r="P1027" s="8"/>
      <c r="R1027"/>
      <c r="S1027" s="8"/>
      <c r="AC1027" s="17">
        <v>33</v>
      </c>
    </row>
    <row r="1028" spans="13:29" x14ac:dyDescent="0.3">
      <c r="M1028"/>
      <c r="N1028" s="8"/>
      <c r="O1028" s="9"/>
      <c r="P1028" s="8"/>
      <c r="R1028"/>
      <c r="S1028" s="8"/>
      <c r="AC1028" s="17">
        <v>28</v>
      </c>
    </row>
    <row r="1029" spans="13:29" x14ac:dyDescent="0.3">
      <c r="M1029"/>
      <c r="N1029" s="8"/>
      <c r="O1029" s="9"/>
      <c r="P1029" s="8"/>
      <c r="R1029"/>
      <c r="S1029" s="8"/>
      <c r="AC1029" s="17">
        <v>44</v>
      </c>
    </row>
    <row r="1030" spans="13:29" x14ac:dyDescent="0.3">
      <c r="M1030"/>
      <c r="N1030" s="8"/>
      <c r="O1030" s="9"/>
      <c r="P1030" s="8"/>
      <c r="R1030"/>
      <c r="S1030" s="8"/>
      <c r="AC1030" s="17">
        <v>44</v>
      </c>
    </row>
    <row r="1031" spans="13:29" x14ac:dyDescent="0.3">
      <c r="M1031"/>
      <c r="N1031" s="8"/>
      <c r="O1031" s="9"/>
      <c r="P1031" s="8"/>
      <c r="R1031"/>
      <c r="S1031" s="8"/>
      <c r="AC1031" s="17">
        <v>50</v>
      </c>
    </row>
    <row r="1032" spans="13:29" x14ac:dyDescent="0.3">
      <c r="M1032"/>
      <c r="N1032" s="8"/>
      <c r="O1032" s="9"/>
      <c r="P1032" s="8"/>
      <c r="R1032"/>
      <c r="S1032" s="8"/>
      <c r="AC1032" s="17">
        <v>44</v>
      </c>
    </row>
    <row r="1033" spans="13:29" x14ac:dyDescent="0.3">
      <c r="M1033"/>
      <c r="N1033" s="8"/>
      <c r="O1033" s="9"/>
      <c r="P1033" s="8"/>
      <c r="R1033"/>
      <c r="S1033" s="8"/>
      <c r="AC1033" s="17">
        <v>94</v>
      </c>
    </row>
    <row r="1034" spans="13:29" x14ac:dyDescent="0.3">
      <c r="M1034"/>
      <c r="N1034" s="8"/>
      <c r="O1034" s="9"/>
      <c r="P1034" s="8"/>
      <c r="R1034"/>
      <c r="S1034" s="8"/>
      <c r="AC1034" s="17">
        <v>99</v>
      </c>
    </row>
    <row r="1035" spans="13:29" x14ac:dyDescent="0.3">
      <c r="M1035"/>
      <c r="N1035" s="8"/>
      <c r="O1035" s="9"/>
      <c r="P1035" s="8"/>
      <c r="R1035"/>
      <c r="S1035" s="8"/>
      <c r="AC1035" s="17">
        <v>549</v>
      </c>
    </row>
    <row r="1036" spans="13:29" x14ac:dyDescent="0.3">
      <c r="M1036"/>
      <c r="N1036" s="8"/>
      <c r="O1036" s="9"/>
      <c r="P1036" s="8"/>
      <c r="R1036"/>
      <c r="S1036" s="8"/>
      <c r="AC1036" s="17">
        <v>549</v>
      </c>
    </row>
    <row r="1037" spans="13:29" x14ac:dyDescent="0.3">
      <c r="M1037"/>
      <c r="N1037" s="8"/>
      <c r="O1037" s="9"/>
      <c r="P1037" s="8"/>
      <c r="R1037"/>
      <c r="S1037" s="8"/>
      <c r="AC1037" s="17">
        <v>549</v>
      </c>
    </row>
    <row r="1038" spans="13:29" x14ac:dyDescent="0.3">
      <c r="M1038"/>
      <c r="N1038" s="8"/>
      <c r="O1038" s="9"/>
      <c r="P1038" s="8"/>
      <c r="R1038"/>
      <c r="S1038" s="8"/>
      <c r="AC1038" s="17">
        <v>1645</v>
      </c>
    </row>
    <row r="1039" spans="13:29" x14ac:dyDescent="0.3">
      <c r="M1039"/>
      <c r="N1039" s="8"/>
      <c r="O1039" s="9"/>
      <c r="P1039" s="8"/>
      <c r="R1039"/>
      <c r="S1039" s="8"/>
      <c r="AC1039" s="17">
        <v>3295</v>
      </c>
    </row>
    <row r="1040" spans="13:29" x14ac:dyDescent="0.3">
      <c r="M1040"/>
      <c r="N1040" s="8"/>
      <c r="O1040" s="9"/>
      <c r="P1040" s="8"/>
      <c r="R1040"/>
      <c r="S1040" s="8"/>
      <c r="AC1040" s="17">
        <v>7195</v>
      </c>
    </row>
    <row r="1041" spans="13:29" x14ac:dyDescent="0.3">
      <c r="M1041"/>
      <c r="N1041" s="8"/>
      <c r="O1041" s="9"/>
      <c r="P1041" s="8"/>
      <c r="R1041"/>
      <c r="S1041" s="8"/>
      <c r="AC1041" s="17">
        <v>8795</v>
      </c>
    </row>
    <row r="1042" spans="13:29" x14ac:dyDescent="0.3">
      <c r="M1042"/>
      <c r="N1042" s="8"/>
      <c r="O1042" s="9"/>
      <c r="P1042" s="8"/>
      <c r="R1042"/>
      <c r="S1042" s="8"/>
      <c r="AC1042" s="17">
        <v>3295</v>
      </c>
    </row>
    <row r="1043" spans="13:29" x14ac:dyDescent="0.3">
      <c r="M1043"/>
      <c r="N1043" s="8"/>
      <c r="O1043" s="9"/>
      <c r="P1043" s="8"/>
      <c r="R1043"/>
      <c r="S1043" s="8"/>
      <c r="AC1043" s="17">
        <v>3295</v>
      </c>
    </row>
    <row r="1044" spans="13:29" x14ac:dyDescent="0.3">
      <c r="M1044"/>
      <c r="N1044" s="8"/>
      <c r="O1044" s="9"/>
      <c r="P1044" s="8"/>
      <c r="R1044"/>
      <c r="S1044" s="8"/>
      <c r="AC1044" s="17">
        <v>55</v>
      </c>
    </row>
    <row r="1045" spans="13:29" x14ac:dyDescent="0.3">
      <c r="M1045"/>
      <c r="N1045" s="8"/>
      <c r="O1045" s="9"/>
      <c r="P1045" s="8"/>
      <c r="R1045"/>
      <c r="S1045" s="8"/>
      <c r="AC1045" s="17">
        <v>2195</v>
      </c>
    </row>
    <row r="1046" spans="13:29" x14ac:dyDescent="0.3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I7" sqref="I7"/>
    </sheetView>
  </sheetViews>
  <sheetFormatPr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5.109375" customWidth="1"/>
    <col min="6" max="6" width="9.441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39"/>
      <c r="B1" s="42"/>
      <c r="C1" s="43"/>
      <c r="D1" s="43"/>
      <c r="E1" s="44"/>
      <c r="F1" s="45"/>
      <c r="G1" s="45"/>
      <c r="H1" s="43"/>
      <c r="I1" s="43"/>
      <c r="J1" s="43"/>
      <c r="K1" s="46"/>
      <c r="L1" s="39"/>
    </row>
    <row r="2" spans="1:12" ht="36.75" customHeight="1" x14ac:dyDescent="0.55000000000000004">
      <c r="A2" s="39"/>
      <c r="B2" s="47"/>
      <c r="C2" s="92" t="s">
        <v>1150</v>
      </c>
      <c r="D2" s="92"/>
      <c r="E2" s="92"/>
      <c r="F2" s="92"/>
      <c r="G2" s="92"/>
      <c r="H2" s="92"/>
      <c r="I2" s="92"/>
      <c r="J2" s="92"/>
      <c r="K2" s="48"/>
      <c r="L2" s="39"/>
    </row>
    <row r="3" spans="1:12" ht="12.75" customHeight="1" x14ac:dyDescent="0.45">
      <c r="A3" s="39"/>
      <c r="B3" s="47"/>
      <c r="C3" s="49"/>
      <c r="D3" s="50"/>
      <c r="E3" s="51"/>
      <c r="F3" s="52"/>
      <c r="G3" s="52"/>
      <c r="H3" s="53"/>
      <c r="I3" s="53"/>
      <c r="J3" s="54"/>
      <c r="K3" s="48"/>
      <c r="L3" s="39"/>
    </row>
    <row r="4" spans="1:12" x14ac:dyDescent="0.3">
      <c r="A4" s="39"/>
      <c r="B4" s="47"/>
      <c r="C4" s="55"/>
      <c r="D4" s="50"/>
      <c r="E4" s="51"/>
      <c r="F4" s="52"/>
      <c r="G4" s="52"/>
      <c r="H4" s="50"/>
      <c r="I4" s="50"/>
      <c r="J4" s="50"/>
      <c r="K4" s="48"/>
      <c r="L4" s="39"/>
    </row>
    <row r="5" spans="1:12" x14ac:dyDescent="0.3">
      <c r="A5" s="39"/>
      <c r="B5" s="47"/>
      <c r="C5" s="51" t="s">
        <v>1136</v>
      </c>
      <c r="D5" s="56" t="s">
        <v>1137</v>
      </c>
      <c r="E5" s="56"/>
      <c r="F5" s="51"/>
      <c r="G5" s="51"/>
      <c r="H5" s="55"/>
      <c r="I5" s="55"/>
      <c r="J5" s="57"/>
      <c r="K5" s="48"/>
      <c r="L5" s="39"/>
    </row>
    <row r="6" spans="1:12" ht="6" customHeight="1" x14ac:dyDescent="0.3">
      <c r="A6" s="39"/>
      <c r="B6" s="47"/>
      <c r="C6" s="50"/>
      <c r="D6" s="50"/>
      <c r="E6" s="51"/>
      <c r="F6" s="51"/>
      <c r="G6" s="51"/>
      <c r="H6" s="50"/>
      <c r="I6" s="50"/>
      <c r="J6" s="59"/>
      <c r="K6" s="48"/>
      <c r="L6" s="39"/>
    </row>
    <row r="7" spans="1:12" x14ac:dyDescent="0.3">
      <c r="A7" s="39"/>
      <c r="B7" s="47"/>
      <c r="C7" s="51" t="s">
        <v>1138</v>
      </c>
      <c r="D7" s="56" t="s">
        <v>1139</v>
      </c>
      <c r="E7" s="56"/>
      <c r="F7" s="51"/>
      <c r="G7" s="51"/>
      <c r="H7" s="51" t="s">
        <v>1151</v>
      </c>
      <c r="I7" s="56" t="s">
        <v>1131</v>
      </c>
      <c r="J7" s="60"/>
      <c r="K7" s="48"/>
      <c r="L7" s="39"/>
    </row>
    <row r="8" spans="1:12" x14ac:dyDescent="0.3">
      <c r="A8" s="39"/>
      <c r="B8" s="47"/>
      <c r="C8" s="58"/>
      <c r="D8" s="51"/>
      <c r="E8" s="51"/>
      <c r="F8" s="51"/>
      <c r="G8" s="51"/>
      <c r="H8" s="50"/>
      <c r="I8" s="50"/>
      <c r="J8" s="59"/>
      <c r="K8" s="48"/>
      <c r="L8" s="39"/>
    </row>
    <row r="9" spans="1:12" x14ac:dyDescent="0.3">
      <c r="A9" s="39"/>
      <c r="B9" s="47"/>
      <c r="C9" s="61"/>
      <c r="D9" s="39"/>
      <c r="E9" s="40"/>
      <c r="F9" s="41"/>
      <c r="G9" s="41"/>
      <c r="H9" s="39"/>
      <c r="I9" s="39"/>
      <c r="J9" s="40"/>
      <c r="K9" s="48"/>
      <c r="L9" s="39"/>
    </row>
    <row r="10" spans="1:12" x14ac:dyDescent="0.3">
      <c r="A10" s="39"/>
      <c r="B10" s="47"/>
      <c r="C10" s="62" t="s">
        <v>1153</v>
      </c>
      <c r="D10" s="63"/>
      <c r="E10" s="62"/>
      <c r="F10" s="64"/>
      <c r="G10" s="64"/>
      <c r="H10" s="63"/>
      <c r="I10" s="63"/>
      <c r="J10" s="62"/>
      <c r="K10" s="48"/>
      <c r="L10" s="39"/>
    </row>
    <row r="11" spans="1:12" x14ac:dyDescent="0.3">
      <c r="A11" s="39"/>
      <c r="B11" s="47"/>
      <c r="C11" s="76" t="s">
        <v>1140</v>
      </c>
      <c r="D11" s="76" t="s">
        <v>12</v>
      </c>
      <c r="E11" s="76" t="s">
        <v>1141</v>
      </c>
      <c r="F11" s="76" t="s">
        <v>14</v>
      </c>
      <c r="G11" s="29" t="s">
        <v>1135</v>
      </c>
      <c r="H11" s="77" t="s">
        <v>1142</v>
      </c>
      <c r="I11" s="77" t="s">
        <v>1154</v>
      </c>
      <c r="J11" s="77" t="s">
        <v>1143</v>
      </c>
      <c r="K11" s="48"/>
      <c r="L11" s="39"/>
    </row>
    <row r="12" spans="1:12" x14ac:dyDescent="0.3">
      <c r="A12" s="39"/>
      <c r="B12" s="47"/>
      <c r="C12" s="75">
        <v>1</v>
      </c>
      <c r="D12" s="40" t="s">
        <v>160</v>
      </c>
      <c r="E12" s="65" t="str">
        <f>VLOOKUP(D12,tbl_Inventory[],2)</f>
        <v xml:space="preserve">10G-ZR DWDM, XFP, 80km, 1541.35 nm, Ch. 45, LC </v>
      </c>
      <c r="F12" s="65" t="str">
        <f>VLOOKUP(D12,tbl_Inventory[],3)</f>
        <v>D</v>
      </c>
      <c r="G12" s="41">
        <v>8</v>
      </c>
      <c r="H12" s="74">
        <f>VLOOKUP(D12,tbl_Inventory[],8)</f>
        <v>26992.263999999999</v>
      </c>
      <c r="I12" s="74">
        <f>INDEX(postage,MATCH(F12,categories),MATCH($I$7,post_to))</f>
        <v>21.5</v>
      </c>
      <c r="J12" s="74">
        <f>G12*(H12+I12)</f>
        <v>216110.11199999999</v>
      </c>
      <c r="K12" s="48"/>
      <c r="L12" s="39"/>
    </row>
    <row r="13" spans="1:12" x14ac:dyDescent="0.3">
      <c r="A13" s="39"/>
      <c r="B13" s="47"/>
      <c r="C13" s="75">
        <f>IF(D13&gt;0,C12+1,0)</f>
        <v>2</v>
      </c>
      <c r="D13" s="40" t="s">
        <v>262</v>
      </c>
      <c r="E13" s="65" t="str">
        <f>VLOOKUP(D13,tbl_Inventory[],2)</f>
        <v xml:space="preserve">2-port XFP 10 Gigabit Ethernet module for FastTRON </v>
      </c>
      <c r="F13" s="65" t="str">
        <f>VLOOKUP(D13,tbl_Inventory[],3)</f>
        <v>C</v>
      </c>
      <c r="G13" s="41">
        <v>6</v>
      </c>
      <c r="H13" s="74">
        <f>VLOOKUP(D13,tbl_Inventory[],8)</f>
        <v>6937.9869999999992</v>
      </c>
      <c r="I13" s="74">
        <f>INDEX(postage,MATCH(F13,categories),MATCH($I$7,post_to))</f>
        <v>18.5</v>
      </c>
      <c r="J13" s="74">
        <f t="shared" ref="J13:J36" si="0">G13*(H13+I13)</f>
        <v>41738.921999999991</v>
      </c>
      <c r="K13" s="48"/>
      <c r="L13" s="39"/>
    </row>
    <row r="14" spans="1:12" x14ac:dyDescent="0.3">
      <c r="A14" s="39"/>
      <c r="B14" s="47"/>
      <c r="C14" s="75">
        <f t="shared" ref="C14:C21" si="1">IF(D14&gt;0,C13+1,0)</f>
        <v>3</v>
      </c>
      <c r="D14" s="40" t="s">
        <v>924</v>
      </c>
      <c r="E14" s="65" t="str">
        <f>VLOOKUP(D14,tbl_Inventory[],2)</f>
        <v>POE Add-in Card for 24-port 10/100/1000 modules</v>
      </c>
      <c r="F14" s="65" t="str">
        <f>VLOOKUP(D14,tbl_Inventory[],3)</f>
        <v>A</v>
      </c>
      <c r="G14" s="41">
        <v>6</v>
      </c>
      <c r="H14" s="74">
        <f>VLOOKUP(D14,tbl_Inventory[],8)</f>
        <v>661.98</v>
      </c>
      <c r="I14" s="74">
        <f>INDEX(postage,MATCH(F14,categories),MATCH($I$7,post_to))</f>
        <v>12.5</v>
      </c>
      <c r="J14" s="74">
        <f t="shared" si="0"/>
        <v>4046.88</v>
      </c>
      <c r="K14" s="48"/>
      <c r="L14" s="39"/>
    </row>
    <row r="15" spans="1:12" x14ac:dyDescent="0.3">
      <c r="A15" s="39"/>
      <c r="B15" s="47"/>
      <c r="C15" s="75">
        <f t="shared" si="1"/>
        <v>4</v>
      </c>
      <c r="D15" s="40" t="s">
        <v>748</v>
      </c>
      <c r="E15" s="65" t="str">
        <f>VLOOKUP(D15,tbl_Inventory[],2)</f>
        <v>LX SMF SFP LC</v>
      </c>
      <c r="F15" s="65" t="str">
        <f>VLOOKUP(D15,tbl_Inventory[],3)</f>
        <v>A</v>
      </c>
      <c r="G15" s="41">
        <v>6</v>
      </c>
      <c r="H15" s="74">
        <f>VLOOKUP(D15,tbl_Inventory[],8)</f>
        <v>1450.875</v>
      </c>
      <c r="I15" s="74">
        <f>INDEX(postage,MATCH(F15,categories),MATCH($I$7,post_to))</f>
        <v>12.5</v>
      </c>
      <c r="J15" s="74">
        <f t="shared" si="0"/>
        <v>8780.25</v>
      </c>
      <c r="K15" s="48"/>
      <c r="L15" s="39"/>
    </row>
    <row r="16" spans="1:12" x14ac:dyDescent="0.3">
      <c r="A16" s="39"/>
      <c r="B16" s="47"/>
      <c r="C16" s="75">
        <f t="shared" si="1"/>
        <v>5</v>
      </c>
      <c r="D16" s="40" t="s">
        <v>1052</v>
      </c>
      <c r="E16" s="65" t="str">
        <f>VLOOKUP(D16,tbl_Inventory[],2)</f>
        <v>SX MMF SFP MTRJ</v>
      </c>
      <c r="F16" s="65" t="str">
        <f>VLOOKUP(D16,tbl_Inventory[],3)</f>
        <v>A</v>
      </c>
      <c r="G16" s="41">
        <v>6</v>
      </c>
      <c r="H16" s="74">
        <f>VLOOKUP(D16,tbl_Inventory[],8)</f>
        <v>643.125</v>
      </c>
      <c r="I16" s="74">
        <f>INDEX(postage,MATCH(F16,categories),MATCH($I$7,post_to))</f>
        <v>12.5</v>
      </c>
      <c r="J16" s="74">
        <f t="shared" si="0"/>
        <v>3933.75</v>
      </c>
      <c r="K16" s="48"/>
      <c r="L16" s="39"/>
    </row>
    <row r="17" spans="1:12" x14ac:dyDescent="0.3">
      <c r="A17" s="39"/>
      <c r="B17" s="47"/>
      <c r="C17" s="75">
        <f t="shared" si="1"/>
        <v>6</v>
      </c>
      <c r="D17" s="40" t="s">
        <v>364</v>
      </c>
      <c r="E17" s="65" t="str">
        <f>VLOOKUP(D17,tbl_Inventory[],2)</f>
        <v>80Km, 1490nm, LC connector</v>
      </c>
      <c r="F17" s="65" t="str">
        <f>VLOOKUP(D17,tbl_Inventory[],3)</f>
        <v>C</v>
      </c>
      <c r="G17" s="41">
        <v>4</v>
      </c>
      <c r="H17" s="74">
        <f>VLOOKUP(D17,tbl_Inventory[],8)</f>
        <v>6743.4639999999999</v>
      </c>
      <c r="I17" s="74">
        <f>INDEX(postage,MATCH(F17,categories),MATCH($I$7,post_to))</f>
        <v>18.5</v>
      </c>
      <c r="J17" s="74">
        <f t="shared" si="0"/>
        <v>27047.856</v>
      </c>
      <c r="K17" s="48"/>
      <c r="L17" s="39"/>
    </row>
    <row r="18" spans="1:12" x14ac:dyDescent="0.3">
      <c r="A18" s="39"/>
      <c r="B18" s="47"/>
      <c r="C18" s="75">
        <f t="shared" si="1"/>
        <v>7</v>
      </c>
      <c r="D18" s="40" t="s">
        <v>260</v>
      </c>
      <c r="E18" s="65" t="str">
        <f>VLOOKUP(D18,tbl_Inventory[],2)</f>
        <v xml:space="preserve">2-port LAN/WAN XFP 10 Gigabit Ethernet module for FastTRON </v>
      </c>
      <c r="F18" s="65" t="str">
        <f>VLOOKUP(D18,tbl_Inventory[],3)</f>
        <v>C</v>
      </c>
      <c r="G18" s="41">
        <v>2</v>
      </c>
      <c r="H18" s="74">
        <f>VLOOKUP(D18,tbl_Inventory[],8)</f>
        <v>8655.9375</v>
      </c>
      <c r="I18" s="74">
        <f>INDEX(postage,MATCH(F18,categories),MATCH($I$7,post_to))</f>
        <v>18.5</v>
      </c>
      <c r="J18" s="74">
        <f t="shared" si="0"/>
        <v>17348.875</v>
      </c>
      <c r="K18" s="48"/>
      <c r="L18" s="39"/>
    </row>
    <row r="19" spans="1:12" x14ac:dyDescent="0.3">
      <c r="A19" s="39"/>
      <c r="B19" s="47"/>
      <c r="C19" s="75">
        <f t="shared" si="1"/>
        <v>8</v>
      </c>
      <c r="D19" s="40" t="s">
        <v>63</v>
      </c>
      <c r="E19" s="65" t="str">
        <f>VLOOKUP(D19,tbl_Inventory[],2)</f>
        <v>10G-CX4 XFP, 15m CX4</v>
      </c>
      <c r="F19" s="65" t="str">
        <f>VLOOKUP(D19,tbl_Inventory[],3)</f>
        <v>A</v>
      </c>
      <c r="G19" s="41">
        <v>2</v>
      </c>
      <c r="H19" s="74">
        <f>VLOOKUP(D19,tbl_Inventory[],8)</f>
        <v>1382.547</v>
      </c>
      <c r="I19" s="74">
        <f>INDEX(postage,MATCH(F19,categories),MATCH($I$7,post_to))</f>
        <v>12.5</v>
      </c>
      <c r="J19" s="74">
        <f t="shared" si="0"/>
        <v>2790.0940000000001</v>
      </c>
      <c r="K19" s="48"/>
      <c r="L19" s="39"/>
    </row>
    <row r="20" spans="1:12" x14ac:dyDescent="0.3">
      <c r="A20" s="39"/>
      <c r="B20" s="47"/>
      <c r="C20" s="75">
        <f t="shared" si="1"/>
        <v>9</v>
      </c>
      <c r="D20" s="40" t="s">
        <v>680</v>
      </c>
      <c r="E20" s="65" t="str">
        <f>VLOOKUP(D20,tbl_Inventory[],2)</f>
        <v>FSX L3 chassis bundle - AC PS, 3x24-port modules and an M1.</v>
      </c>
      <c r="F20" s="65" t="str">
        <f>VLOOKUP(D20,tbl_Inventory[],3)</f>
        <v>D</v>
      </c>
      <c r="G20" s="41">
        <v>1</v>
      </c>
      <c r="H20" s="74">
        <f>VLOOKUP(D20,tbl_Inventory[],8)</f>
        <v>30445.062000000002</v>
      </c>
      <c r="I20" s="74">
        <f>INDEX(postage,MATCH(F20,categories),MATCH($I$7,post_to))</f>
        <v>21.5</v>
      </c>
      <c r="J20" s="74">
        <f t="shared" si="0"/>
        <v>30466.562000000002</v>
      </c>
      <c r="K20" s="48"/>
      <c r="L20" s="39"/>
    </row>
    <row r="21" spans="1:12" x14ac:dyDescent="0.3">
      <c r="A21" s="39"/>
      <c r="B21" s="47"/>
      <c r="C21" s="75">
        <f t="shared" si="1"/>
        <v>10</v>
      </c>
      <c r="D21" s="40" t="s">
        <v>716</v>
      </c>
      <c r="E21" s="65" t="str">
        <f>VLOOKUP(D21,tbl_Inventory[],2)</f>
        <v>INM LINUX</v>
      </c>
      <c r="F21" s="65" t="str">
        <f>VLOOKUP(D21,tbl_Inventory[],3)</f>
        <v>D</v>
      </c>
      <c r="G21" s="41">
        <v>1</v>
      </c>
      <c r="H21" s="74">
        <f>VLOOKUP(D21,tbl_Inventory[],8)</f>
        <v>13493.063999999998</v>
      </c>
      <c r="I21" s="74">
        <f>INDEX(postage,MATCH(F21,categories),MATCH($I$7,post_to))</f>
        <v>21.5</v>
      </c>
      <c r="J21" s="74">
        <f t="shared" si="0"/>
        <v>13514.563999999998</v>
      </c>
      <c r="K21" s="48"/>
      <c r="L21" s="39"/>
    </row>
    <row r="22" spans="1:12" x14ac:dyDescent="0.3">
      <c r="A22" s="39"/>
      <c r="B22" s="47"/>
      <c r="C22" s="75"/>
      <c r="D22" s="40"/>
      <c r="E22" s="65"/>
      <c r="F22" s="65"/>
      <c r="G22" s="41"/>
      <c r="H22" s="74"/>
      <c r="I22" s="74"/>
      <c r="J22" s="74">
        <f t="shared" si="0"/>
        <v>0</v>
      </c>
      <c r="K22" s="48"/>
      <c r="L22" s="39"/>
    </row>
    <row r="23" spans="1:12" x14ac:dyDescent="0.3">
      <c r="A23" s="39"/>
      <c r="B23" s="47"/>
      <c r="C23" s="75"/>
      <c r="D23" s="40"/>
      <c r="E23" s="65"/>
      <c r="F23" s="65"/>
      <c r="G23" s="41"/>
      <c r="H23" s="74"/>
      <c r="I23" s="74"/>
      <c r="J23" s="74">
        <f t="shared" si="0"/>
        <v>0</v>
      </c>
      <c r="K23" s="48"/>
      <c r="L23" s="39"/>
    </row>
    <row r="24" spans="1:12" x14ac:dyDescent="0.3">
      <c r="A24" s="39"/>
      <c r="B24" s="47"/>
      <c r="C24" s="75"/>
      <c r="D24" s="40"/>
      <c r="E24" s="65"/>
      <c r="F24" s="65"/>
      <c r="G24" s="41"/>
      <c r="H24" s="74"/>
      <c r="I24" s="74"/>
      <c r="J24" s="74">
        <f t="shared" si="0"/>
        <v>0</v>
      </c>
      <c r="K24" s="48"/>
      <c r="L24" s="39"/>
    </row>
    <row r="25" spans="1:12" x14ac:dyDescent="0.3">
      <c r="A25" s="39"/>
      <c r="B25" s="47"/>
      <c r="C25" s="75"/>
      <c r="D25" s="40"/>
      <c r="E25" s="65"/>
      <c r="F25" s="65"/>
      <c r="G25" s="41"/>
      <c r="H25" s="74"/>
      <c r="I25" s="74"/>
      <c r="J25" s="74">
        <f t="shared" si="0"/>
        <v>0</v>
      </c>
      <c r="K25" s="48"/>
      <c r="L25" s="39"/>
    </row>
    <row r="26" spans="1:12" x14ac:dyDescent="0.3">
      <c r="A26" s="39"/>
      <c r="B26" s="47"/>
      <c r="C26" s="75"/>
      <c r="D26" s="40"/>
      <c r="E26" s="65"/>
      <c r="F26" s="65"/>
      <c r="G26" s="41"/>
      <c r="H26" s="74"/>
      <c r="I26" s="74"/>
      <c r="J26" s="74">
        <f t="shared" si="0"/>
        <v>0</v>
      </c>
      <c r="K26" s="48"/>
      <c r="L26" s="39"/>
    </row>
    <row r="27" spans="1:12" x14ac:dyDescent="0.3">
      <c r="A27" s="39"/>
      <c r="B27" s="47"/>
      <c r="C27" s="75"/>
      <c r="D27" s="40"/>
      <c r="E27" s="65"/>
      <c r="F27" s="65"/>
      <c r="G27" s="41"/>
      <c r="H27" s="74"/>
      <c r="I27" s="74"/>
      <c r="J27" s="74">
        <f t="shared" si="0"/>
        <v>0</v>
      </c>
      <c r="K27" s="48"/>
      <c r="L27" s="39"/>
    </row>
    <row r="28" spans="1:12" x14ac:dyDescent="0.3">
      <c r="A28" s="39"/>
      <c r="B28" s="47"/>
      <c r="C28" s="75"/>
      <c r="D28" s="40"/>
      <c r="E28" s="65"/>
      <c r="F28" s="65"/>
      <c r="G28" s="41"/>
      <c r="H28" s="74"/>
      <c r="I28" s="74"/>
      <c r="J28" s="74">
        <f t="shared" si="0"/>
        <v>0</v>
      </c>
      <c r="K28" s="48"/>
      <c r="L28" s="39"/>
    </row>
    <row r="29" spans="1:12" x14ac:dyDescent="0.3">
      <c r="A29" s="39"/>
      <c r="B29" s="47"/>
      <c r="C29" s="75"/>
      <c r="D29" s="40"/>
      <c r="E29" s="65"/>
      <c r="F29" s="65"/>
      <c r="G29" s="41"/>
      <c r="H29" s="74"/>
      <c r="I29" s="74"/>
      <c r="J29" s="74">
        <f t="shared" si="0"/>
        <v>0</v>
      </c>
      <c r="K29" s="48"/>
      <c r="L29" s="39"/>
    </row>
    <row r="30" spans="1:12" x14ac:dyDescent="0.3">
      <c r="A30" s="39"/>
      <c r="B30" s="47"/>
      <c r="C30" s="75"/>
      <c r="D30" s="40"/>
      <c r="E30" s="65"/>
      <c r="F30" s="65"/>
      <c r="G30" s="41"/>
      <c r="H30" s="74"/>
      <c r="I30" s="74"/>
      <c r="J30" s="74">
        <f t="shared" si="0"/>
        <v>0</v>
      </c>
      <c r="K30" s="48"/>
      <c r="L30" s="39"/>
    </row>
    <row r="31" spans="1:12" x14ac:dyDescent="0.3">
      <c r="A31" s="39"/>
      <c r="B31" s="47"/>
      <c r="C31" s="75"/>
      <c r="D31" s="40"/>
      <c r="E31" s="65"/>
      <c r="F31" s="65"/>
      <c r="G31" s="41"/>
      <c r="H31" s="74"/>
      <c r="I31" s="74"/>
      <c r="J31" s="74">
        <f t="shared" si="0"/>
        <v>0</v>
      </c>
      <c r="K31" s="48"/>
      <c r="L31" s="39"/>
    </row>
    <row r="32" spans="1:12" x14ac:dyDescent="0.3">
      <c r="A32" s="39"/>
      <c r="B32" s="47"/>
      <c r="C32" s="75"/>
      <c r="D32" s="40"/>
      <c r="E32" s="65"/>
      <c r="F32" s="65"/>
      <c r="G32" s="41"/>
      <c r="H32" s="74"/>
      <c r="I32" s="74"/>
      <c r="J32" s="74">
        <f t="shared" si="0"/>
        <v>0</v>
      </c>
      <c r="K32" s="48"/>
      <c r="L32" s="39"/>
    </row>
    <row r="33" spans="1:12" x14ac:dyDescent="0.3">
      <c r="A33" s="39"/>
      <c r="B33" s="47"/>
      <c r="C33" s="75"/>
      <c r="D33" s="40"/>
      <c r="E33" s="65"/>
      <c r="F33" s="65"/>
      <c r="G33" s="41"/>
      <c r="H33" s="74"/>
      <c r="I33" s="74"/>
      <c r="J33" s="74">
        <f t="shared" si="0"/>
        <v>0</v>
      </c>
      <c r="K33" s="48"/>
      <c r="L33" s="39"/>
    </row>
    <row r="34" spans="1:12" x14ac:dyDescent="0.3">
      <c r="A34" s="39"/>
      <c r="B34" s="47"/>
      <c r="C34" s="75"/>
      <c r="D34" s="40"/>
      <c r="E34" s="65"/>
      <c r="F34" s="65"/>
      <c r="G34" s="41"/>
      <c r="H34" s="74"/>
      <c r="I34" s="74"/>
      <c r="J34" s="74">
        <f t="shared" si="0"/>
        <v>0</v>
      </c>
      <c r="K34" s="48"/>
      <c r="L34" s="39"/>
    </row>
    <row r="35" spans="1:12" x14ac:dyDescent="0.3">
      <c r="A35" s="39"/>
      <c r="B35" s="47"/>
      <c r="C35" s="75"/>
      <c r="D35" s="40"/>
      <c r="E35" s="65"/>
      <c r="F35" s="65"/>
      <c r="G35" s="41"/>
      <c r="H35" s="74"/>
      <c r="I35" s="74"/>
      <c r="J35" s="74">
        <f t="shared" si="0"/>
        <v>0</v>
      </c>
      <c r="K35" s="48"/>
      <c r="L35" s="39"/>
    </row>
    <row r="36" spans="1:12" x14ac:dyDescent="0.3">
      <c r="A36" s="39"/>
      <c r="B36" s="47"/>
      <c r="C36" s="75"/>
      <c r="D36" s="40"/>
      <c r="E36" s="65"/>
      <c r="F36" s="65"/>
      <c r="G36" s="41"/>
      <c r="H36" s="74"/>
      <c r="I36" s="74"/>
      <c r="J36" s="74">
        <f t="shared" si="0"/>
        <v>0</v>
      </c>
      <c r="K36" s="48"/>
      <c r="L36" s="39"/>
    </row>
    <row r="37" spans="1:12" x14ac:dyDescent="0.3">
      <c r="A37" s="39"/>
      <c r="B37" s="47"/>
      <c r="C37" s="40"/>
      <c r="D37" s="40"/>
      <c r="E37" s="40"/>
      <c r="F37" s="41"/>
      <c r="G37" s="41"/>
      <c r="H37" s="39"/>
      <c r="I37" s="39"/>
      <c r="J37" s="39"/>
      <c r="K37" s="48"/>
      <c r="L37" s="39"/>
    </row>
    <row r="38" spans="1:12" s="86" customFormat="1" ht="18" customHeight="1" x14ac:dyDescent="0.3">
      <c r="A38" s="78"/>
      <c r="B38" s="79"/>
      <c r="C38" s="80" t="s">
        <v>1152</v>
      </c>
      <c r="D38" s="81"/>
      <c r="E38" s="81"/>
      <c r="F38" s="82"/>
      <c r="G38" s="82"/>
      <c r="H38" s="83"/>
      <c r="I38" s="83" t="s">
        <v>1144</v>
      </c>
      <c r="J38" s="84">
        <f>SUM(J12:J37)</f>
        <v>365777.86499999999</v>
      </c>
      <c r="K38" s="85"/>
      <c r="L38" s="78"/>
    </row>
    <row r="39" spans="1:12" ht="7.95" customHeight="1" thickBot="1" x14ac:dyDescent="0.35">
      <c r="A39" s="39"/>
      <c r="B39" s="66"/>
      <c r="C39" s="67" t="s">
        <v>1145</v>
      </c>
      <c r="D39" s="67"/>
      <c r="E39" s="68"/>
      <c r="F39" s="69"/>
      <c r="G39" s="69"/>
      <c r="H39" s="70"/>
      <c r="I39" s="70"/>
      <c r="J39" s="70"/>
      <c r="K39" s="71"/>
      <c r="L39" s="39"/>
    </row>
    <row r="40" spans="1:12" x14ac:dyDescent="0.3">
      <c r="A40" s="39"/>
      <c r="B40" s="39"/>
      <c r="C40" s="72" t="s">
        <v>1146</v>
      </c>
      <c r="D40" s="72"/>
      <c r="E40" s="73" t="s">
        <v>1147</v>
      </c>
      <c r="F40" s="41"/>
      <c r="G40" s="41"/>
      <c r="H40" s="39"/>
      <c r="I40" s="39"/>
      <c r="J40" s="39"/>
      <c r="K40" s="39"/>
      <c r="L40" s="39"/>
    </row>
    <row r="41" spans="1:12" x14ac:dyDescent="0.3">
      <c r="A41" s="39"/>
      <c r="B41" s="39"/>
      <c r="C41" s="72" t="s">
        <v>1148</v>
      </c>
      <c r="D41" s="72"/>
      <c r="E41" s="73" t="s">
        <v>1149</v>
      </c>
      <c r="F41" s="72"/>
      <c r="G41" s="72"/>
      <c r="H41" s="39"/>
      <c r="I41" s="39"/>
      <c r="J41" s="39"/>
      <c r="K41" s="39"/>
      <c r="L41" s="39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Instructions</vt:lpstr>
      <vt:lpstr>Inventory</vt:lpstr>
      <vt:lpstr>Quote</vt:lpstr>
      <vt:lpstr>categories</vt:lpstr>
      <vt:lpstr>Inter_state</vt:lpstr>
      <vt:lpstr>NSW</vt:lpstr>
      <vt:lpstr>Overseas</vt:lpstr>
      <vt:lpstr>post_to</vt:lpstr>
      <vt:lpstr>postage</vt:lpstr>
      <vt:lpstr>Sydney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Hieu Nguyen</cp:lastModifiedBy>
  <dcterms:created xsi:type="dcterms:W3CDTF">2017-06-15T06:51:11Z</dcterms:created>
  <dcterms:modified xsi:type="dcterms:W3CDTF">2024-03-19T17:40:49Z</dcterms:modified>
</cp:coreProperties>
</file>