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480" windowHeight="9675" tabRatio="226"/>
  </bookViews>
  <sheets>
    <sheet name="SS JANEIRO" sheetId="1" r:id="rId1"/>
    <sheet name="PENDENTES" sheetId="2" r:id="rId2"/>
  </sheets>
  <definedNames>
    <definedName name="_xlnm._FilterDatabase" localSheetId="0" hidden="1">'SS JANEIRO'!$A$3:$W$148</definedName>
    <definedName name="_xlnm.Print_Area" localSheetId="1">PENDENTES!$A$1:$X$6</definedName>
    <definedName name="_xlnm.Print_Area" localSheetId="0">'SS JANEIRO'!$A$1:$AC$216</definedName>
    <definedName name="_xlnm.Print_Titles" localSheetId="0">'SS JANEIRO'!$1:$4</definedName>
    <definedName name="Z_09C54DB7_8AA8_4B95_A2C8_6FEA0500014A_.wvu.FilterData" localSheetId="0" hidden="1">'SS JANEIRO'!$A$3:$W$139</definedName>
    <definedName name="Z_09C54DB7_8AA8_4B95_A2C8_6FEA0500014A_.wvu.PrintArea" localSheetId="0" hidden="1">'SS JANEIRO'!$A$1:$W$77</definedName>
    <definedName name="Z_09C54DB7_8AA8_4B95_A2C8_6FEA0500014A_.wvu.PrintTitles" localSheetId="0" hidden="1">'SS JANEIRO'!$1:$4</definedName>
    <definedName name="Z_9822B559_700D_4CC6_AEFA_1EA500DA24A1_.wvu.FilterData" localSheetId="0" hidden="1">'SS JANEIRO'!$A$3:$W$139</definedName>
    <definedName name="Z_9822B559_700D_4CC6_AEFA_1EA500DA24A1_.wvu.PrintArea" localSheetId="0" hidden="1">'SS JANEIRO'!$A$1:$W$77</definedName>
    <definedName name="Z_9822B559_700D_4CC6_AEFA_1EA500DA24A1_.wvu.PrintTitles" localSheetId="0" hidden="1">'SS JANEIRO'!$1:$4</definedName>
  </definedNames>
  <calcPr calcId="124519"/>
  <customWorkbookViews>
    <customWorkbookView name="  - Modo de exibição pessoal" guid="{09C54DB7-8AA8-4B95-A2C8-6FEA0500014A}" mergeInterval="0" personalView="1" maximized="1" xWindow="1" yWindow="1" windowWidth="1276" windowHeight="806" activeSheetId="1"/>
    <customWorkbookView name="Panini Brasil Ltda - Modo de exibição pessoal" guid="{9822B559-700D-4CC6-AEFA-1EA500DA24A1}" mergeInterval="0" personalView="1" maximized="1" xWindow="1" yWindow="1" windowWidth="1280" windowHeight="797" activeSheetId="1"/>
  </customWorkbookViews>
</workbook>
</file>

<file path=xl/calcChain.xml><?xml version="1.0" encoding="utf-8"?>
<calcChain xmlns="http://schemas.openxmlformats.org/spreadsheetml/2006/main">
  <c r="AC158" i="1"/>
  <c r="N158"/>
  <c r="M158"/>
  <c r="U158" s="1"/>
  <c r="Y158" s="1"/>
  <c r="D158"/>
  <c r="X158" s="1"/>
  <c r="AA158" l="1"/>
  <c r="AB158" s="1"/>
  <c r="X176"/>
  <c r="Y176"/>
  <c r="AA176"/>
  <c r="AB176" s="1"/>
  <c r="AC176"/>
  <c r="X185"/>
  <c r="Y185"/>
  <c r="AA185" s="1"/>
  <c r="AB185" s="1"/>
  <c r="AC185"/>
  <c r="X194"/>
  <c r="Y194"/>
  <c r="AA194"/>
  <c r="AB194" s="1"/>
  <c r="AC194"/>
  <c r="X203"/>
  <c r="Y203"/>
  <c r="AA203" s="1"/>
  <c r="AB203" s="1"/>
  <c r="AC203"/>
  <c r="D149"/>
  <c r="M149"/>
  <c r="N149"/>
  <c r="U149" s="1"/>
  <c r="Y149" s="1"/>
  <c r="X149"/>
  <c r="AC149"/>
  <c r="D167"/>
  <c r="M167"/>
  <c r="N167"/>
  <c r="U167"/>
  <c r="X167"/>
  <c r="Y167"/>
  <c r="AA167" s="1"/>
  <c r="AB167" s="1"/>
  <c r="AC167"/>
  <c r="D176"/>
  <c r="M176"/>
  <c r="N176"/>
  <c r="U176" s="1"/>
  <c r="D185"/>
  <c r="M185"/>
  <c r="N185"/>
  <c r="U185" s="1"/>
  <c r="D194"/>
  <c r="M194"/>
  <c r="N194"/>
  <c r="U194" s="1"/>
  <c r="D203"/>
  <c r="M203"/>
  <c r="N203"/>
  <c r="U203" s="1"/>
  <c r="AA149" l="1"/>
  <c r="AB149" s="1"/>
  <c r="AC140" l="1"/>
  <c r="AC113"/>
  <c r="AC104"/>
  <c r="AC95"/>
  <c r="AC50"/>
  <c r="AC41"/>
  <c r="E59" l="1"/>
  <c r="O46" l="1"/>
  <c r="O37"/>
  <c r="O28"/>
  <c r="C140" l="1"/>
  <c r="D140"/>
  <c r="X140" s="1"/>
  <c r="G140"/>
  <c r="M140"/>
  <c r="U140" s="1"/>
  <c r="Y140" s="1"/>
  <c r="AA140" s="1"/>
  <c r="N140"/>
  <c r="D141"/>
  <c r="D142"/>
  <c r="D143"/>
  <c r="D144"/>
  <c r="D145"/>
  <c r="D146"/>
  <c r="D147"/>
  <c r="D148"/>
  <c r="N5" i="2" l="1"/>
  <c r="M5"/>
  <c r="D5"/>
  <c r="C5"/>
  <c r="C131" i="1"/>
  <c r="C122"/>
  <c r="C113"/>
  <c r="U5" i="2" l="1"/>
  <c r="N104" i="1" l="1"/>
  <c r="M104"/>
  <c r="U104" s="1"/>
  <c r="Y104" s="1"/>
  <c r="D104"/>
  <c r="X104" s="1"/>
  <c r="C104"/>
  <c r="G104" s="1"/>
  <c r="AA104" l="1"/>
  <c r="D103"/>
  <c r="D102"/>
  <c r="D101"/>
  <c r="D100"/>
  <c r="D99"/>
  <c r="D98"/>
  <c r="D97"/>
  <c r="D96"/>
  <c r="N95"/>
  <c r="M95"/>
  <c r="U95" s="1"/>
  <c r="Y95" s="1"/>
  <c r="AA95" s="1"/>
  <c r="D95"/>
  <c r="X95" s="1"/>
  <c r="C95"/>
  <c r="G95" s="1"/>
  <c r="C59" l="1"/>
  <c r="C41"/>
  <c r="C32"/>
  <c r="C23"/>
  <c r="C14"/>
  <c r="C5"/>
  <c r="O64" l="1"/>
  <c r="O10"/>
  <c r="O19" l="1"/>
  <c r="D94" l="1"/>
  <c r="D93"/>
  <c r="D92"/>
  <c r="D91"/>
  <c r="D90"/>
  <c r="D89"/>
  <c r="D88"/>
  <c r="D87"/>
  <c r="N86"/>
  <c r="M86"/>
  <c r="U86" s="1"/>
  <c r="Y86" s="1"/>
  <c r="D86"/>
  <c r="X86" s="1"/>
  <c r="G86"/>
  <c r="D85"/>
  <c r="D84"/>
  <c r="D83"/>
  <c r="D82"/>
  <c r="D81"/>
  <c r="D80"/>
  <c r="D79"/>
  <c r="D78"/>
  <c r="N77"/>
  <c r="M77"/>
  <c r="U77" s="1"/>
  <c r="Y77" s="1"/>
  <c r="AA77" s="1"/>
  <c r="AC77" s="1"/>
  <c r="D77"/>
  <c r="X77" s="1"/>
  <c r="G77"/>
  <c r="AA86" l="1"/>
  <c r="D76"/>
  <c r="D75"/>
  <c r="D74"/>
  <c r="D73"/>
  <c r="D72"/>
  <c r="D71"/>
  <c r="D70"/>
  <c r="D69"/>
  <c r="N68"/>
  <c r="M68"/>
  <c r="U68" s="1"/>
  <c r="Y68" s="1"/>
  <c r="D68"/>
  <c r="X68" s="1"/>
  <c r="G68"/>
  <c r="AA68" l="1"/>
  <c r="AC68" s="1"/>
  <c r="M32"/>
  <c r="M23"/>
  <c r="M14"/>
  <c r="N5" l="1"/>
  <c r="N131" l="1"/>
  <c r="N122"/>
  <c r="N59"/>
  <c r="N50"/>
  <c r="N41"/>
  <c r="N32"/>
  <c r="U32" s="1"/>
  <c r="Y32" s="1"/>
  <c r="N23"/>
  <c r="U23" s="1"/>
  <c r="Y23" s="1"/>
  <c r="N14"/>
  <c r="U14" s="1"/>
  <c r="Y14" s="1"/>
  <c r="N113"/>
  <c r="M131"/>
  <c r="U131" s="1"/>
  <c r="Y131" s="1"/>
  <c r="M122"/>
  <c r="M113"/>
  <c r="M59"/>
  <c r="U59" s="1"/>
  <c r="Y59" s="1"/>
  <c r="M50"/>
  <c r="U50" s="1"/>
  <c r="Y50" s="1"/>
  <c r="M41"/>
  <c r="U41" s="1"/>
  <c r="Y41" s="1"/>
  <c r="U113" l="1"/>
  <c r="Y113" s="1"/>
  <c r="U122"/>
  <c r="Y122" s="1"/>
  <c r="M5"/>
  <c r="U5" s="1"/>
  <c r="Y5" s="1"/>
  <c r="G50" l="1"/>
  <c r="D131"/>
  <c r="D122"/>
  <c r="X122" s="1"/>
  <c r="D113"/>
  <c r="D59"/>
  <c r="D50"/>
  <c r="D41"/>
  <c r="D32"/>
  <c r="D23"/>
  <c r="D14"/>
  <c r="D5"/>
  <c r="X5" s="1"/>
  <c r="G113"/>
  <c r="G59"/>
  <c r="G41"/>
  <c r="G32"/>
  <c r="G23"/>
  <c r="G14"/>
  <c r="G5"/>
  <c r="X59" l="1"/>
  <c r="AA59"/>
  <c r="AC59" s="1"/>
  <c r="X131"/>
  <c r="AA131"/>
  <c r="AC131" s="1"/>
  <c r="AA122"/>
  <c r="AC122" s="1"/>
  <c r="X113"/>
  <c r="AA113"/>
  <c r="X50"/>
  <c r="AA50"/>
  <c r="X41"/>
  <c r="AA41"/>
  <c r="X32"/>
  <c r="AA32"/>
  <c r="AC32" s="1"/>
  <c r="X23"/>
  <c r="AA23"/>
  <c r="AC23" s="1"/>
  <c r="X14"/>
  <c r="AA14"/>
  <c r="AC14" s="1"/>
  <c r="AA5"/>
  <c r="AB5" l="1"/>
  <c r="AC5"/>
</calcChain>
</file>

<file path=xl/sharedStrings.xml><?xml version="1.0" encoding="utf-8"?>
<sst xmlns="http://schemas.openxmlformats.org/spreadsheetml/2006/main" count="531" uniqueCount="126">
  <si>
    <t>PRODUTO</t>
  </si>
  <si>
    <t xml:space="preserve">DATA </t>
  </si>
  <si>
    <t xml:space="preserve">ENTREGA </t>
  </si>
  <si>
    <t>PACOTE</t>
  </si>
  <si>
    <t>CHINAGLIA</t>
  </si>
  <si>
    <t>ASSINATURAS</t>
  </si>
  <si>
    <t>DISK BANCA</t>
  </si>
  <si>
    <t>ESTRUTURA DO PRODUTO</t>
  </si>
  <si>
    <t>OBS</t>
  </si>
  <si>
    <t>LCTO</t>
  </si>
  <si>
    <t xml:space="preserve"> PADRÃO</t>
  </si>
  <si>
    <t>BANCA</t>
  </si>
  <si>
    <t>SUPER</t>
  </si>
  <si>
    <t>DEVIR</t>
  </si>
  <si>
    <t>COMIX</t>
  </si>
  <si>
    <t xml:space="preserve">ASS -  </t>
  </si>
  <si>
    <t>Formato: 13,4 X 19,0</t>
  </si>
  <si>
    <t>GRÁFICA</t>
  </si>
  <si>
    <t>GOVERNO</t>
  </si>
  <si>
    <t>Número de páginas: 4+80</t>
  </si>
  <si>
    <t>SÃO FRANCISCO</t>
  </si>
  <si>
    <t>GOVERNO INT</t>
  </si>
  <si>
    <t>Papel Miolo: PISA</t>
  </si>
  <si>
    <t>MAZARELLO</t>
  </si>
  <si>
    <t>Papel Capa: COUCHÊ 90 GR , 4X4 CORES</t>
  </si>
  <si>
    <t>DISTRIBUIÇÃO</t>
  </si>
  <si>
    <t xml:space="preserve">STAND BY - </t>
  </si>
  <si>
    <t>Obs.: LOMBADA QUADRADA</t>
  </si>
  <si>
    <t>NACIONAL</t>
  </si>
  <si>
    <t xml:space="preserve">CORREIO  ACF- </t>
  </si>
  <si>
    <t xml:space="preserve">CORREIO ARMAZEM - </t>
  </si>
  <si>
    <t>Número de páginas: 4+64</t>
  </si>
  <si>
    <t xml:space="preserve">Obs.: LOMBADA CANOA </t>
  </si>
  <si>
    <t>Número de páginas: 4+48</t>
  </si>
  <si>
    <t>Formato:  16,0 x 21,3</t>
  </si>
  <si>
    <t>Número de páginas:  4+128</t>
  </si>
  <si>
    <t>Papel Miolo:  Pise Brite 52 1x1</t>
  </si>
  <si>
    <t>Papel Capa: Cartão 250 gr 4 x 1 Plastificada</t>
  </si>
  <si>
    <t>Obs.: Lombada Quadrada</t>
  </si>
  <si>
    <t xml:space="preserve">CAPA: 4 pgs em Couchê 90grs; 4x4 cores </t>
  </si>
  <si>
    <t>DATA ENTREGA ACF</t>
  </si>
  <si>
    <t>MAGIK</t>
  </si>
  <si>
    <t xml:space="preserve"> </t>
  </si>
  <si>
    <t>ENTREGA COMIX / DEVIR</t>
  </si>
  <si>
    <t>REPARTE MSP</t>
  </si>
  <si>
    <t>REPARTE PANINI</t>
  </si>
  <si>
    <t>TIRAGEM TOTAL</t>
  </si>
  <si>
    <t>CORREIO ACF - JD.AGU</t>
  </si>
  <si>
    <t>Papel Miolo:  Pise Brite 52 4x4</t>
  </si>
  <si>
    <t>Número de páginas:  4+60</t>
  </si>
  <si>
    <t>Formato:  13,4 x 19</t>
  </si>
  <si>
    <t>VENDA-MKT</t>
  </si>
  <si>
    <t>ESTADO MG</t>
  </si>
  <si>
    <t>LIVRARIAS</t>
  </si>
  <si>
    <t>ESTADO DE MINAS - REPARTE STAND BY ASSINATURAS</t>
  </si>
  <si>
    <t xml:space="preserve">VAREJO </t>
  </si>
  <si>
    <t>TOTAL VAREJO</t>
  </si>
  <si>
    <t>Papel Miolo: PISA BRITE 52 GR - 4X4 CORES</t>
  </si>
  <si>
    <t>Número de páginas: 4+160</t>
  </si>
  <si>
    <t>x</t>
  </si>
  <si>
    <t>X</t>
  </si>
  <si>
    <t xml:space="preserve">Formato: 13,4X19 </t>
  </si>
  <si>
    <t xml:space="preserve">Número de páginas: Monica 64+4 </t>
  </si>
  <si>
    <t>Papel Miolo: `Pisa</t>
  </si>
  <si>
    <t>Papel Capa: COUCHE 150 GR, 4X4 CORES</t>
  </si>
  <si>
    <t>Formato: 19X27,5</t>
  </si>
  <si>
    <t>Papel Miolo: OFF SET 75</t>
  </si>
  <si>
    <t>VENDA PARA CLIENTES MKT (Kidy e WG)</t>
  </si>
  <si>
    <t>MG</t>
  </si>
  <si>
    <t>SS MSP / JANEIRO 2012</t>
  </si>
  <si>
    <t>MONICA 61</t>
  </si>
  <si>
    <t>530263101061 / S</t>
  </si>
  <si>
    <t>CEBOLINHA 61</t>
  </si>
  <si>
    <t>530263102061 / S</t>
  </si>
  <si>
    <t>CASCÃO 61</t>
  </si>
  <si>
    <t>530263103061 / S</t>
  </si>
  <si>
    <t>CHICO BENTO 61</t>
  </si>
  <si>
    <t>530263104061 / S</t>
  </si>
  <si>
    <t>MAGALI 61</t>
  </si>
  <si>
    <t>530263105061 / S</t>
  </si>
  <si>
    <t>PARQUE DA MONICA 61</t>
  </si>
  <si>
    <t>530263108061 / S</t>
  </si>
  <si>
    <t>RONALDO GAUCHO E TURMA DA MONICA 61</t>
  </si>
  <si>
    <t>530263106061 / S</t>
  </si>
  <si>
    <t>ALMANAQUE DA MONICA 31</t>
  </si>
  <si>
    <t>530348100031 / S</t>
  </si>
  <si>
    <t>ALMANAQUE DO CEBOLINHA 31</t>
  </si>
  <si>
    <t>530348101031 / S</t>
  </si>
  <si>
    <t>ALMANAQUE DO CASCÃO 31</t>
  </si>
  <si>
    <t>530348102031 / S</t>
  </si>
  <si>
    <t>Número de páginas: 4+72</t>
  </si>
  <si>
    <t>ALMANAQUE DO BIDU E MINGAU 8</t>
  </si>
  <si>
    <t>SAIBA MAIS 53</t>
  </si>
  <si>
    <t>TURMA DA MONICA JOVEM 42</t>
  </si>
  <si>
    <t xml:space="preserve">Formato: 13,4X19,0 </t>
  </si>
  <si>
    <t xml:space="preserve">CAPA: 4 pgs em Couchê 170grs; 4x4 cores </t>
  </si>
  <si>
    <t>ALMANAQUE TEMÁTICO 21</t>
  </si>
  <si>
    <t>COLEÇÃO HISTÓRICA TURMA DA MONICA 27 (MONICA)</t>
  </si>
  <si>
    <t>COLEÇÃO HISTÓRICA TURMA DA MONICA 27 (CEBOLINHA)</t>
  </si>
  <si>
    <t>COLEÇÃO HISTÓRICA TURMA DA MONICA 27 (CASCAO)</t>
  </si>
  <si>
    <t>COLEÇÃO HISTÓRICA TURMA DA MONICA 27 (MAGALI)</t>
  </si>
  <si>
    <t>COLEÇÃO HISTÓRICA TURMA DA MONICA 27 (CHICO BENTO)</t>
  </si>
  <si>
    <t>PENDENTES</t>
  </si>
  <si>
    <t>?</t>
  </si>
  <si>
    <t xml:space="preserve">Formato: 19X27,5 </t>
  </si>
  <si>
    <t xml:space="preserve">Número de páginas: Monica 160+4 </t>
  </si>
  <si>
    <t>GRANDE ALMANAQUE DE FÉRIAS EM INGLÊS 1</t>
  </si>
  <si>
    <t>MONICA'S GANG 26</t>
  </si>
  <si>
    <t>MÓNICA Y SU PANDILLA 26</t>
  </si>
  <si>
    <t>OBS: LOMBADA CANOA</t>
  </si>
  <si>
    <t>Papel Capa: Couche 115 gr 4x4</t>
  </si>
  <si>
    <t>Número de páginas: 4+16</t>
  </si>
  <si>
    <t>Formato: 20,2 X 26,6</t>
  </si>
  <si>
    <t>TURMA DA MONICA PARA COLORIR 47</t>
  </si>
  <si>
    <t>ok</t>
  </si>
  <si>
    <t>VALIDADOR DO MÚLTIPLO DO PACOTE PADRÃO</t>
  </si>
  <si>
    <t>REVISTA TEASER (TMJ 42)</t>
  </si>
  <si>
    <t>Formato:  13,4 x 19,0</t>
  </si>
  <si>
    <t>Número de páginas:  8+4</t>
  </si>
  <si>
    <t>Papel Miolo:  Jornal 49 1x1</t>
  </si>
  <si>
    <t>Papel Capa: Couche brilho 90 4x4</t>
  </si>
  <si>
    <t>Obs.: Lombada Canoa</t>
  </si>
  <si>
    <t>STAND BY</t>
  </si>
  <si>
    <t>REVISTA PROMOCIONAL A SER ENCARTADA NAS 305.000 REVISTAS TMJ 42. QUANTIDADE RESTANTE SERÁ DISTRIBUIDA EM AÇÕES DE MARKETING</t>
  </si>
  <si>
    <t>CORREIO  ACF</t>
  </si>
  <si>
    <t>CORREIO ARMAZEM</t>
  </si>
</sst>
</file>

<file path=xl/styles.xml><?xml version="1.0" encoding="utf-8"?>
<styleSheet xmlns="http://schemas.openxmlformats.org/spreadsheetml/2006/main">
  <numFmts count="5">
    <numFmt numFmtId="8" formatCode="&quot;R$ &quot;#,##0.00_);[Red]\(&quot;R$ &quot;#,##0.00\)"/>
    <numFmt numFmtId="164" formatCode="[$-416]d\-mmm;@"/>
    <numFmt numFmtId="165" formatCode="&quot;R$ &quot;#,##0.00"/>
    <numFmt numFmtId="166" formatCode="#,##0.0"/>
    <numFmt numFmtId="167" formatCode="#,##0.0000"/>
  </numFmts>
  <fonts count="20">
    <font>
      <sz val="10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b/>
      <sz val="20"/>
      <color indexed="8"/>
      <name val="Arial"/>
      <family val="2"/>
    </font>
    <font>
      <b/>
      <sz val="20"/>
      <name val="Arial"/>
      <family val="2"/>
    </font>
    <font>
      <b/>
      <sz val="22"/>
      <color indexed="8"/>
      <name val="Arial"/>
      <family val="2"/>
    </font>
    <font>
      <b/>
      <sz val="14"/>
      <color indexed="10"/>
      <name val="Arial"/>
      <family val="2"/>
    </font>
    <font>
      <b/>
      <sz val="36"/>
      <color indexed="8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4"/>
      <color indexed="18"/>
      <name val="Arial"/>
      <family val="2"/>
    </font>
    <font>
      <b/>
      <sz val="20"/>
      <color rgb="FFFF0000"/>
      <name val="Arial"/>
      <family val="2"/>
    </font>
    <font>
      <sz val="10"/>
      <name val="Arial"/>
      <family val="2"/>
    </font>
    <font>
      <b/>
      <sz val="20"/>
      <color theme="4" tint="-0.249977111117893"/>
      <name val="Arial"/>
      <family val="2"/>
    </font>
    <font>
      <b/>
      <sz val="14"/>
      <color theme="0"/>
      <name val="Arial"/>
      <family val="2"/>
    </font>
    <font>
      <b/>
      <sz val="12"/>
      <name val="Arial"/>
      <family val="2"/>
    </font>
    <font>
      <b/>
      <sz val="20"/>
      <color theme="3" tint="-0.499984740745262"/>
      <name val="Arial"/>
      <family val="2"/>
    </font>
    <font>
      <b/>
      <sz val="14"/>
      <color theme="4" tint="-0.249977111117893"/>
      <name val="Arial"/>
      <family val="2"/>
    </font>
    <font>
      <b/>
      <sz val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Fill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3" borderId="0" xfId="0" applyFont="1" applyFill="1"/>
    <xf numFmtId="0" fontId="3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/>
    </xf>
    <xf numFmtId="0" fontId="1" fillId="0" borderId="5" xfId="0" applyFont="1" applyFill="1" applyBorder="1" applyAlignment="1"/>
    <xf numFmtId="0" fontId="3" fillId="3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/>
    <xf numFmtId="0" fontId="6" fillId="3" borderId="4" xfId="0" applyFont="1" applyFill="1" applyBorder="1" applyAlignment="1">
      <alignment horizontal="left" vertical="center"/>
    </xf>
    <xf numFmtId="0" fontId="2" fillId="3" borderId="2" xfId="0" applyFont="1" applyFill="1" applyBorder="1"/>
    <xf numFmtId="0" fontId="3" fillId="3" borderId="2" xfId="0" applyFont="1" applyFill="1" applyBorder="1" applyAlignment="1">
      <alignment horizontal="center"/>
    </xf>
    <xf numFmtId="0" fontId="1" fillId="0" borderId="6" xfId="0" applyFont="1" applyFill="1" applyBorder="1" applyAlignment="1"/>
    <xf numFmtId="1" fontId="6" fillId="3" borderId="4" xfId="0" applyNumberFormat="1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8" fontId="1" fillId="0" borderId="4" xfId="0" applyNumberFormat="1" applyFont="1" applyFill="1" applyBorder="1" applyAlignment="1">
      <alignment horizontal="left" vertical="center"/>
    </xf>
    <xf numFmtId="8" fontId="3" fillId="3" borderId="4" xfId="0" applyNumberFormat="1" applyFont="1" applyFill="1" applyBorder="1" applyAlignment="1">
      <alignment horizontal="left" vertical="center" wrapText="1"/>
    </xf>
    <xf numFmtId="1" fontId="6" fillId="3" borderId="4" xfId="0" applyNumberFormat="1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wrapText="1"/>
    </xf>
    <xf numFmtId="0" fontId="7" fillId="0" borderId="6" xfId="0" applyFont="1" applyFill="1" applyBorder="1" applyAlignment="1">
      <alignment wrapText="1"/>
    </xf>
    <xf numFmtId="0" fontId="3" fillId="6" borderId="7" xfId="0" applyFont="1" applyFill="1" applyBorder="1" applyAlignment="1">
      <alignment horizontal="left"/>
    </xf>
    <xf numFmtId="3" fontId="4" fillId="6" borderId="5" xfId="0" applyNumberFormat="1" applyFont="1" applyFill="1" applyBorder="1" applyAlignment="1">
      <alignment horizontal="center"/>
    </xf>
    <xf numFmtId="3" fontId="3" fillId="6" borderId="7" xfId="0" applyNumberFormat="1" applyFont="1" applyFill="1" applyBorder="1" applyAlignment="1">
      <alignment horizontal="left"/>
    </xf>
    <xf numFmtId="0" fontId="4" fillId="6" borderId="5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left"/>
    </xf>
    <xf numFmtId="0" fontId="4" fillId="6" borderId="6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9" fillId="0" borderId="0" xfId="0" applyFont="1"/>
    <xf numFmtId="0" fontId="10" fillId="2" borderId="3" xfId="0" applyFont="1" applyFill="1" applyBorder="1" applyAlignment="1">
      <alignment horizontal="center" vertical="center"/>
    </xf>
    <xf numFmtId="8" fontId="3" fillId="0" borderId="4" xfId="0" applyNumberFormat="1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center" vertical="center"/>
    </xf>
    <xf numFmtId="0" fontId="13" fillId="0" borderId="0" xfId="0" applyFont="1"/>
    <xf numFmtId="0" fontId="1" fillId="0" borderId="0" xfId="0" applyFont="1" applyFill="1" applyBorder="1" applyAlignment="1"/>
    <xf numFmtId="3" fontId="4" fillId="0" borderId="0" xfId="0" applyNumberFormat="1" applyFont="1" applyFill="1" applyBorder="1" applyAlignment="1">
      <alignment vertical="center"/>
    </xf>
    <xf numFmtId="0" fontId="2" fillId="0" borderId="0" xfId="0" applyFont="1" applyFill="1" applyBorder="1"/>
    <xf numFmtId="0" fontId="15" fillId="8" borderId="3" xfId="0" applyFont="1" applyFill="1" applyBorder="1" applyAlignment="1">
      <alignment horizontal="center" vertical="center"/>
    </xf>
    <xf numFmtId="1" fontId="8" fillId="0" borderId="4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wrapText="1"/>
    </xf>
    <xf numFmtId="165" fontId="16" fillId="0" borderId="4" xfId="0" applyNumberFormat="1" applyFont="1" applyFill="1" applyBorder="1" applyAlignment="1">
      <alignment horizontal="left" wrapText="1"/>
    </xf>
    <xf numFmtId="0" fontId="16" fillId="0" borderId="4" xfId="0" applyFont="1" applyFill="1" applyBorder="1" applyAlignment="1">
      <alignment horizontal="left" wrapText="1"/>
    </xf>
    <xf numFmtId="0" fontId="1" fillId="0" borderId="2" xfId="0" applyFont="1" applyFill="1" applyBorder="1" applyAlignment="1"/>
    <xf numFmtId="1" fontId="3" fillId="0" borderId="1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8" fontId="1" fillId="0" borderId="0" xfId="0" applyNumberFormat="1" applyFont="1" applyFill="1" applyBorder="1" applyAlignment="1">
      <alignment horizontal="left" vertical="center" wrapText="1"/>
    </xf>
    <xf numFmtId="8" fontId="3" fillId="0" borderId="0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8" fontId="11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wrapText="1"/>
    </xf>
    <xf numFmtId="165" fontId="11" fillId="0" borderId="0" xfId="0" applyNumberFormat="1" applyFont="1" applyFill="1" applyBorder="1" applyAlignment="1">
      <alignment horizontal="left" wrapText="1"/>
    </xf>
    <xf numFmtId="165" fontId="16" fillId="0" borderId="0" xfId="0" applyNumberFormat="1" applyFont="1" applyFill="1" applyBorder="1" applyAlignment="1">
      <alignment horizontal="left" wrapText="1"/>
    </xf>
    <xf numFmtId="0" fontId="16" fillId="0" borderId="0" xfId="0" applyFont="1" applyFill="1" applyBorder="1" applyAlignment="1">
      <alignment horizontal="left" wrapText="1"/>
    </xf>
    <xf numFmtId="1" fontId="8" fillId="0" borderId="0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/>
    </xf>
    <xf numFmtId="8" fontId="1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left" vertical="center" wrapText="1"/>
    </xf>
    <xf numFmtId="0" fontId="13" fillId="0" borderId="0" xfId="0" applyFont="1" applyFill="1" applyBorder="1"/>
    <xf numFmtId="0" fontId="6" fillId="0" borderId="0" xfId="0" applyFont="1" applyFill="1" applyBorder="1"/>
    <xf numFmtId="1" fontId="3" fillId="0" borderId="0" xfId="0" applyNumberFormat="1" applyFont="1" applyFill="1" applyBorder="1" applyAlignment="1">
      <alignment horizontal="left"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/>
    <xf numFmtId="0" fontId="15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/>
    <xf numFmtId="8" fontId="18" fillId="3" borderId="4" xfId="0" applyNumberFormat="1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0" fontId="3" fillId="0" borderId="4" xfId="0" applyFont="1" applyFill="1" applyBorder="1" applyAlignment="1">
      <alignment horizontal="center"/>
    </xf>
    <xf numFmtId="0" fontId="10" fillId="0" borderId="5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1" fontId="3" fillId="3" borderId="1" xfId="0" applyNumberFormat="1" applyFont="1" applyFill="1" applyBorder="1" applyAlignment="1">
      <alignment horizontal="left" vertical="center" wrapText="1"/>
    </xf>
    <xf numFmtId="1" fontId="12" fillId="3" borderId="4" xfId="0" applyNumberFormat="1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167" fontId="5" fillId="0" borderId="1" xfId="0" applyNumberFormat="1" applyFont="1" applyFill="1" applyBorder="1" applyAlignment="1">
      <alignment horizontal="center" vertical="center"/>
    </xf>
    <xf numFmtId="167" fontId="5" fillId="0" borderId="4" xfId="0" applyNumberFormat="1" applyFont="1" applyFill="1" applyBorder="1" applyAlignment="1">
      <alignment horizontal="center" vertical="center"/>
    </xf>
    <xf numFmtId="167" fontId="5" fillId="0" borderId="2" xfId="0" applyNumberFormat="1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3" fontId="5" fillId="0" borderId="4" xfId="0" applyNumberFormat="1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166" fontId="5" fillId="0" borderId="4" xfId="0" applyNumberFormat="1" applyFont="1" applyFill="1" applyBorder="1" applyAlignment="1">
      <alignment horizontal="center" vertical="center"/>
    </xf>
    <xf numFmtId="166" fontId="5" fillId="0" borderId="2" xfId="0" applyNumberFormat="1" applyFont="1" applyFill="1" applyBorder="1" applyAlignment="1">
      <alignment horizontal="center" vertical="center"/>
    </xf>
    <xf numFmtId="3" fontId="4" fillId="3" borderId="9" xfId="0" applyNumberFormat="1" applyFont="1" applyFill="1" applyBorder="1" applyAlignment="1">
      <alignment horizontal="center" vertical="center"/>
    </xf>
    <xf numFmtId="3" fontId="4" fillId="3" borderId="10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2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1" fontId="8" fillId="3" borderId="4" xfId="0" applyNumberFormat="1" applyFont="1" applyFill="1" applyBorder="1" applyAlignment="1">
      <alignment horizontal="left" vertical="center"/>
    </xf>
    <xf numFmtId="1" fontId="8" fillId="3" borderId="2" xfId="0" applyNumberFormat="1" applyFont="1" applyFill="1" applyBorder="1" applyAlignment="1">
      <alignment horizontal="left" vertical="center"/>
    </xf>
    <xf numFmtId="3" fontId="5" fillId="3" borderId="1" xfId="0" applyNumberFormat="1" applyFont="1" applyFill="1" applyBorder="1" applyAlignment="1">
      <alignment horizontal="center" vertical="center"/>
    </xf>
    <xf numFmtId="3" fontId="5" fillId="3" borderId="4" xfId="0" applyNumberFormat="1" applyFont="1" applyFill="1" applyBorder="1" applyAlignment="1">
      <alignment horizontal="center" vertical="center"/>
    </xf>
    <xf numFmtId="3" fontId="5" fillId="3" borderId="2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3" borderId="4" xfId="0" applyNumberFormat="1" applyFont="1" applyFill="1" applyBorder="1" applyAlignment="1">
      <alignment horizontal="center" vertical="center"/>
    </xf>
    <xf numFmtId="3" fontId="4" fillId="3" borderId="2" xfId="0" applyNumberFormat="1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center" vertical="center" wrapText="1"/>
    </xf>
    <xf numFmtId="3" fontId="4" fillId="6" borderId="4" xfId="0" applyNumberFormat="1" applyFont="1" applyFill="1" applyBorder="1" applyAlignment="1">
      <alignment horizontal="center" vertical="center" wrapText="1"/>
    </xf>
    <xf numFmtId="3" fontId="4" fillId="6" borderId="2" xfId="0" applyNumberFormat="1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3" fontId="14" fillId="0" borderId="1" xfId="0" applyNumberFormat="1" applyFont="1" applyFill="1" applyBorder="1" applyAlignment="1">
      <alignment horizontal="center" vertical="center"/>
    </xf>
    <xf numFmtId="3" fontId="14" fillId="0" borderId="4" xfId="0" applyNumberFormat="1" applyFont="1" applyFill="1" applyBorder="1" applyAlignment="1">
      <alignment horizontal="center" vertical="center"/>
    </xf>
    <xf numFmtId="3" fontId="14" fillId="0" borderId="2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 wrapText="1"/>
    </xf>
    <xf numFmtId="164" fontId="4" fillId="0" borderId="4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3" fontId="4" fillId="7" borderId="1" xfId="0" applyNumberFormat="1" applyFont="1" applyFill="1" applyBorder="1" applyAlignment="1">
      <alignment horizontal="center" vertical="center"/>
    </xf>
    <xf numFmtId="3" fontId="4" fillId="7" borderId="4" xfId="0" applyNumberFormat="1" applyFont="1" applyFill="1" applyBorder="1" applyAlignment="1">
      <alignment horizontal="center" vertical="center"/>
    </xf>
    <xf numFmtId="3" fontId="4" fillId="7" borderId="2" xfId="0" applyNumberFormat="1" applyFont="1" applyFill="1" applyBorder="1" applyAlignment="1">
      <alignment horizontal="center" vertical="center"/>
    </xf>
    <xf numFmtId="0" fontId="19" fillId="9" borderId="9" xfId="0" applyFont="1" applyFill="1" applyBorder="1" applyAlignment="1">
      <alignment horizontal="center" vertical="center"/>
    </xf>
    <xf numFmtId="0" fontId="19" fillId="9" borderId="11" xfId="0" applyFont="1" applyFill="1" applyBorder="1" applyAlignment="1">
      <alignment horizontal="center" vertical="center"/>
    </xf>
    <xf numFmtId="0" fontId="19" fillId="9" borderId="10" xfId="0" applyFont="1" applyFill="1" applyBorder="1" applyAlignment="1">
      <alignment horizontal="center" vertical="center"/>
    </xf>
    <xf numFmtId="0" fontId="19" fillId="9" borderId="8" xfId="0" applyFont="1" applyFill="1" applyBorder="1" applyAlignment="1">
      <alignment horizontal="center" vertical="center"/>
    </xf>
    <xf numFmtId="0" fontId="19" fillId="9" borderId="12" xfId="0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center" vertical="center"/>
    </xf>
    <xf numFmtId="4" fontId="5" fillId="0" borderId="1" xfId="0" applyNumberFormat="1" applyFont="1" applyFill="1" applyBorder="1" applyAlignment="1">
      <alignment horizontal="center" vertical="center"/>
    </xf>
    <xf numFmtId="4" fontId="5" fillId="0" borderId="4" xfId="0" applyNumberFormat="1" applyFont="1" applyFill="1" applyBorder="1" applyAlignment="1">
      <alignment horizontal="center" vertical="center"/>
    </xf>
    <xf numFmtId="4" fontId="5" fillId="0" borderId="2" xfId="0" applyNumberFormat="1" applyFont="1" applyFill="1" applyBorder="1" applyAlignment="1">
      <alignment horizontal="center" vertical="center"/>
    </xf>
    <xf numFmtId="1" fontId="8" fillId="3" borderId="4" xfId="0" applyNumberFormat="1" applyFont="1" applyFill="1" applyBorder="1" applyAlignment="1">
      <alignment horizontal="left" vertical="center" wrapText="1"/>
    </xf>
    <xf numFmtId="1" fontId="8" fillId="3" borderId="2" xfId="0" applyNumberFormat="1" applyFont="1" applyFill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center" vertical="center"/>
    </xf>
    <xf numFmtId="3" fontId="4" fillId="0" borderId="4" xfId="0" applyNumberFormat="1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1" fontId="8" fillId="0" borderId="4" xfId="0" applyNumberFormat="1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" fontId="8" fillId="3" borderId="4" xfId="0" applyNumberFormat="1" applyFont="1" applyFill="1" applyBorder="1" applyAlignment="1">
      <alignment horizontal="left"/>
    </xf>
    <xf numFmtId="1" fontId="8" fillId="3" borderId="2" xfId="0" applyNumberFormat="1" applyFont="1" applyFill="1" applyBorder="1" applyAlignment="1">
      <alignment horizontal="left"/>
    </xf>
    <xf numFmtId="164" fontId="4" fillId="3" borderId="1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left" vertical="center" wrapText="1"/>
    </xf>
    <xf numFmtId="1" fontId="8" fillId="0" borderId="0" xfId="0" applyNumberFormat="1" applyFont="1" applyFill="1" applyBorder="1" applyAlignment="1">
      <alignment horizontal="left" vertical="center"/>
    </xf>
    <xf numFmtId="1" fontId="8" fillId="0" borderId="0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top" wrapText="1"/>
    </xf>
    <xf numFmtId="0" fontId="19" fillId="0" borderId="5" xfId="0" applyFont="1" applyFill="1" applyBorder="1" applyAlignment="1"/>
    <xf numFmtId="0" fontId="19" fillId="0" borderId="4" xfId="0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15"/>
  <sheetViews>
    <sheetView showGridLines="0" tabSelected="1" zoomScale="55" zoomScaleNormal="55" zoomScaleSheetLayoutView="2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U167" sqref="U167:U175"/>
    </sheetView>
  </sheetViews>
  <sheetFormatPr defaultRowHeight="18"/>
  <cols>
    <col min="1" max="1" width="72.140625" style="4" customWidth="1"/>
    <col min="2" max="2" width="15.7109375" style="4" customWidth="1"/>
    <col min="3" max="3" width="16.7109375" style="4" customWidth="1"/>
    <col min="4" max="4" width="14" style="4" customWidth="1"/>
    <col min="5" max="5" width="19.5703125" style="4" customWidth="1"/>
    <col min="6" max="6" width="13.85546875" style="35" customWidth="1"/>
    <col min="7" max="7" width="16.42578125" style="4" customWidth="1"/>
    <col min="8" max="8" width="15.85546875" style="4" customWidth="1"/>
    <col min="9" max="9" width="16.7109375" style="4" customWidth="1"/>
    <col min="10" max="10" width="17.28515625" style="4" customWidth="1"/>
    <col min="11" max="11" width="14.7109375" style="4" customWidth="1"/>
    <col min="12" max="12" width="17.42578125" style="4" customWidth="1"/>
    <col min="13" max="13" width="16.5703125" style="4" customWidth="1"/>
    <col min="14" max="14" width="36" style="4" customWidth="1"/>
    <col min="15" max="15" width="13.85546875" style="4" customWidth="1"/>
    <col min="16" max="16" width="26.28515625" style="4" customWidth="1"/>
    <col min="17" max="17" width="20.140625" style="4" customWidth="1"/>
    <col min="18" max="21" width="18.85546875" style="4" customWidth="1"/>
    <col min="22" max="22" width="62.42578125" style="4" customWidth="1"/>
    <col min="23" max="23" width="25.85546875" style="4" customWidth="1"/>
    <col min="24" max="29" width="24.85546875" style="42" customWidth="1"/>
    <col min="30" max="30" width="19.5703125" style="4" bestFit="1" customWidth="1"/>
    <col min="31" max="16384" width="9.140625" style="4"/>
  </cols>
  <sheetData>
    <row r="1" spans="1:29" ht="24.75" customHeight="1">
      <c r="A1" s="1" t="s">
        <v>69</v>
      </c>
      <c r="B1" s="2"/>
      <c r="C1" s="3"/>
      <c r="F1" s="35" t="s">
        <v>42</v>
      </c>
    </row>
    <row r="2" spans="1:29" ht="24.75" customHeight="1" thickBot="1"/>
    <row r="3" spans="1:29" s="6" customFormat="1" ht="36.75" customHeight="1" thickBot="1">
      <c r="A3" s="153" t="s">
        <v>0</v>
      </c>
      <c r="B3" s="5" t="s">
        <v>1</v>
      </c>
      <c r="C3" s="5" t="s">
        <v>2</v>
      </c>
      <c r="D3" s="5" t="s">
        <v>3</v>
      </c>
      <c r="E3" s="165" t="s">
        <v>4</v>
      </c>
      <c r="F3" s="166"/>
      <c r="G3" s="167" t="s">
        <v>43</v>
      </c>
      <c r="H3" s="169" t="s">
        <v>55</v>
      </c>
      <c r="I3" s="170"/>
      <c r="J3" s="170"/>
      <c r="K3" s="170"/>
      <c r="L3" s="171"/>
      <c r="M3" s="172" t="s">
        <v>56</v>
      </c>
      <c r="N3" s="157" t="s">
        <v>5</v>
      </c>
      <c r="O3" s="158"/>
      <c r="P3" s="159"/>
      <c r="Q3" s="163" t="s">
        <v>52</v>
      </c>
      <c r="R3" s="155" t="s">
        <v>44</v>
      </c>
      <c r="S3" s="155" t="s">
        <v>6</v>
      </c>
      <c r="T3" s="155" t="s">
        <v>45</v>
      </c>
      <c r="U3" s="155" t="s">
        <v>46</v>
      </c>
      <c r="V3" s="153" t="s">
        <v>7</v>
      </c>
      <c r="W3" s="153" t="s">
        <v>8</v>
      </c>
      <c r="X3" s="137" t="s">
        <v>115</v>
      </c>
      <c r="Y3" s="138"/>
      <c r="Z3" s="138"/>
      <c r="AA3" s="138"/>
      <c r="AB3" s="138"/>
      <c r="AC3" s="139"/>
    </row>
    <row r="4" spans="1:29" s="10" customFormat="1" ht="45" customHeight="1" thickBot="1">
      <c r="A4" s="154"/>
      <c r="B4" s="7" t="s">
        <v>9</v>
      </c>
      <c r="C4" s="7" t="s">
        <v>4</v>
      </c>
      <c r="D4" s="7" t="s">
        <v>10</v>
      </c>
      <c r="E4" s="8" t="s">
        <v>11</v>
      </c>
      <c r="F4" s="36" t="s">
        <v>12</v>
      </c>
      <c r="G4" s="168"/>
      <c r="H4" s="93" t="s">
        <v>13</v>
      </c>
      <c r="I4" s="93" t="s">
        <v>14</v>
      </c>
      <c r="J4" s="93" t="s">
        <v>41</v>
      </c>
      <c r="K4" s="94" t="s">
        <v>51</v>
      </c>
      <c r="L4" s="93" t="s">
        <v>53</v>
      </c>
      <c r="M4" s="173"/>
      <c r="N4" s="160"/>
      <c r="O4" s="161"/>
      <c r="P4" s="162"/>
      <c r="Q4" s="164"/>
      <c r="R4" s="156"/>
      <c r="S4" s="156"/>
      <c r="T4" s="156"/>
      <c r="U4" s="156"/>
      <c r="V4" s="154"/>
      <c r="W4" s="154"/>
      <c r="X4" s="140"/>
      <c r="Y4" s="141"/>
      <c r="Z4" s="141"/>
      <c r="AA4" s="141"/>
      <c r="AB4" s="141"/>
      <c r="AC4" s="142"/>
    </row>
    <row r="5" spans="1:29" s="6" customFormat="1" ht="26.25" customHeight="1">
      <c r="A5" s="34" t="s">
        <v>70</v>
      </c>
      <c r="B5" s="112">
        <v>40914</v>
      </c>
      <c r="C5" s="112">
        <f>B5-3</f>
        <v>40911</v>
      </c>
      <c r="D5" s="106">
        <f>IF(E5&lt;=15000,10,IF(E5&lt;=25000,15,20))</f>
        <v>20</v>
      </c>
      <c r="E5" s="98">
        <v>90220</v>
      </c>
      <c r="F5" s="109">
        <v>35000</v>
      </c>
      <c r="G5" s="112">
        <f>C5+2</f>
        <v>40913</v>
      </c>
      <c r="H5" s="120">
        <v>19</v>
      </c>
      <c r="I5" s="120">
        <v>35</v>
      </c>
      <c r="J5" s="117">
        <v>40</v>
      </c>
      <c r="K5" s="120">
        <v>0</v>
      </c>
      <c r="L5" s="120">
        <v>0</v>
      </c>
      <c r="M5" s="120">
        <f>SUM(H5:L13)</f>
        <v>94</v>
      </c>
      <c r="N5" s="104">
        <f>SUM(O6:O13)</f>
        <v>88511</v>
      </c>
      <c r="O5" s="105"/>
      <c r="P5" s="123" t="s">
        <v>40</v>
      </c>
      <c r="Q5" s="134">
        <v>130</v>
      </c>
      <c r="R5" s="106">
        <v>850</v>
      </c>
      <c r="S5" s="106">
        <v>10</v>
      </c>
      <c r="T5" s="106">
        <v>185</v>
      </c>
      <c r="U5" s="128">
        <f>SUM(E5,F5,M5,N5,Q5,R5,S5,T5)</f>
        <v>215000</v>
      </c>
      <c r="W5" s="12"/>
      <c r="X5" s="101">
        <f>E5/D5</f>
        <v>4511</v>
      </c>
      <c r="Y5" s="98">
        <f>Z5-U5</f>
        <v>0</v>
      </c>
      <c r="Z5" s="98">
        <v>215000</v>
      </c>
      <c r="AA5" s="101">
        <f>Y5/D5</f>
        <v>0</v>
      </c>
      <c r="AB5" s="98">
        <f>Y5-AA5</f>
        <v>0</v>
      </c>
      <c r="AC5" s="98">
        <f>LEFT(AA5,2)*D5</f>
        <v>0</v>
      </c>
    </row>
    <row r="6" spans="1:29" s="6" customFormat="1" ht="26.25" customHeight="1">
      <c r="A6" s="83">
        <v>4.9000000000000004</v>
      </c>
      <c r="B6" s="113"/>
      <c r="C6" s="113"/>
      <c r="D6" s="107"/>
      <c r="E6" s="99"/>
      <c r="F6" s="110"/>
      <c r="G6" s="113"/>
      <c r="H6" s="121"/>
      <c r="I6" s="121"/>
      <c r="J6" s="118"/>
      <c r="K6" s="121"/>
      <c r="L6" s="121"/>
      <c r="M6" s="121"/>
      <c r="N6" s="28" t="s">
        <v>15</v>
      </c>
      <c r="O6" s="29">
        <v>81000</v>
      </c>
      <c r="P6" s="124"/>
      <c r="Q6" s="135"/>
      <c r="R6" s="107"/>
      <c r="S6" s="107"/>
      <c r="T6" s="107"/>
      <c r="U6" s="129"/>
      <c r="V6" s="13"/>
      <c r="W6" s="12" t="s">
        <v>17</v>
      </c>
      <c r="X6" s="102"/>
      <c r="Y6" s="99"/>
      <c r="Z6" s="99"/>
      <c r="AA6" s="102"/>
      <c r="AB6" s="99"/>
      <c r="AC6" s="99"/>
    </row>
    <row r="7" spans="1:29" s="6" customFormat="1" ht="26.25" customHeight="1">
      <c r="A7" s="14"/>
      <c r="B7" s="113"/>
      <c r="C7" s="113"/>
      <c r="D7" s="107"/>
      <c r="E7" s="99"/>
      <c r="F7" s="110"/>
      <c r="G7" s="113"/>
      <c r="H7" s="121"/>
      <c r="I7" s="121"/>
      <c r="J7" s="118"/>
      <c r="K7" s="121"/>
      <c r="L7" s="121"/>
      <c r="M7" s="121"/>
      <c r="N7" s="30" t="s">
        <v>18</v>
      </c>
      <c r="O7" s="29">
        <v>5100</v>
      </c>
      <c r="P7" s="124"/>
      <c r="Q7" s="135"/>
      <c r="R7" s="107"/>
      <c r="S7" s="107"/>
      <c r="T7" s="107"/>
      <c r="U7" s="129"/>
      <c r="V7" s="13" t="s">
        <v>16</v>
      </c>
      <c r="W7" s="12" t="s">
        <v>20</v>
      </c>
      <c r="X7" s="102"/>
      <c r="Y7" s="99"/>
      <c r="Z7" s="99"/>
      <c r="AA7" s="102"/>
      <c r="AB7" s="99"/>
      <c r="AC7" s="99"/>
    </row>
    <row r="8" spans="1:29" s="6" customFormat="1" ht="26.25" customHeight="1" thickBot="1">
      <c r="A8" s="14"/>
      <c r="B8" s="113"/>
      <c r="C8" s="113"/>
      <c r="D8" s="107"/>
      <c r="E8" s="99"/>
      <c r="F8" s="110"/>
      <c r="G8" s="113"/>
      <c r="H8" s="121"/>
      <c r="I8" s="121"/>
      <c r="J8" s="118"/>
      <c r="K8" s="121"/>
      <c r="L8" s="121"/>
      <c r="M8" s="121"/>
      <c r="N8" s="30" t="s">
        <v>21</v>
      </c>
      <c r="O8" s="29">
        <v>0</v>
      </c>
      <c r="P8" s="125"/>
      <c r="Q8" s="135"/>
      <c r="R8" s="107"/>
      <c r="S8" s="107"/>
      <c r="T8" s="107"/>
      <c r="U8" s="129"/>
      <c r="V8" s="13" t="s">
        <v>19</v>
      </c>
      <c r="W8" s="12"/>
      <c r="X8" s="102"/>
      <c r="Y8" s="99"/>
      <c r="Z8" s="99"/>
      <c r="AA8" s="102"/>
      <c r="AB8" s="99"/>
      <c r="AC8" s="99"/>
    </row>
    <row r="9" spans="1:29" s="6" customFormat="1" ht="26.25" customHeight="1">
      <c r="A9" s="14"/>
      <c r="B9" s="113"/>
      <c r="C9" s="113"/>
      <c r="D9" s="107"/>
      <c r="E9" s="99"/>
      <c r="F9" s="110"/>
      <c r="G9" s="113"/>
      <c r="H9" s="121"/>
      <c r="I9" s="121"/>
      <c r="J9" s="118"/>
      <c r="K9" s="121"/>
      <c r="L9" s="121"/>
      <c r="M9" s="121"/>
      <c r="N9" s="30" t="s">
        <v>23</v>
      </c>
      <c r="O9" s="29">
        <v>0</v>
      </c>
      <c r="P9" s="131">
        <v>40903</v>
      </c>
      <c r="Q9" s="135"/>
      <c r="R9" s="107"/>
      <c r="S9" s="107"/>
      <c r="T9" s="107"/>
      <c r="U9" s="129"/>
      <c r="V9" s="13" t="s">
        <v>22</v>
      </c>
      <c r="W9" s="12" t="s">
        <v>25</v>
      </c>
      <c r="X9" s="102"/>
      <c r="Y9" s="99"/>
      <c r="Z9" s="99"/>
      <c r="AA9" s="102"/>
      <c r="AB9" s="99"/>
      <c r="AC9" s="99"/>
    </row>
    <row r="10" spans="1:29" s="6" customFormat="1" ht="26.25" customHeight="1">
      <c r="A10" s="14"/>
      <c r="B10" s="113"/>
      <c r="C10" s="113"/>
      <c r="D10" s="107"/>
      <c r="E10" s="99"/>
      <c r="F10" s="110"/>
      <c r="G10" s="113"/>
      <c r="H10" s="121"/>
      <c r="I10" s="121"/>
      <c r="J10" s="118"/>
      <c r="K10" s="121"/>
      <c r="L10" s="121"/>
      <c r="M10" s="121"/>
      <c r="N10" s="30" t="s">
        <v>26</v>
      </c>
      <c r="O10" s="29">
        <f>600-Q5</f>
        <v>470</v>
      </c>
      <c r="P10" s="132"/>
      <c r="Q10" s="135"/>
      <c r="R10" s="107"/>
      <c r="S10" s="107"/>
      <c r="T10" s="107"/>
      <c r="U10" s="129"/>
      <c r="V10" s="13" t="s">
        <v>24</v>
      </c>
      <c r="W10" s="12" t="s">
        <v>28</v>
      </c>
      <c r="X10" s="102"/>
      <c r="Y10" s="99"/>
      <c r="Z10" s="99"/>
      <c r="AA10" s="102"/>
      <c r="AB10" s="99"/>
      <c r="AC10" s="99"/>
    </row>
    <row r="11" spans="1:29" s="6" customFormat="1" ht="26.25" customHeight="1">
      <c r="A11" s="14"/>
      <c r="B11" s="113"/>
      <c r="C11" s="113"/>
      <c r="D11" s="107"/>
      <c r="E11" s="99"/>
      <c r="F11" s="110"/>
      <c r="G11" s="113"/>
      <c r="H11" s="121"/>
      <c r="I11" s="121"/>
      <c r="J11" s="118"/>
      <c r="K11" s="121"/>
      <c r="L11" s="121"/>
      <c r="M11" s="121"/>
      <c r="N11" s="30" t="s">
        <v>47</v>
      </c>
      <c r="O11" s="29">
        <v>100</v>
      </c>
      <c r="P11" s="132"/>
      <c r="Q11" s="135"/>
      <c r="R11" s="107"/>
      <c r="S11" s="107"/>
      <c r="T11" s="107"/>
      <c r="U11" s="129"/>
      <c r="V11" s="15" t="s">
        <v>27</v>
      </c>
      <c r="W11" s="12"/>
      <c r="X11" s="102"/>
      <c r="Y11" s="99"/>
      <c r="Z11" s="99"/>
      <c r="AA11" s="102"/>
      <c r="AB11" s="99"/>
      <c r="AC11" s="99"/>
    </row>
    <row r="12" spans="1:29" s="6" customFormat="1" ht="26.25" customHeight="1">
      <c r="A12" s="151" t="s">
        <v>71</v>
      </c>
      <c r="B12" s="113"/>
      <c r="C12" s="113"/>
      <c r="D12" s="107"/>
      <c r="E12" s="99"/>
      <c r="F12" s="110"/>
      <c r="G12" s="113"/>
      <c r="H12" s="121"/>
      <c r="I12" s="121"/>
      <c r="J12" s="118"/>
      <c r="K12" s="121"/>
      <c r="L12" s="121"/>
      <c r="M12" s="121"/>
      <c r="N12" s="28" t="s">
        <v>29</v>
      </c>
      <c r="O12" s="29">
        <v>1390</v>
      </c>
      <c r="P12" s="132"/>
      <c r="Q12" s="135"/>
      <c r="R12" s="107"/>
      <c r="S12" s="107"/>
      <c r="T12" s="107"/>
      <c r="U12" s="129"/>
      <c r="W12" s="12"/>
      <c r="X12" s="102"/>
      <c r="Y12" s="99"/>
      <c r="Z12" s="99"/>
      <c r="AA12" s="102"/>
      <c r="AB12" s="99"/>
      <c r="AC12" s="99"/>
    </row>
    <row r="13" spans="1:29" s="6" customFormat="1" ht="26.25" customHeight="1" thickBot="1">
      <c r="A13" s="152"/>
      <c r="B13" s="114"/>
      <c r="C13" s="114"/>
      <c r="D13" s="108"/>
      <c r="E13" s="100"/>
      <c r="F13" s="111"/>
      <c r="G13" s="114"/>
      <c r="H13" s="122"/>
      <c r="I13" s="122"/>
      <c r="J13" s="119"/>
      <c r="K13" s="122"/>
      <c r="L13" s="122"/>
      <c r="M13" s="122"/>
      <c r="N13" s="32" t="s">
        <v>30</v>
      </c>
      <c r="O13" s="33">
        <v>451</v>
      </c>
      <c r="P13" s="133"/>
      <c r="Q13" s="136"/>
      <c r="R13" s="108"/>
      <c r="S13" s="108"/>
      <c r="T13" s="108"/>
      <c r="U13" s="130"/>
      <c r="V13" s="17"/>
      <c r="W13" s="18"/>
      <c r="X13" s="103"/>
      <c r="Y13" s="100"/>
      <c r="Z13" s="100"/>
      <c r="AA13" s="103"/>
      <c r="AB13" s="100"/>
      <c r="AC13" s="100"/>
    </row>
    <row r="14" spans="1:29" s="6" customFormat="1" ht="26.25" customHeight="1">
      <c r="A14" s="34" t="s">
        <v>72</v>
      </c>
      <c r="B14" s="112">
        <v>40914</v>
      </c>
      <c r="C14" s="112">
        <f>B14-3</f>
        <v>40911</v>
      </c>
      <c r="D14" s="106">
        <f>IF(E14&lt;=15000,10,IF(E14&lt;=25000,15,20))</f>
        <v>20</v>
      </c>
      <c r="E14" s="98">
        <v>91520</v>
      </c>
      <c r="F14" s="109">
        <v>34000</v>
      </c>
      <c r="G14" s="112">
        <f>C14+2</f>
        <v>40913</v>
      </c>
      <c r="H14" s="120">
        <v>22</v>
      </c>
      <c r="I14" s="120">
        <v>35</v>
      </c>
      <c r="J14" s="117">
        <v>40</v>
      </c>
      <c r="K14" s="120">
        <v>0</v>
      </c>
      <c r="L14" s="120">
        <v>0</v>
      </c>
      <c r="M14" s="120">
        <f>SUM(H14:L22)</f>
        <v>97</v>
      </c>
      <c r="N14" s="104">
        <f>SUM(O15:O22)</f>
        <v>75216</v>
      </c>
      <c r="O14" s="105"/>
      <c r="P14" s="123" t="s">
        <v>40</v>
      </c>
      <c r="Q14" s="134">
        <v>130</v>
      </c>
      <c r="R14" s="106">
        <v>850</v>
      </c>
      <c r="S14" s="106">
        <v>10</v>
      </c>
      <c r="T14" s="106">
        <v>177</v>
      </c>
      <c r="U14" s="128">
        <f>SUM(E14,F14,M14,N14,Q14,R14,S14,T14)</f>
        <v>202000</v>
      </c>
      <c r="V14" s="13"/>
      <c r="W14" s="12"/>
      <c r="X14" s="101">
        <f>E14/D14</f>
        <v>4576</v>
      </c>
      <c r="Y14" s="143">
        <f t="shared" ref="Y14" si="0">Z14-U14</f>
        <v>0</v>
      </c>
      <c r="Z14" s="98">
        <v>202000</v>
      </c>
      <c r="AA14" s="101">
        <f t="shared" ref="AA14" si="1">Y14/D14</f>
        <v>0</v>
      </c>
      <c r="AB14" s="98">
        <v>202000</v>
      </c>
      <c r="AC14" s="98">
        <f t="shared" ref="AC14" si="2">LEFT(AA14,2)*D14</f>
        <v>0</v>
      </c>
    </row>
    <row r="15" spans="1:29" s="6" customFormat="1" ht="26.25" customHeight="1">
      <c r="A15" s="83">
        <v>3.5</v>
      </c>
      <c r="B15" s="113"/>
      <c r="C15" s="113"/>
      <c r="D15" s="107"/>
      <c r="E15" s="99"/>
      <c r="F15" s="110"/>
      <c r="G15" s="113"/>
      <c r="H15" s="121"/>
      <c r="I15" s="121"/>
      <c r="J15" s="118"/>
      <c r="K15" s="121"/>
      <c r="L15" s="121"/>
      <c r="M15" s="121"/>
      <c r="N15" s="28" t="s">
        <v>15</v>
      </c>
      <c r="O15" s="29">
        <v>68000</v>
      </c>
      <c r="P15" s="124"/>
      <c r="Q15" s="135"/>
      <c r="R15" s="107"/>
      <c r="S15" s="107"/>
      <c r="T15" s="107"/>
      <c r="U15" s="129"/>
      <c r="V15" s="13"/>
      <c r="W15" s="12" t="s">
        <v>17</v>
      </c>
      <c r="X15" s="102"/>
      <c r="Y15" s="144"/>
      <c r="Z15" s="99"/>
      <c r="AA15" s="102"/>
      <c r="AB15" s="99"/>
      <c r="AC15" s="99"/>
    </row>
    <row r="16" spans="1:29" s="6" customFormat="1" ht="26.25" customHeight="1">
      <c r="A16" s="14"/>
      <c r="B16" s="113"/>
      <c r="C16" s="113"/>
      <c r="D16" s="107"/>
      <c r="E16" s="99"/>
      <c r="F16" s="110"/>
      <c r="G16" s="113"/>
      <c r="H16" s="121"/>
      <c r="I16" s="121"/>
      <c r="J16" s="118"/>
      <c r="K16" s="121"/>
      <c r="L16" s="121"/>
      <c r="M16" s="121"/>
      <c r="N16" s="30" t="s">
        <v>18</v>
      </c>
      <c r="O16" s="29">
        <v>5100</v>
      </c>
      <c r="P16" s="124"/>
      <c r="Q16" s="135"/>
      <c r="R16" s="107"/>
      <c r="S16" s="107"/>
      <c r="T16" s="107"/>
      <c r="U16" s="129"/>
      <c r="V16" s="13" t="s">
        <v>16</v>
      </c>
      <c r="W16" s="12" t="s">
        <v>20</v>
      </c>
      <c r="X16" s="102"/>
      <c r="Y16" s="144"/>
      <c r="Z16" s="99"/>
      <c r="AA16" s="102"/>
      <c r="AB16" s="99"/>
      <c r="AC16" s="99"/>
    </row>
    <row r="17" spans="1:29" s="6" customFormat="1" ht="26.25" customHeight="1" thickBot="1">
      <c r="A17" s="14"/>
      <c r="B17" s="113"/>
      <c r="C17" s="113"/>
      <c r="D17" s="107"/>
      <c r="E17" s="99"/>
      <c r="F17" s="110"/>
      <c r="G17" s="113"/>
      <c r="H17" s="121"/>
      <c r="I17" s="121"/>
      <c r="J17" s="118"/>
      <c r="K17" s="121"/>
      <c r="L17" s="121"/>
      <c r="M17" s="121"/>
      <c r="N17" s="30" t="s">
        <v>21</v>
      </c>
      <c r="O17" s="29">
        <v>0</v>
      </c>
      <c r="P17" s="125"/>
      <c r="Q17" s="135"/>
      <c r="R17" s="107"/>
      <c r="S17" s="107"/>
      <c r="T17" s="107"/>
      <c r="U17" s="129"/>
      <c r="V17" s="13" t="s">
        <v>31</v>
      </c>
      <c r="W17" s="12"/>
      <c r="X17" s="102"/>
      <c r="Y17" s="144"/>
      <c r="Z17" s="99"/>
      <c r="AA17" s="102"/>
      <c r="AB17" s="99"/>
      <c r="AC17" s="99"/>
    </row>
    <row r="18" spans="1:29" s="6" customFormat="1" ht="26.25" customHeight="1">
      <c r="A18" s="14"/>
      <c r="B18" s="113"/>
      <c r="C18" s="113"/>
      <c r="D18" s="107"/>
      <c r="E18" s="99"/>
      <c r="F18" s="110"/>
      <c r="G18" s="113"/>
      <c r="H18" s="121"/>
      <c r="I18" s="121"/>
      <c r="J18" s="118"/>
      <c r="K18" s="121"/>
      <c r="L18" s="121"/>
      <c r="M18" s="121"/>
      <c r="N18" s="30" t="s">
        <v>23</v>
      </c>
      <c r="O18" s="29">
        <v>0</v>
      </c>
      <c r="P18" s="131">
        <v>40903</v>
      </c>
      <c r="Q18" s="135"/>
      <c r="R18" s="107"/>
      <c r="S18" s="107"/>
      <c r="T18" s="107"/>
      <c r="U18" s="129"/>
      <c r="V18" s="13" t="s">
        <v>22</v>
      </c>
      <c r="W18" s="12" t="s">
        <v>25</v>
      </c>
      <c r="X18" s="102"/>
      <c r="Y18" s="144"/>
      <c r="Z18" s="99"/>
      <c r="AA18" s="102"/>
      <c r="AB18" s="99"/>
      <c r="AC18" s="99"/>
    </row>
    <row r="19" spans="1:29" s="6" customFormat="1" ht="26.25" customHeight="1">
      <c r="A19" s="14"/>
      <c r="B19" s="113"/>
      <c r="C19" s="113"/>
      <c r="D19" s="107"/>
      <c r="E19" s="99"/>
      <c r="F19" s="110"/>
      <c r="G19" s="113"/>
      <c r="H19" s="121"/>
      <c r="I19" s="121"/>
      <c r="J19" s="118"/>
      <c r="K19" s="121"/>
      <c r="L19" s="121"/>
      <c r="M19" s="121"/>
      <c r="N19" s="30" t="s">
        <v>26</v>
      </c>
      <c r="O19" s="29">
        <f>400-Q14</f>
        <v>270</v>
      </c>
      <c r="P19" s="132"/>
      <c r="Q19" s="135"/>
      <c r="R19" s="107"/>
      <c r="S19" s="107"/>
      <c r="T19" s="107"/>
      <c r="U19" s="129"/>
      <c r="V19" s="13" t="s">
        <v>24</v>
      </c>
      <c r="W19" s="12" t="s">
        <v>28</v>
      </c>
      <c r="X19" s="102"/>
      <c r="Y19" s="144"/>
      <c r="Z19" s="99"/>
      <c r="AA19" s="102"/>
      <c r="AB19" s="99"/>
      <c r="AC19" s="99"/>
    </row>
    <row r="20" spans="1:29" s="6" customFormat="1" ht="26.25" customHeight="1">
      <c r="A20" s="14"/>
      <c r="B20" s="113"/>
      <c r="C20" s="113"/>
      <c r="D20" s="107"/>
      <c r="E20" s="99"/>
      <c r="F20" s="110"/>
      <c r="G20" s="113"/>
      <c r="H20" s="121"/>
      <c r="I20" s="121"/>
      <c r="J20" s="118"/>
      <c r="K20" s="121"/>
      <c r="L20" s="121"/>
      <c r="M20" s="121"/>
      <c r="N20" s="30" t="s">
        <v>47</v>
      </c>
      <c r="O20" s="29">
        <v>100</v>
      </c>
      <c r="P20" s="132"/>
      <c r="Q20" s="135"/>
      <c r="R20" s="107"/>
      <c r="S20" s="107"/>
      <c r="T20" s="107"/>
      <c r="U20" s="129"/>
      <c r="V20" s="15" t="s">
        <v>32</v>
      </c>
      <c r="W20" s="12"/>
      <c r="X20" s="102"/>
      <c r="Y20" s="144"/>
      <c r="Z20" s="99"/>
      <c r="AA20" s="102"/>
      <c r="AB20" s="99"/>
      <c r="AC20" s="99"/>
    </row>
    <row r="21" spans="1:29" s="6" customFormat="1" ht="26.25" customHeight="1">
      <c r="A21" s="151" t="s">
        <v>73</v>
      </c>
      <c r="B21" s="113"/>
      <c r="C21" s="113"/>
      <c r="D21" s="107"/>
      <c r="E21" s="99"/>
      <c r="F21" s="110"/>
      <c r="G21" s="113"/>
      <c r="H21" s="121"/>
      <c r="I21" s="121"/>
      <c r="J21" s="118"/>
      <c r="K21" s="121"/>
      <c r="L21" s="121"/>
      <c r="M21" s="121"/>
      <c r="N21" s="28" t="s">
        <v>29</v>
      </c>
      <c r="O21" s="29">
        <v>1360</v>
      </c>
      <c r="P21" s="132"/>
      <c r="Q21" s="135"/>
      <c r="R21" s="107"/>
      <c r="S21" s="107"/>
      <c r="T21" s="107"/>
      <c r="U21" s="129"/>
      <c r="V21" s="13"/>
      <c r="W21" s="12"/>
      <c r="X21" s="102"/>
      <c r="Y21" s="144"/>
      <c r="Z21" s="99"/>
      <c r="AA21" s="102"/>
      <c r="AB21" s="99"/>
      <c r="AC21" s="99"/>
    </row>
    <row r="22" spans="1:29" s="6" customFormat="1" ht="26.25" customHeight="1" thickBot="1">
      <c r="A22" s="152"/>
      <c r="B22" s="114"/>
      <c r="C22" s="114"/>
      <c r="D22" s="108"/>
      <c r="E22" s="100"/>
      <c r="F22" s="111"/>
      <c r="G22" s="114"/>
      <c r="H22" s="122"/>
      <c r="I22" s="122"/>
      <c r="J22" s="119"/>
      <c r="K22" s="122"/>
      <c r="L22" s="122"/>
      <c r="M22" s="122"/>
      <c r="N22" s="32" t="s">
        <v>30</v>
      </c>
      <c r="O22" s="33">
        <v>386</v>
      </c>
      <c r="P22" s="133"/>
      <c r="Q22" s="136"/>
      <c r="R22" s="108"/>
      <c r="S22" s="108"/>
      <c r="T22" s="108"/>
      <c r="U22" s="130"/>
      <c r="V22" s="19"/>
      <c r="W22" s="18"/>
      <c r="X22" s="103"/>
      <c r="Y22" s="145"/>
      <c r="Z22" s="100"/>
      <c r="AA22" s="103"/>
      <c r="AB22" s="100"/>
      <c r="AC22" s="100"/>
    </row>
    <row r="23" spans="1:29" s="6" customFormat="1" ht="26.25" customHeight="1">
      <c r="A23" s="34" t="s">
        <v>74</v>
      </c>
      <c r="B23" s="112">
        <v>40914</v>
      </c>
      <c r="C23" s="112">
        <f>B23-3</f>
        <v>40911</v>
      </c>
      <c r="D23" s="106">
        <f>IF(E23&lt;=15000,10,IF(E23&lt;=25000,15,20))</f>
        <v>20</v>
      </c>
      <c r="E23" s="98">
        <v>73520</v>
      </c>
      <c r="F23" s="109">
        <v>25000</v>
      </c>
      <c r="G23" s="112">
        <f>C23+2</f>
        <v>40913</v>
      </c>
      <c r="H23" s="120">
        <v>22</v>
      </c>
      <c r="I23" s="120">
        <v>35</v>
      </c>
      <c r="J23" s="117">
        <v>40</v>
      </c>
      <c r="K23" s="120">
        <v>0</v>
      </c>
      <c r="L23" s="120">
        <v>0</v>
      </c>
      <c r="M23" s="120">
        <f>SUM(H23:L31)</f>
        <v>97</v>
      </c>
      <c r="N23" s="104">
        <f>SUM(O24:O31)</f>
        <v>75216</v>
      </c>
      <c r="O23" s="105"/>
      <c r="P23" s="123" t="s">
        <v>40</v>
      </c>
      <c r="Q23" s="134">
        <v>130</v>
      </c>
      <c r="R23" s="106">
        <v>850</v>
      </c>
      <c r="S23" s="106">
        <v>10</v>
      </c>
      <c r="T23" s="106">
        <v>177</v>
      </c>
      <c r="U23" s="128">
        <f>SUM(E23,F23,M23,N23,Q23,R23,S23,T23)</f>
        <v>175000</v>
      </c>
      <c r="V23" s="13"/>
      <c r="W23" s="12"/>
      <c r="X23" s="101">
        <f>E23/D23</f>
        <v>3676</v>
      </c>
      <c r="Y23" s="98">
        <f t="shared" ref="Y23" si="3">Z23-U23</f>
        <v>0</v>
      </c>
      <c r="Z23" s="98">
        <v>175000</v>
      </c>
      <c r="AA23" s="101">
        <f t="shared" ref="AA23" si="4">Y23/D23</f>
        <v>0</v>
      </c>
      <c r="AB23" s="98">
        <v>175000</v>
      </c>
      <c r="AC23" s="98">
        <f t="shared" ref="AC23" si="5">LEFT(AA23,2)*D23</f>
        <v>0</v>
      </c>
    </row>
    <row r="24" spans="1:29" s="6" customFormat="1" ht="26.25" customHeight="1">
      <c r="A24" s="83">
        <v>3.5</v>
      </c>
      <c r="B24" s="113"/>
      <c r="C24" s="113"/>
      <c r="D24" s="107"/>
      <c r="E24" s="99"/>
      <c r="F24" s="110"/>
      <c r="G24" s="113"/>
      <c r="H24" s="121"/>
      <c r="I24" s="121"/>
      <c r="J24" s="118"/>
      <c r="K24" s="121"/>
      <c r="L24" s="121"/>
      <c r="M24" s="121"/>
      <c r="N24" s="28" t="s">
        <v>15</v>
      </c>
      <c r="O24" s="29">
        <v>68000</v>
      </c>
      <c r="P24" s="124"/>
      <c r="Q24" s="135"/>
      <c r="R24" s="107"/>
      <c r="S24" s="107"/>
      <c r="T24" s="107"/>
      <c r="U24" s="129"/>
      <c r="V24" s="13"/>
      <c r="W24" s="12" t="s">
        <v>17</v>
      </c>
      <c r="X24" s="102"/>
      <c r="Y24" s="99"/>
      <c r="Z24" s="99"/>
      <c r="AA24" s="102"/>
      <c r="AB24" s="99"/>
      <c r="AC24" s="99"/>
    </row>
    <row r="25" spans="1:29" s="6" customFormat="1" ht="26.25" customHeight="1">
      <c r="A25" s="14"/>
      <c r="B25" s="113"/>
      <c r="C25" s="113"/>
      <c r="D25" s="107"/>
      <c r="E25" s="99"/>
      <c r="F25" s="110"/>
      <c r="G25" s="113"/>
      <c r="H25" s="121"/>
      <c r="I25" s="121"/>
      <c r="J25" s="118"/>
      <c r="K25" s="121"/>
      <c r="L25" s="121"/>
      <c r="M25" s="121"/>
      <c r="N25" s="30" t="s">
        <v>18</v>
      </c>
      <c r="O25" s="29">
        <v>5100</v>
      </c>
      <c r="P25" s="124"/>
      <c r="Q25" s="135"/>
      <c r="R25" s="107"/>
      <c r="S25" s="107"/>
      <c r="T25" s="107"/>
      <c r="U25" s="129"/>
      <c r="V25" s="13" t="s">
        <v>16</v>
      </c>
      <c r="W25" s="12" t="s">
        <v>20</v>
      </c>
      <c r="X25" s="102"/>
      <c r="Y25" s="99"/>
      <c r="Z25" s="99"/>
      <c r="AA25" s="102"/>
      <c r="AB25" s="99"/>
      <c r="AC25" s="99"/>
    </row>
    <row r="26" spans="1:29" s="6" customFormat="1" ht="26.25" customHeight="1" thickBot="1">
      <c r="A26" s="14"/>
      <c r="B26" s="113"/>
      <c r="C26" s="113"/>
      <c r="D26" s="107"/>
      <c r="E26" s="99"/>
      <c r="F26" s="110"/>
      <c r="G26" s="113"/>
      <c r="H26" s="121"/>
      <c r="I26" s="121"/>
      <c r="J26" s="118"/>
      <c r="K26" s="121"/>
      <c r="L26" s="121"/>
      <c r="M26" s="121"/>
      <c r="N26" s="30" t="s">
        <v>21</v>
      </c>
      <c r="O26" s="29">
        <v>0</v>
      </c>
      <c r="P26" s="125"/>
      <c r="Q26" s="135"/>
      <c r="R26" s="107"/>
      <c r="S26" s="107"/>
      <c r="T26" s="107"/>
      <c r="U26" s="129"/>
      <c r="V26" s="13" t="s">
        <v>31</v>
      </c>
      <c r="W26" s="12"/>
      <c r="X26" s="102"/>
      <c r="Y26" s="99"/>
      <c r="Z26" s="99"/>
      <c r="AA26" s="102"/>
      <c r="AB26" s="99"/>
      <c r="AC26" s="99"/>
    </row>
    <row r="27" spans="1:29" s="6" customFormat="1" ht="26.25" customHeight="1">
      <c r="A27" s="14"/>
      <c r="B27" s="113"/>
      <c r="C27" s="113"/>
      <c r="D27" s="107"/>
      <c r="E27" s="99"/>
      <c r="F27" s="110"/>
      <c r="G27" s="113"/>
      <c r="H27" s="121"/>
      <c r="I27" s="121"/>
      <c r="J27" s="118"/>
      <c r="K27" s="121"/>
      <c r="L27" s="121"/>
      <c r="M27" s="121"/>
      <c r="N27" s="30" t="s">
        <v>23</v>
      </c>
      <c r="O27" s="29">
        <v>0</v>
      </c>
      <c r="P27" s="131">
        <v>40903</v>
      </c>
      <c r="Q27" s="135"/>
      <c r="R27" s="107"/>
      <c r="S27" s="107"/>
      <c r="T27" s="107"/>
      <c r="U27" s="129"/>
      <c r="V27" s="13" t="s">
        <v>22</v>
      </c>
      <c r="W27" s="12" t="s">
        <v>25</v>
      </c>
      <c r="X27" s="102"/>
      <c r="Y27" s="99"/>
      <c r="Z27" s="99"/>
      <c r="AA27" s="102"/>
      <c r="AB27" s="99"/>
      <c r="AC27" s="99"/>
    </row>
    <row r="28" spans="1:29" s="6" customFormat="1" ht="26.25" customHeight="1">
      <c r="A28" s="14"/>
      <c r="B28" s="113"/>
      <c r="C28" s="113"/>
      <c r="D28" s="107"/>
      <c r="E28" s="99"/>
      <c r="F28" s="110"/>
      <c r="G28" s="113"/>
      <c r="H28" s="121"/>
      <c r="I28" s="121"/>
      <c r="J28" s="118"/>
      <c r="K28" s="121"/>
      <c r="L28" s="121"/>
      <c r="M28" s="121"/>
      <c r="N28" s="30" t="s">
        <v>26</v>
      </c>
      <c r="O28" s="29">
        <f>400-Q23</f>
        <v>270</v>
      </c>
      <c r="P28" s="132"/>
      <c r="Q28" s="135"/>
      <c r="R28" s="107"/>
      <c r="S28" s="107"/>
      <c r="T28" s="107"/>
      <c r="U28" s="129"/>
      <c r="V28" s="13" t="s">
        <v>24</v>
      </c>
      <c r="W28" s="12" t="s">
        <v>28</v>
      </c>
      <c r="X28" s="102"/>
      <c r="Y28" s="99"/>
      <c r="Z28" s="99"/>
      <c r="AA28" s="102"/>
      <c r="AB28" s="99"/>
      <c r="AC28" s="99"/>
    </row>
    <row r="29" spans="1:29" s="6" customFormat="1" ht="26.25" customHeight="1">
      <c r="A29" s="14"/>
      <c r="B29" s="113"/>
      <c r="C29" s="113"/>
      <c r="D29" s="107"/>
      <c r="E29" s="99"/>
      <c r="F29" s="110"/>
      <c r="G29" s="113"/>
      <c r="H29" s="121"/>
      <c r="I29" s="121"/>
      <c r="J29" s="118"/>
      <c r="K29" s="121"/>
      <c r="L29" s="121"/>
      <c r="M29" s="121"/>
      <c r="N29" s="30" t="s">
        <v>47</v>
      </c>
      <c r="O29" s="29">
        <v>100</v>
      </c>
      <c r="P29" s="132"/>
      <c r="Q29" s="135"/>
      <c r="R29" s="107"/>
      <c r="S29" s="107"/>
      <c r="T29" s="107"/>
      <c r="U29" s="129"/>
      <c r="V29" s="15" t="s">
        <v>32</v>
      </c>
      <c r="W29" s="12"/>
      <c r="X29" s="102"/>
      <c r="Y29" s="99"/>
      <c r="Z29" s="99"/>
      <c r="AA29" s="102"/>
      <c r="AB29" s="99"/>
      <c r="AC29" s="99"/>
    </row>
    <row r="30" spans="1:29" s="6" customFormat="1" ht="26.25" customHeight="1">
      <c r="A30" s="151" t="s">
        <v>75</v>
      </c>
      <c r="B30" s="113"/>
      <c r="C30" s="113"/>
      <c r="D30" s="107"/>
      <c r="E30" s="99"/>
      <c r="F30" s="110"/>
      <c r="G30" s="113"/>
      <c r="H30" s="121"/>
      <c r="I30" s="121"/>
      <c r="J30" s="118"/>
      <c r="K30" s="121"/>
      <c r="L30" s="121"/>
      <c r="M30" s="121"/>
      <c r="N30" s="28" t="s">
        <v>29</v>
      </c>
      <c r="O30" s="29">
        <v>1360</v>
      </c>
      <c r="P30" s="132"/>
      <c r="Q30" s="135"/>
      <c r="R30" s="107"/>
      <c r="S30" s="107"/>
      <c r="T30" s="107"/>
      <c r="U30" s="129"/>
      <c r="V30" s="13"/>
      <c r="W30" s="12"/>
      <c r="X30" s="102"/>
      <c r="Y30" s="99"/>
      <c r="Z30" s="99"/>
      <c r="AA30" s="102"/>
      <c r="AB30" s="99"/>
      <c r="AC30" s="99"/>
    </row>
    <row r="31" spans="1:29" s="6" customFormat="1" ht="26.25" customHeight="1" thickBot="1">
      <c r="A31" s="152"/>
      <c r="B31" s="114"/>
      <c r="C31" s="114"/>
      <c r="D31" s="108"/>
      <c r="E31" s="100"/>
      <c r="F31" s="111"/>
      <c r="G31" s="114"/>
      <c r="H31" s="122"/>
      <c r="I31" s="122"/>
      <c r="J31" s="119"/>
      <c r="K31" s="122"/>
      <c r="L31" s="122"/>
      <c r="M31" s="122"/>
      <c r="N31" s="32" t="s">
        <v>30</v>
      </c>
      <c r="O31" s="33">
        <v>386</v>
      </c>
      <c r="P31" s="133"/>
      <c r="Q31" s="136"/>
      <c r="R31" s="108"/>
      <c r="S31" s="108"/>
      <c r="T31" s="108"/>
      <c r="U31" s="130"/>
      <c r="V31" s="19"/>
      <c r="W31" s="18"/>
      <c r="X31" s="103"/>
      <c r="Y31" s="100"/>
      <c r="Z31" s="100"/>
      <c r="AA31" s="103"/>
      <c r="AB31" s="100"/>
      <c r="AC31" s="100"/>
    </row>
    <row r="32" spans="1:29" s="6" customFormat="1" ht="26.25" customHeight="1">
      <c r="A32" s="34" t="s">
        <v>76</v>
      </c>
      <c r="B32" s="112">
        <v>40914</v>
      </c>
      <c r="C32" s="112">
        <f>B32-3</f>
        <v>40911</v>
      </c>
      <c r="D32" s="106">
        <f>IF(E32&lt;=15000,10,IF(E32&lt;=25000,15,20))</f>
        <v>20</v>
      </c>
      <c r="E32" s="98">
        <v>73520</v>
      </c>
      <c r="F32" s="109">
        <v>26000</v>
      </c>
      <c r="G32" s="112">
        <f>C32+2</f>
        <v>40913</v>
      </c>
      <c r="H32" s="120">
        <v>22</v>
      </c>
      <c r="I32" s="120">
        <v>35</v>
      </c>
      <c r="J32" s="117">
        <v>40</v>
      </c>
      <c r="K32" s="120">
        <v>0</v>
      </c>
      <c r="L32" s="120">
        <v>0</v>
      </c>
      <c r="M32" s="120">
        <f>SUM(H32:L40)</f>
        <v>97</v>
      </c>
      <c r="N32" s="104">
        <f>SUM(O33:O40)</f>
        <v>75216</v>
      </c>
      <c r="O32" s="105"/>
      <c r="P32" s="123" t="s">
        <v>40</v>
      </c>
      <c r="Q32" s="134">
        <v>130</v>
      </c>
      <c r="R32" s="106">
        <v>850</v>
      </c>
      <c r="S32" s="106">
        <v>10</v>
      </c>
      <c r="T32" s="106">
        <v>177</v>
      </c>
      <c r="U32" s="128">
        <f>SUM(E32,F32,M32,N32,Q32,R32,S32,T32)</f>
        <v>176000</v>
      </c>
      <c r="V32" s="13"/>
      <c r="W32" s="12"/>
      <c r="X32" s="101">
        <f>E32/D32</f>
        <v>3676</v>
      </c>
      <c r="Y32" s="98">
        <f t="shared" ref="Y32" si="6">Z32-U32</f>
        <v>0</v>
      </c>
      <c r="Z32" s="98">
        <v>176000</v>
      </c>
      <c r="AA32" s="101">
        <f t="shared" ref="AA32" si="7">Y32/D32</f>
        <v>0</v>
      </c>
      <c r="AB32" s="98">
        <v>176000</v>
      </c>
      <c r="AC32" s="98">
        <f t="shared" ref="AC32" si="8">LEFT(AA32,2)*D32</f>
        <v>0</v>
      </c>
    </row>
    <row r="33" spans="1:29" s="6" customFormat="1" ht="26.25" customHeight="1">
      <c r="A33" s="83">
        <v>3.5</v>
      </c>
      <c r="B33" s="113"/>
      <c r="C33" s="113"/>
      <c r="D33" s="107"/>
      <c r="E33" s="99"/>
      <c r="F33" s="110"/>
      <c r="G33" s="113"/>
      <c r="H33" s="121"/>
      <c r="I33" s="121"/>
      <c r="J33" s="118"/>
      <c r="K33" s="121"/>
      <c r="L33" s="121"/>
      <c r="M33" s="121"/>
      <c r="N33" s="28" t="s">
        <v>15</v>
      </c>
      <c r="O33" s="29">
        <v>68000</v>
      </c>
      <c r="P33" s="124"/>
      <c r="Q33" s="135"/>
      <c r="R33" s="107"/>
      <c r="S33" s="107"/>
      <c r="T33" s="107"/>
      <c r="U33" s="129"/>
      <c r="V33" s="13"/>
      <c r="W33" s="12" t="s">
        <v>17</v>
      </c>
      <c r="X33" s="102"/>
      <c r="Y33" s="99"/>
      <c r="Z33" s="99"/>
      <c r="AA33" s="102"/>
      <c r="AB33" s="99"/>
      <c r="AC33" s="99"/>
    </row>
    <row r="34" spans="1:29" s="6" customFormat="1" ht="26.25" customHeight="1">
      <c r="A34" s="14"/>
      <c r="B34" s="113"/>
      <c r="C34" s="113"/>
      <c r="D34" s="107"/>
      <c r="E34" s="99"/>
      <c r="F34" s="110"/>
      <c r="G34" s="113"/>
      <c r="H34" s="121"/>
      <c r="I34" s="121"/>
      <c r="J34" s="118"/>
      <c r="K34" s="121"/>
      <c r="L34" s="121"/>
      <c r="M34" s="121"/>
      <c r="N34" s="30" t="s">
        <v>18</v>
      </c>
      <c r="O34" s="29">
        <v>5100</v>
      </c>
      <c r="P34" s="124"/>
      <c r="Q34" s="135"/>
      <c r="R34" s="107"/>
      <c r="S34" s="107"/>
      <c r="T34" s="107"/>
      <c r="U34" s="129"/>
      <c r="V34" s="13" t="s">
        <v>16</v>
      </c>
      <c r="W34" s="12" t="s">
        <v>20</v>
      </c>
      <c r="X34" s="102"/>
      <c r="Y34" s="99"/>
      <c r="Z34" s="99"/>
      <c r="AA34" s="102"/>
      <c r="AB34" s="99"/>
      <c r="AC34" s="99"/>
    </row>
    <row r="35" spans="1:29" s="6" customFormat="1" ht="26.25" customHeight="1" thickBot="1">
      <c r="A35" s="14"/>
      <c r="B35" s="113"/>
      <c r="C35" s="113"/>
      <c r="D35" s="107"/>
      <c r="E35" s="99"/>
      <c r="F35" s="110"/>
      <c r="G35" s="113"/>
      <c r="H35" s="121"/>
      <c r="I35" s="121"/>
      <c r="J35" s="118"/>
      <c r="K35" s="121"/>
      <c r="L35" s="121"/>
      <c r="M35" s="121"/>
      <c r="N35" s="30" t="s">
        <v>21</v>
      </c>
      <c r="O35" s="29">
        <v>0</v>
      </c>
      <c r="P35" s="125"/>
      <c r="Q35" s="135"/>
      <c r="R35" s="107"/>
      <c r="S35" s="107"/>
      <c r="T35" s="107"/>
      <c r="U35" s="129"/>
      <c r="V35" s="13" t="s">
        <v>31</v>
      </c>
      <c r="W35" s="12"/>
      <c r="X35" s="102"/>
      <c r="Y35" s="99"/>
      <c r="Z35" s="99"/>
      <c r="AA35" s="102"/>
      <c r="AB35" s="99"/>
      <c r="AC35" s="99"/>
    </row>
    <row r="36" spans="1:29" s="6" customFormat="1" ht="26.25" customHeight="1">
      <c r="A36" s="14"/>
      <c r="B36" s="113"/>
      <c r="C36" s="113"/>
      <c r="D36" s="107"/>
      <c r="E36" s="99"/>
      <c r="F36" s="110"/>
      <c r="G36" s="113"/>
      <c r="H36" s="121"/>
      <c r="I36" s="121"/>
      <c r="J36" s="118"/>
      <c r="K36" s="121"/>
      <c r="L36" s="121"/>
      <c r="M36" s="121"/>
      <c r="N36" s="30" t="s">
        <v>23</v>
      </c>
      <c r="O36" s="29">
        <v>0</v>
      </c>
      <c r="P36" s="131">
        <v>40903</v>
      </c>
      <c r="Q36" s="135"/>
      <c r="R36" s="107"/>
      <c r="S36" s="107"/>
      <c r="T36" s="107"/>
      <c r="U36" s="129"/>
      <c r="V36" s="13" t="s">
        <v>22</v>
      </c>
      <c r="W36" s="12" t="s">
        <v>25</v>
      </c>
      <c r="X36" s="102"/>
      <c r="Y36" s="99"/>
      <c r="Z36" s="99"/>
      <c r="AA36" s="102"/>
      <c r="AB36" s="99"/>
      <c r="AC36" s="99"/>
    </row>
    <row r="37" spans="1:29" s="6" customFormat="1" ht="26.25" customHeight="1">
      <c r="A37" s="16"/>
      <c r="B37" s="113"/>
      <c r="C37" s="113"/>
      <c r="D37" s="107"/>
      <c r="E37" s="99"/>
      <c r="F37" s="110"/>
      <c r="G37" s="113"/>
      <c r="H37" s="121"/>
      <c r="I37" s="121"/>
      <c r="J37" s="118"/>
      <c r="K37" s="121"/>
      <c r="L37" s="121"/>
      <c r="M37" s="121"/>
      <c r="N37" s="30" t="s">
        <v>26</v>
      </c>
      <c r="O37" s="29">
        <f>400-Q32</f>
        <v>270</v>
      </c>
      <c r="P37" s="132"/>
      <c r="Q37" s="135"/>
      <c r="R37" s="107"/>
      <c r="S37" s="107"/>
      <c r="T37" s="107"/>
      <c r="U37" s="129"/>
      <c r="V37" s="13" t="s">
        <v>24</v>
      </c>
      <c r="W37" s="12" t="s">
        <v>28</v>
      </c>
      <c r="X37" s="102"/>
      <c r="Y37" s="99"/>
      <c r="Z37" s="99"/>
      <c r="AA37" s="102"/>
      <c r="AB37" s="99"/>
      <c r="AC37" s="99"/>
    </row>
    <row r="38" spans="1:29" s="6" customFormat="1" ht="26.25" customHeight="1">
      <c r="A38" s="16"/>
      <c r="B38" s="113"/>
      <c r="C38" s="113"/>
      <c r="D38" s="107"/>
      <c r="E38" s="99"/>
      <c r="F38" s="110"/>
      <c r="G38" s="113"/>
      <c r="H38" s="121"/>
      <c r="I38" s="121"/>
      <c r="J38" s="118"/>
      <c r="K38" s="121"/>
      <c r="L38" s="121"/>
      <c r="M38" s="121"/>
      <c r="N38" s="30" t="s">
        <v>47</v>
      </c>
      <c r="O38" s="29">
        <v>100</v>
      </c>
      <c r="P38" s="132"/>
      <c r="Q38" s="135"/>
      <c r="R38" s="107"/>
      <c r="S38" s="107"/>
      <c r="T38" s="107"/>
      <c r="U38" s="129"/>
      <c r="V38" s="15" t="s">
        <v>32</v>
      </c>
      <c r="W38" s="12"/>
      <c r="X38" s="102"/>
      <c r="Y38" s="99"/>
      <c r="Z38" s="99"/>
      <c r="AA38" s="102"/>
      <c r="AB38" s="99"/>
      <c r="AC38" s="99"/>
    </row>
    <row r="39" spans="1:29" s="6" customFormat="1" ht="26.25" customHeight="1">
      <c r="A39" s="151" t="s">
        <v>77</v>
      </c>
      <c r="B39" s="113"/>
      <c r="C39" s="113"/>
      <c r="D39" s="107"/>
      <c r="E39" s="99"/>
      <c r="F39" s="110"/>
      <c r="G39" s="113"/>
      <c r="H39" s="121"/>
      <c r="I39" s="121"/>
      <c r="J39" s="118"/>
      <c r="K39" s="121"/>
      <c r="L39" s="121"/>
      <c r="M39" s="121"/>
      <c r="N39" s="28" t="s">
        <v>29</v>
      </c>
      <c r="O39" s="29">
        <v>1360</v>
      </c>
      <c r="P39" s="132"/>
      <c r="Q39" s="135"/>
      <c r="R39" s="107"/>
      <c r="S39" s="107"/>
      <c r="T39" s="107"/>
      <c r="U39" s="129"/>
      <c r="V39" s="13"/>
      <c r="W39" s="12"/>
      <c r="X39" s="102"/>
      <c r="Y39" s="99"/>
      <c r="Z39" s="99"/>
      <c r="AA39" s="102"/>
      <c r="AB39" s="99"/>
      <c r="AC39" s="99"/>
    </row>
    <row r="40" spans="1:29" s="6" customFormat="1" ht="26.25" customHeight="1" thickBot="1">
      <c r="A40" s="152"/>
      <c r="B40" s="114"/>
      <c r="C40" s="114"/>
      <c r="D40" s="108"/>
      <c r="E40" s="100"/>
      <c r="F40" s="111"/>
      <c r="G40" s="114"/>
      <c r="H40" s="122"/>
      <c r="I40" s="122"/>
      <c r="J40" s="119"/>
      <c r="K40" s="122"/>
      <c r="L40" s="122"/>
      <c r="M40" s="122"/>
      <c r="N40" s="32" t="s">
        <v>30</v>
      </c>
      <c r="O40" s="33">
        <v>386</v>
      </c>
      <c r="P40" s="133"/>
      <c r="Q40" s="136"/>
      <c r="R40" s="108"/>
      <c r="S40" s="108"/>
      <c r="T40" s="108"/>
      <c r="U40" s="130"/>
      <c r="V40" s="19"/>
      <c r="W40" s="18"/>
      <c r="X40" s="103"/>
      <c r="Y40" s="100"/>
      <c r="Z40" s="100"/>
      <c r="AA40" s="103"/>
      <c r="AB40" s="100"/>
      <c r="AC40" s="100"/>
    </row>
    <row r="41" spans="1:29" s="6" customFormat="1" ht="26.25" customHeight="1">
      <c r="A41" s="34" t="s">
        <v>78</v>
      </c>
      <c r="B41" s="112">
        <v>40914</v>
      </c>
      <c r="C41" s="112">
        <f>B41-3</f>
        <v>40911</v>
      </c>
      <c r="D41" s="106">
        <f>IF(E41&lt;=15000,10,IF(E41&lt;=25000,15,20))</f>
        <v>20</v>
      </c>
      <c r="E41" s="98">
        <v>81520</v>
      </c>
      <c r="F41" s="109">
        <v>26000</v>
      </c>
      <c r="G41" s="112">
        <f>C41+2</f>
        <v>40913</v>
      </c>
      <c r="H41" s="120">
        <v>22</v>
      </c>
      <c r="I41" s="120">
        <v>35</v>
      </c>
      <c r="J41" s="117">
        <v>40</v>
      </c>
      <c r="K41" s="120">
        <v>0</v>
      </c>
      <c r="L41" s="120">
        <v>0</v>
      </c>
      <c r="M41" s="120">
        <f>SUM(H41:L49)</f>
        <v>97</v>
      </c>
      <c r="N41" s="104">
        <f>SUM(O42:O49)</f>
        <v>75216</v>
      </c>
      <c r="O41" s="105"/>
      <c r="P41" s="123" t="s">
        <v>40</v>
      </c>
      <c r="Q41" s="134">
        <v>130</v>
      </c>
      <c r="R41" s="106">
        <v>850</v>
      </c>
      <c r="S41" s="106">
        <v>10</v>
      </c>
      <c r="T41" s="106">
        <v>177</v>
      </c>
      <c r="U41" s="128">
        <f>SUM(E41,F41,M41,N41,Q41,R41,S41,T41)</f>
        <v>184000</v>
      </c>
      <c r="V41" s="13"/>
      <c r="W41" s="12"/>
      <c r="X41" s="101">
        <f>E41/D41</f>
        <v>4076</v>
      </c>
      <c r="Y41" s="98">
        <f t="shared" ref="Y41" si="9">Z41-U41</f>
        <v>0</v>
      </c>
      <c r="Z41" s="98">
        <v>184000</v>
      </c>
      <c r="AA41" s="101">
        <f t="shared" ref="AA41" si="10">Y41/D41</f>
        <v>0</v>
      </c>
      <c r="AB41" s="98">
        <v>184000</v>
      </c>
      <c r="AC41" s="98">
        <f>24*20</f>
        <v>480</v>
      </c>
    </row>
    <row r="42" spans="1:29" s="6" customFormat="1" ht="26.25" customHeight="1">
      <c r="A42" s="83">
        <v>3.5</v>
      </c>
      <c r="B42" s="113"/>
      <c r="C42" s="113"/>
      <c r="D42" s="107"/>
      <c r="E42" s="99"/>
      <c r="F42" s="110"/>
      <c r="G42" s="113"/>
      <c r="H42" s="121"/>
      <c r="I42" s="121"/>
      <c r="J42" s="118"/>
      <c r="K42" s="121"/>
      <c r="L42" s="121"/>
      <c r="M42" s="121"/>
      <c r="N42" s="28" t="s">
        <v>15</v>
      </c>
      <c r="O42" s="29">
        <v>68000</v>
      </c>
      <c r="P42" s="124"/>
      <c r="Q42" s="135"/>
      <c r="R42" s="107"/>
      <c r="S42" s="107"/>
      <c r="T42" s="107"/>
      <c r="U42" s="129"/>
      <c r="V42" s="13"/>
      <c r="W42" s="12" t="s">
        <v>17</v>
      </c>
      <c r="X42" s="102"/>
      <c r="Y42" s="99"/>
      <c r="Z42" s="99"/>
      <c r="AA42" s="102"/>
      <c r="AB42" s="99"/>
      <c r="AC42" s="99"/>
    </row>
    <row r="43" spans="1:29" s="6" customFormat="1" ht="26.25" customHeight="1">
      <c r="A43" s="14"/>
      <c r="B43" s="113"/>
      <c r="C43" s="113"/>
      <c r="D43" s="107"/>
      <c r="E43" s="99"/>
      <c r="F43" s="110"/>
      <c r="G43" s="113"/>
      <c r="H43" s="121"/>
      <c r="I43" s="121"/>
      <c r="J43" s="118"/>
      <c r="K43" s="121"/>
      <c r="L43" s="121"/>
      <c r="M43" s="121"/>
      <c r="N43" s="30" t="s">
        <v>18</v>
      </c>
      <c r="O43" s="29">
        <v>5100</v>
      </c>
      <c r="P43" s="124"/>
      <c r="Q43" s="135"/>
      <c r="R43" s="107"/>
      <c r="S43" s="107"/>
      <c r="T43" s="107"/>
      <c r="U43" s="129"/>
      <c r="V43" s="13" t="s">
        <v>16</v>
      </c>
      <c r="W43" s="12" t="s">
        <v>20</v>
      </c>
      <c r="X43" s="102"/>
      <c r="Y43" s="99"/>
      <c r="Z43" s="99"/>
      <c r="AA43" s="102"/>
      <c r="AB43" s="99"/>
      <c r="AC43" s="99"/>
    </row>
    <row r="44" spans="1:29" s="6" customFormat="1" ht="26.25" customHeight="1" thickBot="1">
      <c r="A44" s="14"/>
      <c r="B44" s="113"/>
      <c r="C44" s="113"/>
      <c r="D44" s="107"/>
      <c r="E44" s="99"/>
      <c r="F44" s="110"/>
      <c r="G44" s="113"/>
      <c r="H44" s="121"/>
      <c r="I44" s="121"/>
      <c r="J44" s="118"/>
      <c r="K44" s="121"/>
      <c r="L44" s="121"/>
      <c r="M44" s="121"/>
      <c r="N44" s="30" t="s">
        <v>21</v>
      </c>
      <c r="O44" s="29">
        <v>0</v>
      </c>
      <c r="P44" s="125"/>
      <c r="Q44" s="135"/>
      <c r="R44" s="107"/>
      <c r="S44" s="107"/>
      <c r="T44" s="107"/>
      <c r="U44" s="129"/>
      <c r="V44" s="13" t="s">
        <v>31</v>
      </c>
      <c r="W44" s="12"/>
      <c r="X44" s="102"/>
      <c r="Y44" s="99"/>
      <c r="Z44" s="99"/>
      <c r="AA44" s="102"/>
      <c r="AB44" s="99"/>
      <c r="AC44" s="99"/>
    </row>
    <row r="45" spans="1:29" s="6" customFormat="1" ht="26.25" customHeight="1">
      <c r="A45" s="14"/>
      <c r="B45" s="113"/>
      <c r="C45" s="113"/>
      <c r="D45" s="107"/>
      <c r="E45" s="99"/>
      <c r="F45" s="110"/>
      <c r="G45" s="113"/>
      <c r="H45" s="121"/>
      <c r="I45" s="121"/>
      <c r="J45" s="118"/>
      <c r="K45" s="121"/>
      <c r="L45" s="121"/>
      <c r="M45" s="121"/>
      <c r="N45" s="30" t="s">
        <v>23</v>
      </c>
      <c r="O45" s="29">
        <v>0</v>
      </c>
      <c r="P45" s="131">
        <v>40903</v>
      </c>
      <c r="Q45" s="135"/>
      <c r="R45" s="107"/>
      <c r="S45" s="107"/>
      <c r="T45" s="107"/>
      <c r="U45" s="129"/>
      <c r="V45" s="13" t="s">
        <v>22</v>
      </c>
      <c r="W45" s="12" t="s">
        <v>25</v>
      </c>
      <c r="X45" s="102"/>
      <c r="Y45" s="99"/>
      <c r="Z45" s="99"/>
      <c r="AA45" s="102"/>
      <c r="AB45" s="99"/>
      <c r="AC45" s="99"/>
    </row>
    <row r="46" spans="1:29" s="6" customFormat="1" ht="26.25" customHeight="1">
      <c r="A46" s="20"/>
      <c r="B46" s="113"/>
      <c r="C46" s="113"/>
      <c r="D46" s="107"/>
      <c r="E46" s="99"/>
      <c r="F46" s="110"/>
      <c r="G46" s="113"/>
      <c r="H46" s="121"/>
      <c r="I46" s="121"/>
      <c r="J46" s="118"/>
      <c r="K46" s="121"/>
      <c r="L46" s="121"/>
      <c r="M46" s="121"/>
      <c r="N46" s="30" t="s">
        <v>26</v>
      </c>
      <c r="O46" s="29">
        <f>400-Q41</f>
        <v>270</v>
      </c>
      <c r="P46" s="132"/>
      <c r="Q46" s="135"/>
      <c r="R46" s="107"/>
      <c r="S46" s="107"/>
      <c r="T46" s="107"/>
      <c r="U46" s="129"/>
      <c r="V46" s="13" t="s">
        <v>24</v>
      </c>
      <c r="W46" s="12" t="s">
        <v>28</v>
      </c>
      <c r="X46" s="102"/>
      <c r="Y46" s="99"/>
      <c r="Z46" s="99"/>
      <c r="AA46" s="102"/>
      <c r="AB46" s="99"/>
      <c r="AC46" s="99"/>
    </row>
    <row r="47" spans="1:29" s="6" customFormat="1" ht="26.25" customHeight="1">
      <c r="A47" s="20"/>
      <c r="B47" s="113"/>
      <c r="C47" s="113"/>
      <c r="D47" s="107"/>
      <c r="E47" s="99"/>
      <c r="F47" s="110"/>
      <c r="G47" s="113"/>
      <c r="H47" s="121"/>
      <c r="I47" s="121"/>
      <c r="J47" s="118"/>
      <c r="K47" s="121"/>
      <c r="L47" s="121"/>
      <c r="M47" s="121"/>
      <c r="N47" s="30" t="s">
        <v>47</v>
      </c>
      <c r="O47" s="29">
        <v>100</v>
      </c>
      <c r="P47" s="132"/>
      <c r="Q47" s="135"/>
      <c r="R47" s="107"/>
      <c r="S47" s="107"/>
      <c r="T47" s="107"/>
      <c r="U47" s="129"/>
      <c r="V47" s="15" t="s">
        <v>32</v>
      </c>
      <c r="W47" s="12"/>
      <c r="X47" s="102"/>
      <c r="Y47" s="99"/>
      <c r="Z47" s="99"/>
      <c r="AA47" s="102"/>
      <c r="AB47" s="99"/>
      <c r="AC47" s="99"/>
    </row>
    <row r="48" spans="1:29" s="6" customFormat="1" ht="26.25" customHeight="1">
      <c r="A48" s="115" t="s">
        <v>79</v>
      </c>
      <c r="B48" s="113"/>
      <c r="C48" s="113"/>
      <c r="D48" s="107"/>
      <c r="E48" s="99"/>
      <c r="F48" s="110"/>
      <c r="G48" s="113"/>
      <c r="H48" s="121"/>
      <c r="I48" s="121"/>
      <c r="J48" s="118"/>
      <c r="K48" s="121"/>
      <c r="L48" s="121"/>
      <c r="M48" s="121"/>
      <c r="N48" s="28" t="s">
        <v>29</v>
      </c>
      <c r="O48" s="29">
        <v>1360</v>
      </c>
      <c r="P48" s="132"/>
      <c r="Q48" s="135"/>
      <c r="R48" s="107"/>
      <c r="S48" s="107"/>
      <c r="T48" s="107"/>
      <c r="U48" s="129"/>
      <c r="V48" s="13"/>
      <c r="W48" s="12"/>
      <c r="X48" s="102"/>
      <c r="Y48" s="99"/>
      <c r="Z48" s="99"/>
      <c r="AA48" s="102"/>
      <c r="AB48" s="99"/>
      <c r="AC48" s="99"/>
    </row>
    <row r="49" spans="1:29" s="6" customFormat="1" ht="26.25" customHeight="1" thickBot="1">
      <c r="A49" s="116"/>
      <c r="B49" s="114"/>
      <c r="C49" s="114"/>
      <c r="D49" s="108"/>
      <c r="E49" s="100"/>
      <c r="F49" s="111"/>
      <c r="G49" s="114"/>
      <c r="H49" s="122"/>
      <c r="I49" s="122"/>
      <c r="J49" s="119"/>
      <c r="K49" s="122"/>
      <c r="L49" s="122"/>
      <c r="M49" s="122"/>
      <c r="N49" s="32" t="s">
        <v>30</v>
      </c>
      <c r="O49" s="33">
        <v>386</v>
      </c>
      <c r="P49" s="133"/>
      <c r="Q49" s="136"/>
      <c r="R49" s="108"/>
      <c r="S49" s="108"/>
      <c r="T49" s="108"/>
      <c r="U49" s="130"/>
      <c r="V49" s="19"/>
      <c r="W49" s="18"/>
      <c r="X49" s="103"/>
      <c r="Y49" s="100"/>
      <c r="Z49" s="100"/>
      <c r="AA49" s="103"/>
      <c r="AB49" s="100"/>
      <c r="AC49" s="100"/>
    </row>
    <row r="50" spans="1:29" s="6" customFormat="1" ht="26.25" customHeight="1">
      <c r="A50" s="11" t="s">
        <v>80</v>
      </c>
      <c r="B50" s="112">
        <v>40934</v>
      </c>
      <c r="C50" s="112">
        <v>40872</v>
      </c>
      <c r="D50" s="106">
        <f>IF(E50&lt;=15000,10,IF(E50&lt;=25000,15,20))</f>
        <v>20</v>
      </c>
      <c r="E50" s="98">
        <v>73220</v>
      </c>
      <c r="F50" s="109">
        <v>22000</v>
      </c>
      <c r="G50" s="112">
        <f>C50+2</f>
        <v>40874</v>
      </c>
      <c r="H50" s="120">
        <v>11</v>
      </c>
      <c r="I50" s="120">
        <v>30</v>
      </c>
      <c r="J50" s="117">
        <v>40</v>
      </c>
      <c r="K50" s="120">
        <v>0</v>
      </c>
      <c r="L50" s="120">
        <v>0</v>
      </c>
      <c r="M50" s="120">
        <f>SUM(H50:L58)</f>
        <v>81</v>
      </c>
      <c r="N50" s="104">
        <f>SUM(O51:O58)</f>
        <v>10650</v>
      </c>
      <c r="O50" s="105"/>
      <c r="P50" s="123" t="s">
        <v>40</v>
      </c>
      <c r="Q50" s="134">
        <v>0</v>
      </c>
      <c r="R50" s="106">
        <v>850</v>
      </c>
      <c r="S50" s="106">
        <v>10</v>
      </c>
      <c r="T50" s="106">
        <v>189</v>
      </c>
      <c r="U50" s="128">
        <f>SUM(E50,F50,M50,N50,Q50,R50,S50,T50)</f>
        <v>107000</v>
      </c>
      <c r="V50" s="13"/>
      <c r="W50" s="12"/>
      <c r="X50" s="101">
        <f>E50/D50</f>
        <v>3661</v>
      </c>
      <c r="Y50" s="98">
        <f t="shared" ref="Y50" si="11">Z50-U50</f>
        <v>0</v>
      </c>
      <c r="Z50" s="98">
        <v>107000</v>
      </c>
      <c r="AA50" s="101">
        <f t="shared" ref="AA50" si="12">Y50/D50</f>
        <v>0</v>
      </c>
      <c r="AB50" s="98">
        <v>107000</v>
      </c>
      <c r="AC50" s="98">
        <f>13*20</f>
        <v>260</v>
      </c>
    </row>
    <row r="51" spans="1:29" s="6" customFormat="1" ht="26.25" customHeight="1">
      <c r="A51" s="83">
        <v>3.5</v>
      </c>
      <c r="B51" s="113"/>
      <c r="C51" s="113"/>
      <c r="D51" s="107"/>
      <c r="E51" s="99"/>
      <c r="F51" s="110"/>
      <c r="G51" s="113"/>
      <c r="H51" s="121"/>
      <c r="I51" s="121"/>
      <c r="J51" s="118"/>
      <c r="K51" s="121"/>
      <c r="L51" s="121"/>
      <c r="M51" s="121"/>
      <c r="N51" s="28" t="s">
        <v>15</v>
      </c>
      <c r="O51" s="29">
        <v>10000</v>
      </c>
      <c r="P51" s="124"/>
      <c r="Q51" s="135"/>
      <c r="R51" s="107"/>
      <c r="S51" s="107"/>
      <c r="T51" s="107"/>
      <c r="U51" s="129"/>
      <c r="V51" s="13"/>
      <c r="W51" s="12" t="s">
        <v>17</v>
      </c>
      <c r="X51" s="102"/>
      <c r="Y51" s="99"/>
      <c r="Z51" s="99"/>
      <c r="AA51" s="102"/>
      <c r="AB51" s="99"/>
      <c r="AC51" s="99"/>
    </row>
    <row r="52" spans="1:29" s="6" customFormat="1" ht="26.25" customHeight="1">
      <c r="A52" s="14"/>
      <c r="B52" s="113"/>
      <c r="C52" s="113"/>
      <c r="D52" s="107"/>
      <c r="E52" s="99"/>
      <c r="F52" s="110"/>
      <c r="G52" s="113"/>
      <c r="H52" s="121"/>
      <c r="I52" s="121"/>
      <c r="J52" s="118"/>
      <c r="K52" s="121"/>
      <c r="L52" s="121"/>
      <c r="M52" s="121"/>
      <c r="N52" s="30" t="s">
        <v>18</v>
      </c>
      <c r="O52" s="29">
        <v>0</v>
      </c>
      <c r="P52" s="124"/>
      <c r="Q52" s="135"/>
      <c r="R52" s="107"/>
      <c r="S52" s="107"/>
      <c r="T52" s="107"/>
      <c r="U52" s="129"/>
      <c r="V52" s="13" t="s">
        <v>16</v>
      </c>
      <c r="W52" s="12" t="s">
        <v>20</v>
      </c>
      <c r="X52" s="102"/>
      <c r="Y52" s="99"/>
      <c r="Z52" s="99"/>
      <c r="AA52" s="102"/>
      <c r="AB52" s="99"/>
      <c r="AC52" s="99"/>
    </row>
    <row r="53" spans="1:29" s="6" customFormat="1" ht="26.25" customHeight="1" thickBot="1">
      <c r="A53" s="14"/>
      <c r="B53" s="113"/>
      <c r="C53" s="113"/>
      <c r="D53" s="107"/>
      <c r="E53" s="99"/>
      <c r="F53" s="110"/>
      <c r="G53" s="113"/>
      <c r="H53" s="121"/>
      <c r="I53" s="121"/>
      <c r="J53" s="118"/>
      <c r="K53" s="121"/>
      <c r="L53" s="121"/>
      <c r="M53" s="121"/>
      <c r="N53" s="30" t="s">
        <v>21</v>
      </c>
      <c r="O53" s="29">
        <v>0</v>
      </c>
      <c r="P53" s="125"/>
      <c r="Q53" s="135"/>
      <c r="R53" s="107"/>
      <c r="S53" s="107"/>
      <c r="T53" s="107"/>
      <c r="U53" s="129"/>
      <c r="V53" s="13" t="s">
        <v>31</v>
      </c>
      <c r="W53" s="12"/>
      <c r="X53" s="102"/>
      <c r="Y53" s="99"/>
      <c r="Z53" s="99"/>
      <c r="AA53" s="102"/>
      <c r="AB53" s="99"/>
      <c r="AC53" s="99"/>
    </row>
    <row r="54" spans="1:29" s="6" customFormat="1" ht="26.25" customHeight="1">
      <c r="A54" s="14"/>
      <c r="B54" s="113"/>
      <c r="C54" s="113"/>
      <c r="D54" s="107"/>
      <c r="E54" s="99"/>
      <c r="F54" s="110"/>
      <c r="G54" s="113"/>
      <c r="H54" s="121"/>
      <c r="I54" s="121"/>
      <c r="J54" s="118"/>
      <c r="K54" s="121"/>
      <c r="L54" s="121"/>
      <c r="M54" s="121"/>
      <c r="N54" s="30" t="s">
        <v>23</v>
      </c>
      <c r="O54" s="29">
        <v>0</v>
      </c>
      <c r="P54" s="131">
        <v>40925</v>
      </c>
      <c r="Q54" s="135"/>
      <c r="R54" s="107"/>
      <c r="S54" s="107"/>
      <c r="T54" s="107"/>
      <c r="U54" s="129"/>
      <c r="V54" s="13" t="s">
        <v>22</v>
      </c>
      <c r="W54" s="12" t="s">
        <v>25</v>
      </c>
      <c r="X54" s="102"/>
      <c r="Y54" s="99"/>
      <c r="Z54" s="99"/>
      <c r="AA54" s="102"/>
      <c r="AB54" s="99"/>
      <c r="AC54" s="99"/>
    </row>
    <row r="55" spans="1:29" s="6" customFormat="1" ht="26.25" customHeight="1">
      <c r="A55" s="20"/>
      <c r="B55" s="113"/>
      <c r="C55" s="113"/>
      <c r="D55" s="107"/>
      <c r="E55" s="99"/>
      <c r="F55" s="110"/>
      <c r="G55" s="113"/>
      <c r="H55" s="121"/>
      <c r="I55" s="121"/>
      <c r="J55" s="118"/>
      <c r="K55" s="121"/>
      <c r="L55" s="121"/>
      <c r="M55" s="121"/>
      <c r="N55" s="30" t="s">
        <v>26</v>
      </c>
      <c r="O55" s="29">
        <v>50</v>
      </c>
      <c r="P55" s="132"/>
      <c r="Q55" s="135"/>
      <c r="R55" s="107"/>
      <c r="S55" s="107"/>
      <c r="T55" s="107"/>
      <c r="U55" s="129"/>
      <c r="V55" s="13" t="s">
        <v>24</v>
      </c>
      <c r="W55" s="12" t="s">
        <v>28</v>
      </c>
      <c r="X55" s="102"/>
      <c r="Y55" s="99"/>
      <c r="Z55" s="99"/>
      <c r="AA55" s="102"/>
      <c r="AB55" s="99"/>
      <c r="AC55" s="99"/>
    </row>
    <row r="56" spans="1:29" s="6" customFormat="1" ht="26.25" customHeight="1">
      <c r="A56" s="20"/>
      <c r="B56" s="113"/>
      <c r="C56" s="113"/>
      <c r="D56" s="107"/>
      <c r="E56" s="99"/>
      <c r="F56" s="110"/>
      <c r="G56" s="113"/>
      <c r="H56" s="121"/>
      <c r="I56" s="121"/>
      <c r="J56" s="118"/>
      <c r="K56" s="121"/>
      <c r="L56" s="121"/>
      <c r="M56" s="121"/>
      <c r="N56" s="30" t="s">
        <v>47</v>
      </c>
      <c r="O56" s="29">
        <v>0</v>
      </c>
      <c r="P56" s="132"/>
      <c r="Q56" s="135"/>
      <c r="R56" s="107"/>
      <c r="S56" s="107"/>
      <c r="T56" s="107"/>
      <c r="U56" s="129"/>
      <c r="V56" s="15" t="s">
        <v>32</v>
      </c>
      <c r="W56" s="12"/>
      <c r="X56" s="102"/>
      <c r="Y56" s="99"/>
      <c r="Z56" s="99"/>
      <c r="AA56" s="102"/>
      <c r="AB56" s="99"/>
      <c r="AC56" s="99"/>
    </row>
    <row r="57" spans="1:29" s="6" customFormat="1" ht="26.25" customHeight="1">
      <c r="A57" s="115" t="s">
        <v>81</v>
      </c>
      <c r="B57" s="113"/>
      <c r="C57" s="113"/>
      <c r="D57" s="107"/>
      <c r="E57" s="99"/>
      <c r="F57" s="110"/>
      <c r="G57" s="113"/>
      <c r="H57" s="121"/>
      <c r="I57" s="121"/>
      <c r="J57" s="118"/>
      <c r="K57" s="121"/>
      <c r="L57" s="121"/>
      <c r="M57" s="121"/>
      <c r="N57" s="28" t="s">
        <v>29</v>
      </c>
      <c r="O57" s="31">
        <v>400</v>
      </c>
      <c r="P57" s="132"/>
      <c r="Q57" s="135"/>
      <c r="R57" s="107"/>
      <c r="S57" s="107"/>
      <c r="T57" s="107"/>
      <c r="U57" s="129"/>
      <c r="V57" s="13"/>
      <c r="W57" s="12"/>
      <c r="X57" s="102"/>
      <c r="Y57" s="99"/>
      <c r="Z57" s="99"/>
      <c r="AA57" s="102"/>
      <c r="AB57" s="99"/>
      <c r="AC57" s="99"/>
    </row>
    <row r="58" spans="1:29" s="6" customFormat="1" ht="26.25" customHeight="1" thickBot="1">
      <c r="A58" s="116"/>
      <c r="B58" s="114"/>
      <c r="C58" s="114"/>
      <c r="D58" s="108"/>
      <c r="E58" s="100"/>
      <c r="F58" s="111"/>
      <c r="G58" s="114"/>
      <c r="H58" s="122"/>
      <c r="I58" s="122"/>
      <c r="J58" s="119"/>
      <c r="K58" s="122"/>
      <c r="L58" s="122"/>
      <c r="M58" s="122"/>
      <c r="N58" s="32" t="s">
        <v>30</v>
      </c>
      <c r="O58" s="33">
        <v>200</v>
      </c>
      <c r="P58" s="133"/>
      <c r="Q58" s="136"/>
      <c r="R58" s="108"/>
      <c r="S58" s="108"/>
      <c r="T58" s="108"/>
      <c r="U58" s="130"/>
      <c r="V58" s="19"/>
      <c r="W58" s="18"/>
      <c r="X58" s="103"/>
      <c r="Y58" s="100"/>
      <c r="Z58" s="100"/>
      <c r="AA58" s="103"/>
      <c r="AB58" s="100"/>
      <c r="AC58" s="100"/>
    </row>
    <row r="59" spans="1:29" s="6" customFormat="1" ht="26.25" customHeight="1">
      <c r="A59" s="126" t="s">
        <v>82</v>
      </c>
      <c r="B59" s="112">
        <v>40914</v>
      </c>
      <c r="C59" s="112">
        <f>B59-3</f>
        <v>40911</v>
      </c>
      <c r="D59" s="106">
        <f>IF(E59&lt;=15000,10,IF(E59&lt;=25000,15,20))</f>
        <v>15</v>
      </c>
      <c r="E59" s="98">
        <f>19995+420</f>
        <v>20415</v>
      </c>
      <c r="F59" s="109">
        <v>150</v>
      </c>
      <c r="G59" s="112">
        <f>C59+2</f>
        <v>40913</v>
      </c>
      <c r="H59" s="120">
        <v>11</v>
      </c>
      <c r="I59" s="120">
        <v>30</v>
      </c>
      <c r="J59" s="117">
        <v>40</v>
      </c>
      <c r="K59" s="120">
        <v>0</v>
      </c>
      <c r="L59" s="120">
        <v>0</v>
      </c>
      <c r="M59" s="120">
        <f>SUM(H59:L67)</f>
        <v>81</v>
      </c>
      <c r="N59" s="104">
        <f>SUM(O60:O67)</f>
        <v>73185</v>
      </c>
      <c r="O59" s="105"/>
      <c r="P59" s="123" t="s">
        <v>40</v>
      </c>
      <c r="Q59" s="134">
        <v>130</v>
      </c>
      <c r="R59" s="106">
        <v>850</v>
      </c>
      <c r="S59" s="106">
        <v>10</v>
      </c>
      <c r="T59" s="106">
        <v>179</v>
      </c>
      <c r="U59" s="128">
        <f>SUM(E59,F59,M59,N59,Q59,R59,S59,T59)</f>
        <v>95000</v>
      </c>
      <c r="V59" s="13"/>
      <c r="W59" s="12"/>
      <c r="X59" s="101">
        <f>E59/D59</f>
        <v>1361</v>
      </c>
      <c r="Y59" s="98" t="e">
        <f t="shared" ref="Y59" si="13">Z59-U59</f>
        <v>#VALUE!</v>
      </c>
      <c r="Z59" s="98" t="s">
        <v>114</v>
      </c>
      <c r="AA59" s="101" t="e">
        <f t="shared" ref="AA59" si="14">Y59/D59</f>
        <v>#VALUE!</v>
      </c>
      <c r="AB59" s="98" t="s">
        <v>114</v>
      </c>
      <c r="AC59" s="98" t="e">
        <f t="shared" ref="AC59" si="15">LEFT(AA59,2)*D59</f>
        <v>#VALUE!</v>
      </c>
    </row>
    <row r="60" spans="1:29" s="6" customFormat="1" ht="26.25" customHeight="1">
      <c r="A60" s="127"/>
      <c r="B60" s="113"/>
      <c r="C60" s="113"/>
      <c r="D60" s="107"/>
      <c r="E60" s="99"/>
      <c r="F60" s="110"/>
      <c r="G60" s="113"/>
      <c r="H60" s="121"/>
      <c r="I60" s="121"/>
      <c r="J60" s="118"/>
      <c r="K60" s="121"/>
      <c r="L60" s="121"/>
      <c r="M60" s="121"/>
      <c r="N60" s="28" t="s">
        <v>15</v>
      </c>
      <c r="O60" s="29">
        <v>66100</v>
      </c>
      <c r="P60" s="124"/>
      <c r="Q60" s="135"/>
      <c r="R60" s="107"/>
      <c r="S60" s="107"/>
      <c r="T60" s="107"/>
      <c r="U60" s="129"/>
      <c r="V60" s="13"/>
      <c r="W60" s="12" t="s">
        <v>17</v>
      </c>
      <c r="X60" s="102"/>
      <c r="Y60" s="99"/>
      <c r="Z60" s="99"/>
      <c r="AA60" s="102"/>
      <c r="AB60" s="99"/>
      <c r="AC60" s="99"/>
    </row>
    <row r="61" spans="1:29" s="6" customFormat="1" ht="26.25" customHeight="1">
      <c r="A61" s="83">
        <v>3.5</v>
      </c>
      <c r="B61" s="113"/>
      <c r="C61" s="113"/>
      <c r="D61" s="107"/>
      <c r="E61" s="99"/>
      <c r="F61" s="110"/>
      <c r="G61" s="113"/>
      <c r="H61" s="121"/>
      <c r="I61" s="121"/>
      <c r="J61" s="118"/>
      <c r="K61" s="121"/>
      <c r="L61" s="121"/>
      <c r="M61" s="121"/>
      <c r="N61" s="30" t="s">
        <v>18</v>
      </c>
      <c r="O61" s="29">
        <v>5100</v>
      </c>
      <c r="P61" s="124"/>
      <c r="Q61" s="135"/>
      <c r="R61" s="107"/>
      <c r="S61" s="107"/>
      <c r="T61" s="107"/>
      <c r="U61" s="129"/>
      <c r="V61" s="13" t="s">
        <v>16</v>
      </c>
      <c r="W61" s="12" t="s">
        <v>20</v>
      </c>
      <c r="X61" s="102"/>
      <c r="Y61" s="99"/>
      <c r="Z61" s="99"/>
      <c r="AA61" s="102"/>
      <c r="AB61" s="99"/>
      <c r="AC61" s="99"/>
    </row>
    <row r="62" spans="1:29" s="6" customFormat="1" ht="26.25" customHeight="1" thickBot="1">
      <c r="A62" s="14"/>
      <c r="B62" s="113"/>
      <c r="C62" s="113"/>
      <c r="D62" s="107"/>
      <c r="E62" s="99"/>
      <c r="F62" s="110"/>
      <c r="G62" s="113"/>
      <c r="H62" s="121"/>
      <c r="I62" s="121"/>
      <c r="J62" s="118"/>
      <c r="K62" s="121"/>
      <c r="L62" s="121"/>
      <c r="M62" s="121"/>
      <c r="N62" s="30" t="s">
        <v>21</v>
      </c>
      <c r="O62" s="29">
        <v>0</v>
      </c>
      <c r="P62" s="125"/>
      <c r="Q62" s="135"/>
      <c r="R62" s="107"/>
      <c r="S62" s="107"/>
      <c r="T62" s="107"/>
      <c r="U62" s="129"/>
      <c r="V62" s="13" t="s">
        <v>31</v>
      </c>
      <c r="W62" s="12"/>
      <c r="X62" s="102"/>
      <c r="Y62" s="99"/>
      <c r="Z62" s="99"/>
      <c r="AA62" s="102"/>
      <c r="AB62" s="99"/>
      <c r="AC62" s="99"/>
    </row>
    <row r="63" spans="1:29" s="6" customFormat="1" ht="26.25" customHeight="1">
      <c r="A63" s="14"/>
      <c r="B63" s="113"/>
      <c r="C63" s="113"/>
      <c r="D63" s="107"/>
      <c r="E63" s="99"/>
      <c r="F63" s="110"/>
      <c r="G63" s="113"/>
      <c r="H63" s="121"/>
      <c r="I63" s="121"/>
      <c r="J63" s="118"/>
      <c r="K63" s="121"/>
      <c r="L63" s="121"/>
      <c r="M63" s="121"/>
      <c r="N63" s="30" t="s">
        <v>23</v>
      </c>
      <c r="O63" s="29">
        <v>0</v>
      </c>
      <c r="P63" s="131">
        <v>40903</v>
      </c>
      <c r="Q63" s="135"/>
      <c r="R63" s="107"/>
      <c r="S63" s="107"/>
      <c r="T63" s="107"/>
      <c r="U63" s="129"/>
      <c r="V63" s="13" t="s">
        <v>22</v>
      </c>
      <c r="W63" s="12" t="s">
        <v>25</v>
      </c>
      <c r="X63" s="102"/>
      <c r="Y63" s="99"/>
      <c r="Z63" s="99"/>
      <c r="AA63" s="102"/>
      <c r="AB63" s="99"/>
      <c r="AC63" s="99"/>
    </row>
    <row r="64" spans="1:29" s="6" customFormat="1" ht="26.25" customHeight="1">
      <c r="A64" s="20"/>
      <c r="B64" s="113"/>
      <c r="C64" s="113"/>
      <c r="D64" s="107"/>
      <c r="E64" s="99"/>
      <c r="F64" s="110"/>
      <c r="G64" s="113"/>
      <c r="H64" s="121"/>
      <c r="I64" s="121"/>
      <c r="J64" s="118"/>
      <c r="K64" s="121"/>
      <c r="L64" s="121"/>
      <c r="M64" s="121"/>
      <c r="N64" s="30" t="s">
        <v>26</v>
      </c>
      <c r="O64" s="29">
        <f>300-Q59</f>
        <v>170</v>
      </c>
      <c r="P64" s="132"/>
      <c r="Q64" s="135"/>
      <c r="R64" s="107"/>
      <c r="S64" s="107"/>
      <c r="T64" s="107"/>
      <c r="U64" s="129"/>
      <c r="V64" s="13" t="s">
        <v>24</v>
      </c>
      <c r="W64" s="12" t="s">
        <v>28</v>
      </c>
      <c r="X64" s="102"/>
      <c r="Y64" s="99"/>
      <c r="Z64" s="99"/>
      <c r="AA64" s="102"/>
      <c r="AB64" s="99"/>
      <c r="AC64" s="99"/>
    </row>
    <row r="65" spans="1:29" s="6" customFormat="1" ht="26.25" customHeight="1">
      <c r="A65" s="20"/>
      <c r="B65" s="113"/>
      <c r="C65" s="113"/>
      <c r="D65" s="107"/>
      <c r="E65" s="99"/>
      <c r="F65" s="110"/>
      <c r="G65" s="113"/>
      <c r="H65" s="121"/>
      <c r="I65" s="121"/>
      <c r="J65" s="118"/>
      <c r="K65" s="121"/>
      <c r="L65" s="121"/>
      <c r="M65" s="121"/>
      <c r="N65" s="30" t="s">
        <v>47</v>
      </c>
      <c r="O65" s="29">
        <v>100</v>
      </c>
      <c r="P65" s="132"/>
      <c r="Q65" s="135"/>
      <c r="R65" s="107"/>
      <c r="S65" s="107"/>
      <c r="T65" s="107"/>
      <c r="U65" s="129"/>
      <c r="V65" s="15" t="s">
        <v>32</v>
      </c>
      <c r="W65" s="12"/>
      <c r="X65" s="102"/>
      <c r="Y65" s="99"/>
      <c r="Z65" s="99"/>
      <c r="AA65" s="102"/>
      <c r="AB65" s="99"/>
      <c r="AC65" s="99"/>
    </row>
    <row r="66" spans="1:29" s="6" customFormat="1" ht="26.25" customHeight="1">
      <c r="A66" s="115" t="s">
        <v>83</v>
      </c>
      <c r="B66" s="113"/>
      <c r="C66" s="113"/>
      <c r="D66" s="107"/>
      <c r="E66" s="99"/>
      <c r="F66" s="110"/>
      <c r="G66" s="113"/>
      <c r="H66" s="121"/>
      <c r="I66" s="121"/>
      <c r="J66" s="118"/>
      <c r="K66" s="121"/>
      <c r="L66" s="121"/>
      <c r="M66" s="121"/>
      <c r="N66" s="28" t="s">
        <v>29</v>
      </c>
      <c r="O66" s="29">
        <v>1322</v>
      </c>
      <c r="P66" s="132"/>
      <c r="Q66" s="135"/>
      <c r="R66" s="107"/>
      <c r="S66" s="107"/>
      <c r="T66" s="107"/>
      <c r="U66" s="129"/>
      <c r="V66" s="13"/>
      <c r="W66" s="12"/>
      <c r="X66" s="102"/>
      <c r="Y66" s="99"/>
      <c r="Z66" s="99"/>
      <c r="AA66" s="102"/>
      <c r="AB66" s="99"/>
      <c r="AC66" s="99"/>
    </row>
    <row r="67" spans="1:29" s="6" customFormat="1" ht="26.25" customHeight="1" thickBot="1">
      <c r="A67" s="116"/>
      <c r="B67" s="114"/>
      <c r="C67" s="114"/>
      <c r="D67" s="108"/>
      <c r="E67" s="100"/>
      <c r="F67" s="111"/>
      <c r="G67" s="114"/>
      <c r="H67" s="122"/>
      <c r="I67" s="122"/>
      <c r="J67" s="119"/>
      <c r="K67" s="122"/>
      <c r="L67" s="122"/>
      <c r="M67" s="122"/>
      <c r="N67" s="32" t="s">
        <v>30</v>
      </c>
      <c r="O67" s="33">
        <v>393</v>
      </c>
      <c r="P67" s="133"/>
      <c r="Q67" s="136"/>
      <c r="R67" s="108"/>
      <c r="S67" s="108"/>
      <c r="T67" s="108"/>
      <c r="U67" s="130"/>
      <c r="V67" s="19"/>
      <c r="W67" s="18"/>
      <c r="X67" s="103"/>
      <c r="Y67" s="100"/>
      <c r="Z67" s="100"/>
      <c r="AA67" s="103"/>
      <c r="AB67" s="100"/>
      <c r="AC67" s="100"/>
    </row>
    <row r="68" spans="1:29" s="6" customFormat="1" ht="27.75" customHeight="1">
      <c r="A68" s="34" t="s">
        <v>84</v>
      </c>
      <c r="B68" s="112">
        <v>40927</v>
      </c>
      <c r="C68" s="112">
        <v>40861</v>
      </c>
      <c r="D68" s="106">
        <f>IF(E68&lt;=15000,10,IF(E68&lt;=25000,15,20))</f>
        <v>20</v>
      </c>
      <c r="E68" s="98">
        <v>95280</v>
      </c>
      <c r="F68" s="109">
        <v>28000</v>
      </c>
      <c r="G68" s="112">
        <f>C68+2</f>
        <v>40863</v>
      </c>
      <c r="H68" s="120">
        <v>17</v>
      </c>
      <c r="I68" s="120">
        <v>30</v>
      </c>
      <c r="J68" s="117">
        <v>20</v>
      </c>
      <c r="K68" s="120">
        <v>0</v>
      </c>
      <c r="L68" s="120">
        <v>0</v>
      </c>
      <c r="M68" s="120">
        <f>L68+K68+I68+H68+J68</f>
        <v>67</v>
      </c>
      <c r="N68" s="104">
        <f>SUM(O69:O76)</f>
        <v>28620</v>
      </c>
      <c r="O68" s="105"/>
      <c r="P68" s="123" t="s">
        <v>40</v>
      </c>
      <c r="Q68" s="134">
        <v>0</v>
      </c>
      <c r="R68" s="106">
        <v>850</v>
      </c>
      <c r="S68" s="148">
        <v>10</v>
      </c>
      <c r="T68" s="106">
        <v>173</v>
      </c>
      <c r="U68" s="128">
        <f>SUM(E68,F68,M68,N68,Q68,R68,S68,T68)</f>
        <v>153000</v>
      </c>
      <c r="V68" s="13"/>
      <c r="W68" s="12"/>
      <c r="X68" s="101">
        <f>E68/D68</f>
        <v>4764</v>
      </c>
      <c r="Y68" s="98">
        <f t="shared" ref="Y68" si="16">Z68-U68</f>
        <v>0</v>
      </c>
      <c r="Z68" s="98">
        <v>153000</v>
      </c>
      <c r="AA68" s="101">
        <f t="shared" ref="AA68" si="17">Y68/D68</f>
        <v>0</v>
      </c>
      <c r="AB68" s="98">
        <v>153000</v>
      </c>
      <c r="AC68" s="98">
        <f t="shared" ref="AC68" si="18">LEFT(AA68,2)*D68</f>
        <v>0</v>
      </c>
    </row>
    <row r="69" spans="1:29" s="6" customFormat="1" ht="26.25" customHeight="1">
      <c r="A69" s="83">
        <v>4.9000000000000004</v>
      </c>
      <c r="B69" s="113"/>
      <c r="C69" s="113"/>
      <c r="D69" s="107" t="e">
        <f>IF(#REF!&lt;=15000,10,IF(#REF!&lt;=25000,15,20))</f>
        <v>#REF!</v>
      </c>
      <c r="E69" s="99"/>
      <c r="F69" s="110"/>
      <c r="G69" s="113"/>
      <c r="H69" s="121"/>
      <c r="I69" s="121"/>
      <c r="J69" s="118"/>
      <c r="K69" s="121"/>
      <c r="L69" s="121"/>
      <c r="M69" s="121"/>
      <c r="N69" s="28" t="s">
        <v>15</v>
      </c>
      <c r="O69" s="29">
        <v>28000</v>
      </c>
      <c r="P69" s="124"/>
      <c r="Q69" s="135"/>
      <c r="R69" s="107"/>
      <c r="S69" s="149"/>
      <c r="T69" s="107"/>
      <c r="U69" s="129"/>
      <c r="V69" s="13" t="s">
        <v>16</v>
      </c>
      <c r="W69" s="12" t="s">
        <v>17</v>
      </c>
      <c r="X69" s="102"/>
      <c r="Y69" s="99"/>
      <c r="Z69" s="99"/>
      <c r="AA69" s="102"/>
      <c r="AB69" s="99"/>
      <c r="AC69" s="99"/>
    </row>
    <row r="70" spans="1:29" s="6" customFormat="1" ht="26.25" customHeight="1">
      <c r="A70" s="24"/>
      <c r="B70" s="113"/>
      <c r="C70" s="113"/>
      <c r="D70" s="107" t="e">
        <f>IF(#REF!&lt;=15000,10,IF(#REF!&lt;=25000,15,20))</f>
        <v>#REF!</v>
      </c>
      <c r="E70" s="99"/>
      <c r="F70" s="110"/>
      <c r="G70" s="113"/>
      <c r="H70" s="121"/>
      <c r="I70" s="121"/>
      <c r="J70" s="118"/>
      <c r="K70" s="121"/>
      <c r="L70" s="121"/>
      <c r="M70" s="121"/>
      <c r="N70" s="30" t="s">
        <v>18</v>
      </c>
      <c r="O70" s="29">
        <v>0</v>
      </c>
      <c r="P70" s="124"/>
      <c r="Q70" s="135"/>
      <c r="R70" s="107"/>
      <c r="S70" s="149"/>
      <c r="T70" s="107"/>
      <c r="U70" s="129"/>
      <c r="V70" s="13" t="s">
        <v>19</v>
      </c>
      <c r="W70" s="12" t="s">
        <v>20</v>
      </c>
      <c r="X70" s="102"/>
      <c r="Y70" s="99"/>
      <c r="Z70" s="99"/>
      <c r="AA70" s="102"/>
      <c r="AB70" s="99"/>
      <c r="AC70" s="99"/>
    </row>
    <row r="71" spans="1:29" s="6" customFormat="1" ht="27" thickBot="1">
      <c r="A71" s="37"/>
      <c r="B71" s="113"/>
      <c r="C71" s="113"/>
      <c r="D71" s="107" t="e">
        <f>IF(#REF!&lt;=15000,10,IF(#REF!&lt;=25000,15,20))</f>
        <v>#REF!</v>
      </c>
      <c r="E71" s="99"/>
      <c r="F71" s="110"/>
      <c r="G71" s="113"/>
      <c r="H71" s="121"/>
      <c r="I71" s="121"/>
      <c r="J71" s="118"/>
      <c r="K71" s="121"/>
      <c r="L71" s="121"/>
      <c r="M71" s="121"/>
      <c r="N71" s="30" t="s">
        <v>21</v>
      </c>
      <c r="O71" s="29">
        <v>0</v>
      </c>
      <c r="P71" s="125"/>
      <c r="Q71" s="135"/>
      <c r="R71" s="107"/>
      <c r="S71" s="149"/>
      <c r="T71" s="107"/>
      <c r="U71" s="129"/>
      <c r="V71" s="13" t="s">
        <v>22</v>
      </c>
      <c r="W71" s="12"/>
      <c r="X71" s="102"/>
      <c r="Y71" s="99"/>
      <c r="Z71" s="99"/>
      <c r="AA71" s="102"/>
      <c r="AB71" s="99"/>
      <c r="AC71" s="99"/>
    </row>
    <row r="72" spans="1:29" s="6" customFormat="1" ht="27.75">
      <c r="A72" s="25"/>
      <c r="B72" s="113"/>
      <c r="C72" s="113"/>
      <c r="D72" s="107" t="e">
        <f>IF(#REF!&lt;=15000,10,IF(#REF!&lt;=25000,15,20))</f>
        <v>#REF!</v>
      </c>
      <c r="E72" s="99"/>
      <c r="F72" s="110"/>
      <c r="G72" s="113"/>
      <c r="H72" s="121"/>
      <c r="I72" s="121"/>
      <c r="J72" s="118"/>
      <c r="K72" s="121"/>
      <c r="L72" s="121"/>
      <c r="M72" s="121"/>
      <c r="N72" s="30" t="s">
        <v>23</v>
      </c>
      <c r="O72" s="29">
        <v>0</v>
      </c>
      <c r="P72" s="131">
        <v>40911</v>
      </c>
      <c r="Q72" s="135"/>
      <c r="R72" s="107"/>
      <c r="S72" s="149"/>
      <c r="T72" s="107"/>
      <c r="U72" s="129"/>
      <c r="V72" s="15" t="s">
        <v>24</v>
      </c>
      <c r="W72" s="12" t="s">
        <v>25</v>
      </c>
      <c r="X72" s="102"/>
      <c r="Y72" s="99"/>
      <c r="Z72" s="99"/>
      <c r="AA72" s="102"/>
      <c r="AB72" s="99"/>
      <c r="AC72" s="99"/>
    </row>
    <row r="73" spans="1:29" s="6" customFormat="1" ht="27.75">
      <c r="A73" s="25"/>
      <c r="B73" s="113"/>
      <c r="C73" s="113"/>
      <c r="D73" s="107" t="e">
        <f>IF(#REF!&lt;=15000,10,IF(#REF!&lt;=25000,15,20))</f>
        <v>#REF!</v>
      </c>
      <c r="E73" s="99"/>
      <c r="F73" s="110"/>
      <c r="G73" s="113"/>
      <c r="H73" s="121"/>
      <c r="I73" s="121"/>
      <c r="J73" s="118"/>
      <c r="K73" s="121"/>
      <c r="L73" s="121"/>
      <c r="M73" s="121"/>
      <c r="N73" s="30" t="s">
        <v>26</v>
      </c>
      <c r="O73" s="29">
        <v>200</v>
      </c>
      <c r="P73" s="132"/>
      <c r="Q73" s="135"/>
      <c r="R73" s="107"/>
      <c r="S73" s="149"/>
      <c r="T73" s="107"/>
      <c r="U73" s="129"/>
      <c r="V73" s="26" t="s">
        <v>27</v>
      </c>
      <c r="W73" s="12" t="s">
        <v>28</v>
      </c>
      <c r="X73" s="102"/>
      <c r="Y73" s="99"/>
      <c r="Z73" s="99"/>
      <c r="AA73" s="102"/>
      <c r="AB73" s="99"/>
      <c r="AC73" s="99"/>
    </row>
    <row r="74" spans="1:29" s="6" customFormat="1" ht="27.75">
      <c r="A74" s="25"/>
      <c r="B74" s="113"/>
      <c r="C74" s="113"/>
      <c r="D74" s="107" t="e">
        <f>IF(#REF!&lt;=15000,10,IF(#REF!&lt;=25000,15,20))</f>
        <v>#REF!</v>
      </c>
      <c r="E74" s="99"/>
      <c r="F74" s="110"/>
      <c r="G74" s="113"/>
      <c r="H74" s="121"/>
      <c r="I74" s="121"/>
      <c r="J74" s="118"/>
      <c r="K74" s="121"/>
      <c r="L74" s="121"/>
      <c r="M74" s="121"/>
      <c r="N74" s="30" t="s">
        <v>47</v>
      </c>
      <c r="O74" s="29">
        <v>0</v>
      </c>
      <c r="P74" s="132"/>
      <c r="Q74" s="135"/>
      <c r="R74" s="107"/>
      <c r="S74" s="149"/>
      <c r="T74" s="107"/>
      <c r="U74" s="129"/>
      <c r="V74" s="26"/>
      <c r="W74" s="12"/>
      <c r="X74" s="102"/>
      <c r="Y74" s="99"/>
      <c r="Z74" s="99"/>
      <c r="AA74" s="102"/>
      <c r="AB74" s="99"/>
      <c r="AC74" s="99"/>
    </row>
    <row r="75" spans="1:29" s="6" customFormat="1" ht="26.25" customHeight="1">
      <c r="A75" s="146" t="s">
        <v>85</v>
      </c>
      <c r="B75" s="113"/>
      <c r="C75" s="113"/>
      <c r="D75" s="107" t="e">
        <f>IF(#REF!&lt;=15000,10,IF(#REF!&lt;=25000,15,20))</f>
        <v>#REF!</v>
      </c>
      <c r="E75" s="99"/>
      <c r="F75" s="110"/>
      <c r="G75" s="113"/>
      <c r="H75" s="121"/>
      <c r="I75" s="121"/>
      <c r="J75" s="118"/>
      <c r="K75" s="121"/>
      <c r="L75" s="121"/>
      <c r="M75" s="121"/>
      <c r="N75" s="28" t="s">
        <v>29</v>
      </c>
      <c r="O75" s="31">
        <v>280</v>
      </c>
      <c r="P75" s="132"/>
      <c r="Q75" s="135"/>
      <c r="R75" s="107"/>
      <c r="S75" s="149"/>
      <c r="T75" s="107"/>
      <c r="U75" s="129"/>
      <c r="V75" s="26"/>
      <c r="W75" s="12"/>
      <c r="X75" s="102"/>
      <c r="Y75" s="99"/>
      <c r="Z75" s="99"/>
      <c r="AA75" s="102"/>
      <c r="AB75" s="99"/>
      <c r="AC75" s="99"/>
    </row>
    <row r="76" spans="1:29" s="6" customFormat="1" ht="27" thickBot="1">
      <c r="A76" s="147"/>
      <c r="B76" s="114"/>
      <c r="C76" s="114"/>
      <c r="D76" s="108" t="e">
        <f>IF(#REF!&lt;=15000,10,IF(#REF!&lt;=25000,15,20))</f>
        <v>#REF!</v>
      </c>
      <c r="E76" s="100"/>
      <c r="F76" s="111"/>
      <c r="G76" s="114"/>
      <c r="H76" s="122"/>
      <c r="I76" s="122"/>
      <c r="J76" s="119"/>
      <c r="K76" s="122"/>
      <c r="L76" s="122"/>
      <c r="M76" s="122"/>
      <c r="N76" s="32" t="s">
        <v>30</v>
      </c>
      <c r="O76" s="33">
        <v>140</v>
      </c>
      <c r="P76" s="133"/>
      <c r="Q76" s="136"/>
      <c r="R76" s="108"/>
      <c r="S76" s="150"/>
      <c r="T76" s="108"/>
      <c r="U76" s="130"/>
      <c r="V76" s="27"/>
      <c r="W76" s="18"/>
      <c r="X76" s="103"/>
      <c r="Y76" s="100"/>
      <c r="Z76" s="100"/>
      <c r="AA76" s="103"/>
      <c r="AB76" s="100"/>
      <c r="AC76" s="100"/>
    </row>
    <row r="77" spans="1:29" s="2" customFormat="1" ht="26.25" customHeight="1">
      <c r="A77" s="34" t="s">
        <v>86</v>
      </c>
      <c r="B77" s="112">
        <v>40927</v>
      </c>
      <c r="C77" s="112">
        <v>40861</v>
      </c>
      <c r="D77" s="106">
        <f>IF(E77&lt;=15000,10,IF(E77&lt;=25000,15,20))</f>
        <v>20</v>
      </c>
      <c r="E77" s="98">
        <v>93280</v>
      </c>
      <c r="F77" s="109">
        <v>28000</v>
      </c>
      <c r="G77" s="112">
        <f>C77+2</f>
        <v>40863</v>
      </c>
      <c r="H77" s="120">
        <v>16</v>
      </c>
      <c r="I77" s="120">
        <v>30</v>
      </c>
      <c r="J77" s="117">
        <v>20</v>
      </c>
      <c r="K77" s="120">
        <v>0</v>
      </c>
      <c r="L77" s="120">
        <v>0</v>
      </c>
      <c r="M77" s="148">
        <f>L77+K77+I77+H77+J77</f>
        <v>66</v>
      </c>
      <c r="N77" s="104">
        <f>SUM(O78:O85)</f>
        <v>28620</v>
      </c>
      <c r="O77" s="105"/>
      <c r="P77" s="123" t="s">
        <v>40</v>
      </c>
      <c r="Q77" s="134">
        <v>0</v>
      </c>
      <c r="R77" s="106">
        <v>850</v>
      </c>
      <c r="S77" s="176">
        <v>10</v>
      </c>
      <c r="T77" s="106">
        <v>174</v>
      </c>
      <c r="U77" s="128">
        <f>SUM(E77,F77,M77,N77,Q77,R77,S77,T77)</f>
        <v>151000</v>
      </c>
      <c r="V77" s="13"/>
      <c r="W77" s="12"/>
      <c r="X77" s="101">
        <f>E77/D77</f>
        <v>4664</v>
      </c>
      <c r="Y77" s="98">
        <f t="shared" ref="Y77" si="19">Z77-U77</f>
        <v>0</v>
      </c>
      <c r="Z77" s="98">
        <v>151000</v>
      </c>
      <c r="AA77" s="101">
        <f t="shared" ref="AA77" si="20">Y77/D77</f>
        <v>0</v>
      </c>
      <c r="AB77" s="98">
        <v>151000</v>
      </c>
      <c r="AC77" s="98">
        <f t="shared" ref="AC77" si="21">LEFT(AA77,2)*D77</f>
        <v>0</v>
      </c>
    </row>
    <row r="78" spans="1:29" s="2" customFormat="1" ht="26.25" customHeight="1">
      <c r="A78" s="83">
        <v>4.9000000000000004</v>
      </c>
      <c r="B78" s="113"/>
      <c r="C78" s="113"/>
      <c r="D78" s="107" t="e">
        <f>IF(#REF!&lt;=15000,10,IF(#REF!&lt;=25000,15,20))</f>
        <v>#REF!</v>
      </c>
      <c r="E78" s="99"/>
      <c r="F78" s="110"/>
      <c r="G78" s="113"/>
      <c r="H78" s="121"/>
      <c r="I78" s="121"/>
      <c r="J78" s="118"/>
      <c r="K78" s="121"/>
      <c r="L78" s="121"/>
      <c r="M78" s="149"/>
      <c r="N78" s="28" t="s">
        <v>15</v>
      </c>
      <c r="O78" s="29">
        <v>28000</v>
      </c>
      <c r="P78" s="124"/>
      <c r="Q78" s="135"/>
      <c r="R78" s="107"/>
      <c r="S78" s="177"/>
      <c r="T78" s="107"/>
      <c r="U78" s="129"/>
      <c r="V78" s="13" t="s">
        <v>16</v>
      </c>
      <c r="W78" s="12" t="s">
        <v>17</v>
      </c>
      <c r="X78" s="102"/>
      <c r="Y78" s="99"/>
      <c r="Z78" s="99"/>
      <c r="AA78" s="102"/>
      <c r="AB78" s="99"/>
      <c r="AC78" s="99"/>
    </row>
    <row r="79" spans="1:29" s="2" customFormat="1" ht="26.25" customHeight="1">
      <c r="A79" s="21"/>
      <c r="B79" s="113"/>
      <c r="C79" s="113"/>
      <c r="D79" s="107" t="e">
        <f>IF(#REF!&lt;=15000,10,IF(#REF!&lt;=25000,15,20))</f>
        <v>#REF!</v>
      </c>
      <c r="E79" s="99"/>
      <c r="F79" s="110"/>
      <c r="G79" s="113"/>
      <c r="H79" s="121"/>
      <c r="I79" s="121"/>
      <c r="J79" s="118"/>
      <c r="K79" s="121"/>
      <c r="L79" s="121"/>
      <c r="M79" s="149"/>
      <c r="N79" s="30" t="s">
        <v>18</v>
      </c>
      <c r="O79" s="29">
        <v>0</v>
      </c>
      <c r="P79" s="124"/>
      <c r="Q79" s="135"/>
      <c r="R79" s="107"/>
      <c r="S79" s="177"/>
      <c r="T79" s="107"/>
      <c r="U79" s="129"/>
      <c r="V79" s="13" t="s">
        <v>19</v>
      </c>
      <c r="W79" s="12" t="s">
        <v>20</v>
      </c>
      <c r="X79" s="102"/>
      <c r="Y79" s="99"/>
      <c r="Z79" s="99"/>
      <c r="AA79" s="102"/>
      <c r="AB79" s="99"/>
      <c r="AC79" s="99"/>
    </row>
    <row r="80" spans="1:29" s="2" customFormat="1" ht="26.25" customHeight="1" thickBot="1">
      <c r="A80" s="21"/>
      <c r="B80" s="113"/>
      <c r="C80" s="113"/>
      <c r="D80" s="107" t="e">
        <f>IF(#REF!&lt;=15000,10,IF(#REF!&lt;=25000,15,20))</f>
        <v>#REF!</v>
      </c>
      <c r="E80" s="99"/>
      <c r="F80" s="110"/>
      <c r="G80" s="113"/>
      <c r="H80" s="121"/>
      <c r="I80" s="121"/>
      <c r="J80" s="118"/>
      <c r="K80" s="121"/>
      <c r="L80" s="121"/>
      <c r="M80" s="149"/>
      <c r="N80" s="30" t="s">
        <v>21</v>
      </c>
      <c r="O80" s="29">
        <v>0</v>
      </c>
      <c r="P80" s="125"/>
      <c r="Q80" s="135"/>
      <c r="R80" s="107"/>
      <c r="S80" s="177"/>
      <c r="T80" s="107"/>
      <c r="U80" s="129"/>
      <c r="V80" s="13" t="s">
        <v>22</v>
      </c>
      <c r="W80" s="12"/>
      <c r="X80" s="102"/>
      <c r="Y80" s="99"/>
      <c r="Z80" s="99"/>
      <c r="AA80" s="102"/>
      <c r="AB80" s="99"/>
      <c r="AC80" s="99"/>
    </row>
    <row r="81" spans="1:29" s="2" customFormat="1" ht="26.25" customHeight="1">
      <c r="A81" s="20"/>
      <c r="B81" s="113"/>
      <c r="C81" s="113"/>
      <c r="D81" s="107" t="e">
        <f>IF(#REF!&lt;=15000,10,IF(#REF!&lt;=25000,15,20))</f>
        <v>#REF!</v>
      </c>
      <c r="E81" s="99"/>
      <c r="F81" s="110"/>
      <c r="G81" s="113"/>
      <c r="H81" s="121"/>
      <c r="I81" s="121"/>
      <c r="J81" s="118"/>
      <c r="K81" s="121"/>
      <c r="L81" s="121"/>
      <c r="M81" s="149"/>
      <c r="N81" s="30" t="s">
        <v>23</v>
      </c>
      <c r="O81" s="29">
        <v>0</v>
      </c>
      <c r="P81" s="131">
        <v>40911</v>
      </c>
      <c r="Q81" s="135"/>
      <c r="R81" s="107"/>
      <c r="S81" s="177"/>
      <c r="T81" s="107"/>
      <c r="U81" s="129"/>
      <c r="V81" s="13" t="s">
        <v>24</v>
      </c>
      <c r="W81" s="12" t="s">
        <v>25</v>
      </c>
      <c r="X81" s="102"/>
      <c r="Y81" s="99"/>
      <c r="Z81" s="99"/>
      <c r="AA81" s="102"/>
      <c r="AB81" s="99"/>
      <c r="AC81" s="99"/>
    </row>
    <row r="82" spans="1:29" s="2" customFormat="1" ht="26.25" customHeight="1">
      <c r="A82" s="20"/>
      <c r="B82" s="113"/>
      <c r="C82" s="113"/>
      <c r="D82" s="107" t="e">
        <f>IF(#REF!&lt;=15000,10,IF(#REF!&lt;=25000,15,20))</f>
        <v>#REF!</v>
      </c>
      <c r="E82" s="99"/>
      <c r="F82" s="110"/>
      <c r="G82" s="113"/>
      <c r="H82" s="121"/>
      <c r="I82" s="121"/>
      <c r="J82" s="118"/>
      <c r="K82" s="121"/>
      <c r="L82" s="121"/>
      <c r="M82" s="149"/>
      <c r="N82" s="30" t="s">
        <v>26</v>
      </c>
      <c r="O82" s="29">
        <v>200</v>
      </c>
      <c r="P82" s="132"/>
      <c r="Q82" s="135"/>
      <c r="R82" s="107"/>
      <c r="S82" s="177"/>
      <c r="T82" s="107"/>
      <c r="U82" s="129"/>
      <c r="V82" s="15" t="s">
        <v>27</v>
      </c>
      <c r="W82" s="12" t="s">
        <v>28</v>
      </c>
      <c r="X82" s="102"/>
      <c r="Y82" s="99"/>
      <c r="Z82" s="99"/>
      <c r="AA82" s="102"/>
      <c r="AB82" s="99"/>
      <c r="AC82" s="99"/>
    </row>
    <row r="83" spans="1:29" s="2" customFormat="1" ht="26.25" customHeight="1">
      <c r="A83" s="20"/>
      <c r="B83" s="113"/>
      <c r="C83" s="113"/>
      <c r="D83" s="107" t="e">
        <f>IF(#REF!&lt;=15000,10,IF(#REF!&lt;=25000,15,20))</f>
        <v>#REF!</v>
      </c>
      <c r="E83" s="99"/>
      <c r="F83" s="110"/>
      <c r="G83" s="113"/>
      <c r="H83" s="121"/>
      <c r="I83" s="121"/>
      <c r="J83" s="118"/>
      <c r="K83" s="121"/>
      <c r="L83" s="121"/>
      <c r="M83" s="149"/>
      <c r="N83" s="30" t="s">
        <v>47</v>
      </c>
      <c r="O83" s="29">
        <v>0</v>
      </c>
      <c r="P83" s="132"/>
      <c r="Q83" s="135"/>
      <c r="R83" s="107"/>
      <c r="S83" s="177"/>
      <c r="T83" s="107"/>
      <c r="U83" s="129"/>
      <c r="V83" s="13"/>
      <c r="W83" s="12"/>
      <c r="X83" s="102"/>
      <c r="Y83" s="99"/>
      <c r="Z83" s="99"/>
      <c r="AA83" s="102"/>
      <c r="AB83" s="99"/>
      <c r="AC83" s="99"/>
    </row>
    <row r="84" spans="1:29" s="2" customFormat="1" ht="26.25" customHeight="1">
      <c r="A84" s="115" t="s">
        <v>87</v>
      </c>
      <c r="B84" s="113"/>
      <c r="C84" s="113"/>
      <c r="D84" s="107" t="e">
        <f>IF(#REF!&lt;=15000,10,IF(#REF!&lt;=25000,15,20))</f>
        <v>#REF!</v>
      </c>
      <c r="E84" s="99"/>
      <c r="F84" s="110"/>
      <c r="G84" s="113"/>
      <c r="H84" s="121"/>
      <c r="I84" s="121"/>
      <c r="J84" s="118"/>
      <c r="K84" s="121"/>
      <c r="L84" s="121"/>
      <c r="M84" s="149"/>
      <c r="N84" s="28" t="s">
        <v>29</v>
      </c>
      <c r="O84" s="31">
        <v>280</v>
      </c>
      <c r="P84" s="132"/>
      <c r="Q84" s="135"/>
      <c r="R84" s="107"/>
      <c r="S84" s="177"/>
      <c r="T84" s="107"/>
      <c r="U84" s="129"/>
      <c r="V84" s="13"/>
      <c r="W84" s="12"/>
      <c r="X84" s="102"/>
      <c r="Y84" s="99"/>
      <c r="Z84" s="99"/>
      <c r="AA84" s="102"/>
      <c r="AB84" s="99"/>
      <c r="AC84" s="99"/>
    </row>
    <row r="85" spans="1:29" s="2" customFormat="1" ht="26.25" customHeight="1" thickBot="1">
      <c r="A85" s="116"/>
      <c r="B85" s="114"/>
      <c r="C85" s="114"/>
      <c r="D85" s="108" t="e">
        <f>IF(#REF!&lt;=15000,10,IF(#REF!&lt;=25000,15,20))</f>
        <v>#REF!</v>
      </c>
      <c r="E85" s="100"/>
      <c r="F85" s="111"/>
      <c r="G85" s="114"/>
      <c r="H85" s="122"/>
      <c r="I85" s="122"/>
      <c r="J85" s="119"/>
      <c r="K85" s="122"/>
      <c r="L85" s="122"/>
      <c r="M85" s="150"/>
      <c r="N85" s="32" t="s">
        <v>30</v>
      </c>
      <c r="O85" s="33">
        <v>140</v>
      </c>
      <c r="P85" s="133"/>
      <c r="Q85" s="136"/>
      <c r="R85" s="108"/>
      <c r="S85" s="178"/>
      <c r="T85" s="108"/>
      <c r="U85" s="130"/>
      <c r="V85" s="19"/>
      <c r="W85" s="18"/>
      <c r="X85" s="103"/>
      <c r="Y85" s="100"/>
      <c r="Z85" s="100"/>
      <c r="AA85" s="103"/>
      <c r="AB85" s="100"/>
      <c r="AC85" s="100"/>
    </row>
    <row r="86" spans="1:29" s="39" customFormat="1" ht="26.25" customHeight="1">
      <c r="A86" s="34" t="s">
        <v>88</v>
      </c>
      <c r="B86" s="112">
        <v>40927</v>
      </c>
      <c r="C86" s="112">
        <v>40861</v>
      </c>
      <c r="D86" s="106">
        <f>IF(E86&lt;=15000,10,IF(E86&lt;=25000,15,20))</f>
        <v>20</v>
      </c>
      <c r="E86" s="98">
        <v>73280</v>
      </c>
      <c r="F86" s="109">
        <v>22000</v>
      </c>
      <c r="G86" s="112">
        <f>C86+2</f>
        <v>40863</v>
      </c>
      <c r="H86" s="120">
        <v>15</v>
      </c>
      <c r="I86" s="120">
        <v>30</v>
      </c>
      <c r="J86" s="117">
        <v>20</v>
      </c>
      <c r="K86" s="120">
        <v>0</v>
      </c>
      <c r="L86" s="120">
        <v>0</v>
      </c>
      <c r="M86" s="148">
        <f>L86+K86+I86+H86+J86</f>
        <v>65</v>
      </c>
      <c r="N86" s="104">
        <f>SUM(O87:O94)</f>
        <v>28620</v>
      </c>
      <c r="O86" s="105"/>
      <c r="P86" s="123" t="s">
        <v>40</v>
      </c>
      <c r="Q86" s="134">
        <v>0</v>
      </c>
      <c r="R86" s="106">
        <v>850</v>
      </c>
      <c r="S86" s="176">
        <v>10</v>
      </c>
      <c r="T86" s="106">
        <v>175</v>
      </c>
      <c r="U86" s="128">
        <f>SUM(E86,F86,M86,N86,Q86,R86,S86,T86)</f>
        <v>125000</v>
      </c>
      <c r="V86" s="13"/>
      <c r="W86" s="12"/>
      <c r="X86" s="101">
        <f>E86/D86</f>
        <v>3664</v>
      </c>
      <c r="Y86" s="98">
        <f t="shared" ref="Y86" si="22">Z86-U86</f>
        <v>0</v>
      </c>
      <c r="Z86" s="98">
        <v>125000</v>
      </c>
      <c r="AA86" s="101">
        <f t="shared" ref="AA86" si="23">Y86/D86</f>
        <v>0</v>
      </c>
      <c r="AB86" s="98">
        <v>152000</v>
      </c>
      <c r="AC86" s="98"/>
    </row>
    <row r="87" spans="1:29" s="39" customFormat="1" ht="26.25" customHeight="1">
      <c r="A87" s="83">
        <v>4.9000000000000004</v>
      </c>
      <c r="B87" s="113"/>
      <c r="C87" s="113"/>
      <c r="D87" s="107" t="e">
        <f>IF(#REF!&lt;=15000,10,IF(#REF!&lt;=25000,15,20))</f>
        <v>#REF!</v>
      </c>
      <c r="E87" s="99"/>
      <c r="F87" s="110"/>
      <c r="G87" s="113"/>
      <c r="H87" s="121"/>
      <c r="I87" s="121"/>
      <c r="J87" s="118"/>
      <c r="K87" s="121"/>
      <c r="L87" s="121"/>
      <c r="M87" s="149"/>
      <c r="N87" s="28" t="s">
        <v>15</v>
      </c>
      <c r="O87" s="29">
        <v>28000</v>
      </c>
      <c r="P87" s="124"/>
      <c r="Q87" s="135"/>
      <c r="R87" s="107"/>
      <c r="S87" s="177"/>
      <c r="T87" s="107"/>
      <c r="U87" s="129"/>
      <c r="V87" s="13" t="s">
        <v>16</v>
      </c>
      <c r="W87" s="12" t="s">
        <v>17</v>
      </c>
      <c r="X87" s="102"/>
      <c r="Y87" s="99"/>
      <c r="Z87" s="99"/>
      <c r="AA87" s="102"/>
      <c r="AB87" s="99"/>
      <c r="AC87" s="99"/>
    </row>
    <row r="88" spans="1:29" s="39" customFormat="1" ht="26.25" customHeight="1">
      <c r="A88" s="179" t="s">
        <v>89</v>
      </c>
      <c r="B88" s="113"/>
      <c r="C88" s="113"/>
      <c r="D88" s="107" t="e">
        <f>IF(#REF!&lt;=15000,10,IF(#REF!&lt;=25000,15,20))</f>
        <v>#REF!</v>
      </c>
      <c r="E88" s="99"/>
      <c r="F88" s="110"/>
      <c r="G88" s="113"/>
      <c r="H88" s="121"/>
      <c r="I88" s="121"/>
      <c r="J88" s="118"/>
      <c r="K88" s="121"/>
      <c r="L88" s="121"/>
      <c r="M88" s="149"/>
      <c r="N88" s="30" t="s">
        <v>18</v>
      </c>
      <c r="O88" s="29">
        <v>0</v>
      </c>
      <c r="P88" s="124"/>
      <c r="Q88" s="135"/>
      <c r="R88" s="107"/>
      <c r="S88" s="177"/>
      <c r="T88" s="107"/>
      <c r="U88" s="129"/>
      <c r="V88" s="13" t="s">
        <v>19</v>
      </c>
      <c r="W88" s="12" t="s">
        <v>20</v>
      </c>
      <c r="X88" s="102"/>
      <c r="Y88" s="99"/>
      <c r="Z88" s="99"/>
      <c r="AA88" s="102"/>
      <c r="AB88" s="99"/>
      <c r="AC88" s="99"/>
    </row>
    <row r="89" spans="1:29" s="39" customFormat="1" ht="26.25" customHeight="1" thickBot="1">
      <c r="A89" s="179"/>
      <c r="B89" s="113"/>
      <c r="C89" s="113"/>
      <c r="D89" s="107" t="e">
        <f>IF(#REF!&lt;=15000,10,IF(#REF!&lt;=25000,15,20))</f>
        <v>#REF!</v>
      </c>
      <c r="E89" s="99"/>
      <c r="F89" s="110"/>
      <c r="G89" s="113"/>
      <c r="H89" s="121"/>
      <c r="I89" s="121"/>
      <c r="J89" s="118"/>
      <c r="K89" s="121"/>
      <c r="L89" s="121"/>
      <c r="M89" s="149"/>
      <c r="N89" s="30" t="s">
        <v>21</v>
      </c>
      <c r="O89" s="29">
        <v>0</v>
      </c>
      <c r="P89" s="125"/>
      <c r="Q89" s="135"/>
      <c r="R89" s="107"/>
      <c r="S89" s="177"/>
      <c r="T89" s="107"/>
      <c r="U89" s="129"/>
      <c r="V89" s="13" t="s">
        <v>22</v>
      </c>
      <c r="W89" s="12"/>
      <c r="X89" s="102"/>
      <c r="Y89" s="99"/>
      <c r="Z89" s="99"/>
      <c r="AA89" s="102"/>
      <c r="AB89" s="99"/>
      <c r="AC89" s="99"/>
    </row>
    <row r="90" spans="1:29" s="39" customFormat="1" ht="26.25" customHeight="1">
      <c r="A90" s="179"/>
      <c r="B90" s="113"/>
      <c r="C90" s="113"/>
      <c r="D90" s="107" t="e">
        <f>IF(#REF!&lt;=15000,10,IF(#REF!&lt;=25000,15,20))</f>
        <v>#REF!</v>
      </c>
      <c r="E90" s="99"/>
      <c r="F90" s="110"/>
      <c r="G90" s="113"/>
      <c r="H90" s="121"/>
      <c r="I90" s="121"/>
      <c r="J90" s="118"/>
      <c r="K90" s="121"/>
      <c r="L90" s="121"/>
      <c r="M90" s="149"/>
      <c r="N90" s="30" t="s">
        <v>23</v>
      </c>
      <c r="O90" s="29">
        <v>0</v>
      </c>
      <c r="P90" s="131">
        <v>40911</v>
      </c>
      <c r="Q90" s="135"/>
      <c r="R90" s="107"/>
      <c r="S90" s="177"/>
      <c r="T90" s="107"/>
      <c r="U90" s="129"/>
      <c r="V90" s="13" t="s">
        <v>24</v>
      </c>
      <c r="W90" s="12" t="s">
        <v>25</v>
      </c>
      <c r="X90" s="102"/>
      <c r="Y90" s="99"/>
      <c r="Z90" s="99"/>
      <c r="AA90" s="102"/>
      <c r="AB90" s="99"/>
      <c r="AC90" s="99"/>
    </row>
    <row r="91" spans="1:29" s="39" customFormat="1" ht="26.25" customHeight="1">
      <c r="A91" s="179"/>
      <c r="B91" s="113"/>
      <c r="C91" s="113"/>
      <c r="D91" s="107" t="e">
        <f>IF(#REF!&lt;=15000,10,IF(#REF!&lt;=25000,15,20))</f>
        <v>#REF!</v>
      </c>
      <c r="E91" s="99"/>
      <c r="F91" s="110"/>
      <c r="G91" s="113"/>
      <c r="H91" s="121"/>
      <c r="I91" s="121"/>
      <c r="J91" s="118"/>
      <c r="K91" s="121"/>
      <c r="L91" s="121"/>
      <c r="M91" s="149"/>
      <c r="N91" s="30" t="s">
        <v>26</v>
      </c>
      <c r="O91" s="29">
        <v>200</v>
      </c>
      <c r="P91" s="132"/>
      <c r="Q91" s="135"/>
      <c r="R91" s="107"/>
      <c r="S91" s="177"/>
      <c r="T91" s="107"/>
      <c r="U91" s="129"/>
      <c r="V91" s="15" t="s">
        <v>27</v>
      </c>
      <c r="W91" s="12" t="s">
        <v>28</v>
      </c>
      <c r="X91" s="102"/>
      <c r="Y91" s="99"/>
      <c r="Z91" s="99"/>
      <c r="AA91" s="102"/>
      <c r="AB91" s="99"/>
      <c r="AC91" s="99"/>
    </row>
    <row r="92" spans="1:29" s="39" customFormat="1" ht="26.25" customHeight="1">
      <c r="A92" s="179"/>
      <c r="B92" s="113"/>
      <c r="C92" s="113"/>
      <c r="D92" s="107" t="e">
        <f>IF(#REF!&lt;=15000,10,IF(#REF!&lt;=25000,15,20))</f>
        <v>#REF!</v>
      </c>
      <c r="E92" s="99"/>
      <c r="F92" s="110"/>
      <c r="G92" s="113"/>
      <c r="H92" s="121"/>
      <c r="I92" s="121"/>
      <c r="J92" s="118"/>
      <c r="K92" s="121"/>
      <c r="L92" s="121"/>
      <c r="M92" s="149"/>
      <c r="N92" s="30" t="s">
        <v>47</v>
      </c>
      <c r="O92" s="29">
        <v>0</v>
      </c>
      <c r="P92" s="132"/>
      <c r="Q92" s="135"/>
      <c r="R92" s="107"/>
      <c r="S92" s="177"/>
      <c r="T92" s="107"/>
      <c r="U92" s="129"/>
      <c r="V92" s="13"/>
      <c r="W92" s="12"/>
      <c r="X92" s="102"/>
      <c r="Y92" s="99"/>
      <c r="Z92" s="99"/>
      <c r="AA92" s="102"/>
      <c r="AB92" s="99"/>
      <c r="AC92" s="99"/>
    </row>
    <row r="93" spans="1:29" s="39" customFormat="1" ht="26.25" customHeight="1">
      <c r="A93" s="179"/>
      <c r="B93" s="113"/>
      <c r="C93" s="113"/>
      <c r="D93" s="107" t="e">
        <f>IF(#REF!&lt;=15000,10,IF(#REF!&lt;=25000,15,20))</f>
        <v>#REF!</v>
      </c>
      <c r="E93" s="99"/>
      <c r="F93" s="110"/>
      <c r="G93" s="113"/>
      <c r="H93" s="121"/>
      <c r="I93" s="121"/>
      <c r="J93" s="118"/>
      <c r="K93" s="121"/>
      <c r="L93" s="121"/>
      <c r="M93" s="149"/>
      <c r="N93" s="28" t="s">
        <v>29</v>
      </c>
      <c r="O93" s="31">
        <v>280</v>
      </c>
      <c r="P93" s="132"/>
      <c r="Q93" s="135"/>
      <c r="R93" s="107"/>
      <c r="S93" s="177"/>
      <c r="T93" s="107"/>
      <c r="U93" s="129"/>
      <c r="V93" s="13"/>
      <c r="W93" s="12"/>
      <c r="X93" s="102"/>
      <c r="Y93" s="99"/>
      <c r="Z93" s="99"/>
      <c r="AA93" s="102"/>
      <c r="AB93" s="99"/>
      <c r="AC93" s="99"/>
    </row>
    <row r="94" spans="1:29" s="39" customFormat="1" ht="26.25" customHeight="1" thickBot="1">
      <c r="A94" s="180"/>
      <c r="B94" s="114"/>
      <c r="C94" s="114"/>
      <c r="D94" s="108" t="e">
        <f>IF(#REF!&lt;=15000,10,IF(#REF!&lt;=25000,15,20))</f>
        <v>#REF!</v>
      </c>
      <c r="E94" s="100"/>
      <c r="F94" s="111"/>
      <c r="G94" s="114"/>
      <c r="H94" s="122"/>
      <c r="I94" s="122"/>
      <c r="J94" s="119"/>
      <c r="K94" s="122"/>
      <c r="L94" s="122"/>
      <c r="M94" s="150"/>
      <c r="N94" s="32" t="s">
        <v>30</v>
      </c>
      <c r="O94" s="33">
        <v>140</v>
      </c>
      <c r="P94" s="133"/>
      <c r="Q94" s="136"/>
      <c r="R94" s="108"/>
      <c r="S94" s="178"/>
      <c r="T94" s="108"/>
      <c r="U94" s="130"/>
      <c r="V94" s="19"/>
      <c r="W94" s="18"/>
      <c r="X94" s="103"/>
      <c r="Y94" s="100"/>
      <c r="Z94" s="100"/>
      <c r="AA94" s="103"/>
      <c r="AB94" s="100"/>
      <c r="AC94" s="100"/>
    </row>
    <row r="95" spans="1:29" s="39" customFormat="1" ht="26.25" customHeight="1">
      <c r="A95" s="47" t="s">
        <v>91</v>
      </c>
      <c r="B95" s="112">
        <v>40920</v>
      </c>
      <c r="C95" s="112">
        <f>B95-3</f>
        <v>40917</v>
      </c>
      <c r="D95" s="106">
        <f>IF(E95&lt;=15000,10,IF(E95&lt;=25000,15,20))</f>
        <v>20</v>
      </c>
      <c r="E95" s="98">
        <v>29900</v>
      </c>
      <c r="F95" s="109">
        <v>0</v>
      </c>
      <c r="G95" s="112">
        <f>C95+2</f>
        <v>40919</v>
      </c>
      <c r="H95" s="120">
        <v>9</v>
      </c>
      <c r="I95" s="120">
        <v>30</v>
      </c>
      <c r="J95" s="120">
        <v>20</v>
      </c>
      <c r="K95" s="120">
        <v>0</v>
      </c>
      <c r="L95" s="120">
        <v>0</v>
      </c>
      <c r="M95" s="148">
        <f>L95+K95+I95+H95+J95</f>
        <v>59</v>
      </c>
      <c r="N95" s="104">
        <f>SUM(O96:O103)</f>
        <v>0</v>
      </c>
      <c r="O95" s="105"/>
      <c r="P95" s="123" t="s">
        <v>40</v>
      </c>
      <c r="Q95" s="134">
        <v>0</v>
      </c>
      <c r="R95" s="106">
        <v>850</v>
      </c>
      <c r="S95" s="176">
        <v>10</v>
      </c>
      <c r="T95" s="106">
        <v>181</v>
      </c>
      <c r="U95" s="128">
        <f>SUM(E95,F95,M95,N95,Q95,R95,S95,T95)</f>
        <v>31000</v>
      </c>
      <c r="V95" s="13"/>
      <c r="W95" s="12"/>
      <c r="X95" s="101">
        <f>E95/D95</f>
        <v>1495</v>
      </c>
      <c r="Y95" s="98">
        <f t="shared" ref="Y95" si="24">Z95-U95</f>
        <v>0</v>
      </c>
      <c r="Z95" s="98">
        <v>31000</v>
      </c>
      <c r="AA95" s="101">
        <f t="shared" ref="AA95" si="25">Y95/D95</f>
        <v>0</v>
      </c>
      <c r="AB95" s="98">
        <v>31000</v>
      </c>
      <c r="AC95" s="98">
        <f>4*20</f>
        <v>80</v>
      </c>
    </row>
    <row r="96" spans="1:29" s="39" customFormat="1" ht="26.25" customHeight="1">
      <c r="A96" s="83">
        <v>3.8</v>
      </c>
      <c r="B96" s="113"/>
      <c r="C96" s="113"/>
      <c r="D96" s="107" t="e">
        <f>IF(#REF!&lt;=15000,10,IF(#REF!&lt;=25000,15,20))</f>
        <v>#REF!</v>
      </c>
      <c r="E96" s="99"/>
      <c r="F96" s="110"/>
      <c r="G96" s="113"/>
      <c r="H96" s="121"/>
      <c r="I96" s="121"/>
      <c r="J96" s="121"/>
      <c r="K96" s="121"/>
      <c r="L96" s="121"/>
      <c r="M96" s="149"/>
      <c r="N96" s="28" t="s">
        <v>15</v>
      </c>
      <c r="O96" s="29">
        <v>0</v>
      </c>
      <c r="P96" s="124"/>
      <c r="Q96" s="135"/>
      <c r="R96" s="107"/>
      <c r="S96" s="177"/>
      <c r="T96" s="107"/>
      <c r="U96" s="129"/>
      <c r="V96" s="13"/>
      <c r="W96" s="12" t="s">
        <v>17</v>
      </c>
      <c r="X96" s="102"/>
      <c r="Y96" s="99"/>
      <c r="Z96" s="99"/>
      <c r="AA96" s="102"/>
      <c r="AB96" s="99"/>
      <c r="AC96" s="99"/>
    </row>
    <row r="97" spans="1:29" s="39" customFormat="1" ht="26.25" customHeight="1">
      <c r="A97" s="48"/>
      <c r="B97" s="113"/>
      <c r="C97" s="113"/>
      <c r="D97" s="107" t="e">
        <f>IF(#REF!&lt;=15000,10,IF(#REF!&lt;=25000,15,20))</f>
        <v>#REF!</v>
      </c>
      <c r="E97" s="99"/>
      <c r="F97" s="110"/>
      <c r="G97" s="113"/>
      <c r="H97" s="121"/>
      <c r="I97" s="121"/>
      <c r="J97" s="121"/>
      <c r="K97" s="121"/>
      <c r="L97" s="121"/>
      <c r="M97" s="149"/>
      <c r="N97" s="30" t="s">
        <v>18</v>
      </c>
      <c r="O97" s="29">
        <v>0</v>
      </c>
      <c r="P97" s="124"/>
      <c r="Q97" s="135"/>
      <c r="R97" s="107"/>
      <c r="S97" s="177"/>
      <c r="T97" s="107"/>
      <c r="U97" s="129"/>
      <c r="V97" s="13" t="s">
        <v>16</v>
      </c>
      <c r="W97" s="12" t="s">
        <v>20</v>
      </c>
      <c r="X97" s="102"/>
      <c r="Y97" s="99"/>
      <c r="Z97" s="99"/>
      <c r="AA97" s="102"/>
      <c r="AB97" s="99"/>
      <c r="AC97" s="99"/>
    </row>
    <row r="98" spans="1:29" s="39" customFormat="1" ht="26.25" customHeight="1" thickBot="1">
      <c r="A98" s="49"/>
      <c r="B98" s="113"/>
      <c r="C98" s="113"/>
      <c r="D98" s="107" t="e">
        <f>IF(#REF!&lt;=15000,10,IF(#REF!&lt;=25000,15,20))</f>
        <v>#REF!</v>
      </c>
      <c r="E98" s="99"/>
      <c r="F98" s="110"/>
      <c r="G98" s="113"/>
      <c r="H98" s="121"/>
      <c r="I98" s="121"/>
      <c r="J98" s="121"/>
      <c r="K98" s="121"/>
      <c r="L98" s="121"/>
      <c r="M98" s="149"/>
      <c r="N98" s="30" t="s">
        <v>21</v>
      </c>
      <c r="O98" s="29">
        <v>0</v>
      </c>
      <c r="P98" s="125"/>
      <c r="Q98" s="135"/>
      <c r="R98" s="107"/>
      <c r="S98" s="177"/>
      <c r="T98" s="107"/>
      <c r="U98" s="129"/>
      <c r="V98" s="13" t="s">
        <v>90</v>
      </c>
      <c r="W98" s="12"/>
      <c r="X98" s="102"/>
      <c r="Y98" s="99"/>
      <c r="Z98" s="99"/>
      <c r="AA98" s="102"/>
      <c r="AB98" s="99"/>
      <c r="AC98" s="99"/>
    </row>
    <row r="99" spans="1:29" s="39" customFormat="1" ht="26.25" customHeight="1">
      <c r="A99" s="49"/>
      <c r="B99" s="113"/>
      <c r="C99" s="113"/>
      <c r="D99" s="107" t="e">
        <f>IF(#REF!&lt;=15000,10,IF(#REF!&lt;=25000,15,20))</f>
        <v>#REF!</v>
      </c>
      <c r="E99" s="99"/>
      <c r="F99" s="110"/>
      <c r="G99" s="113"/>
      <c r="H99" s="121"/>
      <c r="I99" s="121"/>
      <c r="J99" s="121"/>
      <c r="K99" s="121"/>
      <c r="L99" s="121"/>
      <c r="M99" s="149"/>
      <c r="N99" s="30" t="s">
        <v>23</v>
      </c>
      <c r="O99" s="29">
        <v>0</v>
      </c>
      <c r="P99" s="181" t="s">
        <v>60</v>
      </c>
      <c r="Q99" s="135"/>
      <c r="R99" s="107"/>
      <c r="S99" s="177"/>
      <c r="T99" s="107"/>
      <c r="U99" s="129"/>
      <c r="V99" s="13" t="s">
        <v>22</v>
      </c>
      <c r="W99" s="12" t="s">
        <v>25</v>
      </c>
      <c r="X99" s="102"/>
      <c r="Y99" s="99"/>
      <c r="Z99" s="99"/>
      <c r="AA99" s="102"/>
      <c r="AB99" s="99"/>
      <c r="AC99" s="99"/>
    </row>
    <row r="100" spans="1:29" s="39" customFormat="1" ht="26.25" customHeight="1">
      <c r="A100" s="49"/>
      <c r="B100" s="113"/>
      <c r="C100" s="113"/>
      <c r="D100" s="107" t="e">
        <f>IF(#REF!&lt;=15000,10,IF(#REF!&lt;=25000,15,20))</f>
        <v>#REF!</v>
      </c>
      <c r="E100" s="99"/>
      <c r="F100" s="110"/>
      <c r="G100" s="113"/>
      <c r="H100" s="121"/>
      <c r="I100" s="121"/>
      <c r="J100" s="121"/>
      <c r="K100" s="121"/>
      <c r="L100" s="121"/>
      <c r="M100" s="149"/>
      <c r="N100" s="30" t="s">
        <v>26</v>
      </c>
      <c r="O100" s="29">
        <v>0</v>
      </c>
      <c r="P100" s="182"/>
      <c r="Q100" s="135"/>
      <c r="R100" s="107"/>
      <c r="S100" s="177"/>
      <c r="T100" s="107"/>
      <c r="U100" s="129"/>
      <c r="V100" s="13" t="s">
        <v>24</v>
      </c>
      <c r="W100" s="12" t="s">
        <v>28</v>
      </c>
      <c r="X100" s="102"/>
      <c r="Y100" s="99"/>
      <c r="Z100" s="99"/>
      <c r="AA100" s="102"/>
      <c r="AB100" s="99"/>
      <c r="AC100" s="99"/>
    </row>
    <row r="101" spans="1:29" s="39" customFormat="1" ht="26.25" customHeight="1">
      <c r="A101" s="44"/>
      <c r="B101" s="113"/>
      <c r="C101" s="113"/>
      <c r="D101" s="107" t="e">
        <f>IF(#REF!&lt;=15000,10,IF(#REF!&lt;=25000,15,20))</f>
        <v>#REF!</v>
      </c>
      <c r="E101" s="99"/>
      <c r="F101" s="110"/>
      <c r="G101" s="113"/>
      <c r="H101" s="121"/>
      <c r="I101" s="121"/>
      <c r="J101" s="121"/>
      <c r="K101" s="121"/>
      <c r="L101" s="121"/>
      <c r="M101" s="149"/>
      <c r="N101" s="30" t="s">
        <v>47</v>
      </c>
      <c r="O101" s="29">
        <v>0</v>
      </c>
      <c r="P101" s="182"/>
      <c r="Q101" s="135"/>
      <c r="R101" s="107"/>
      <c r="S101" s="177"/>
      <c r="T101" s="107"/>
      <c r="U101" s="129"/>
      <c r="V101" s="13" t="s">
        <v>27</v>
      </c>
      <c r="W101" s="12"/>
      <c r="X101" s="102"/>
      <c r="Y101" s="99"/>
      <c r="Z101" s="99"/>
      <c r="AA101" s="102"/>
      <c r="AB101" s="99"/>
      <c r="AC101" s="99"/>
    </row>
    <row r="102" spans="1:29" s="39" customFormat="1" ht="26.25" customHeight="1">
      <c r="A102" s="115">
        <v>530348109008</v>
      </c>
      <c r="B102" s="113"/>
      <c r="C102" s="113"/>
      <c r="D102" s="107" t="e">
        <f>IF(#REF!&lt;=15000,10,IF(#REF!&lt;=25000,15,20))</f>
        <v>#REF!</v>
      </c>
      <c r="E102" s="99"/>
      <c r="F102" s="110"/>
      <c r="G102" s="113"/>
      <c r="H102" s="121"/>
      <c r="I102" s="121"/>
      <c r="J102" s="121"/>
      <c r="K102" s="121"/>
      <c r="L102" s="121"/>
      <c r="M102" s="149"/>
      <c r="N102" s="28" t="s">
        <v>29</v>
      </c>
      <c r="O102" s="31">
        <v>0</v>
      </c>
      <c r="P102" s="182"/>
      <c r="Q102" s="135"/>
      <c r="R102" s="107"/>
      <c r="S102" s="177"/>
      <c r="T102" s="107"/>
      <c r="U102" s="129"/>
      <c r="V102" s="13"/>
      <c r="W102" s="12"/>
      <c r="X102" s="102"/>
      <c r="Y102" s="99"/>
      <c r="Z102" s="99"/>
      <c r="AA102" s="102"/>
      <c r="AB102" s="99"/>
      <c r="AC102" s="99"/>
    </row>
    <row r="103" spans="1:29" s="39" customFormat="1" ht="26.25" customHeight="1" thickBot="1">
      <c r="A103" s="116">
        <v>530348109004</v>
      </c>
      <c r="B103" s="114"/>
      <c r="C103" s="114"/>
      <c r="D103" s="108" t="e">
        <f>IF(#REF!&lt;=15000,10,IF(#REF!&lt;=25000,15,20))</f>
        <v>#REF!</v>
      </c>
      <c r="E103" s="100"/>
      <c r="F103" s="111"/>
      <c r="G103" s="114"/>
      <c r="H103" s="122"/>
      <c r="I103" s="122"/>
      <c r="J103" s="122"/>
      <c r="K103" s="122"/>
      <c r="L103" s="122"/>
      <c r="M103" s="150"/>
      <c r="N103" s="32" t="s">
        <v>30</v>
      </c>
      <c r="O103" s="33">
        <v>0</v>
      </c>
      <c r="P103" s="183"/>
      <c r="Q103" s="136"/>
      <c r="R103" s="108"/>
      <c r="S103" s="178"/>
      <c r="T103" s="108"/>
      <c r="U103" s="130"/>
      <c r="V103" s="50"/>
      <c r="W103" s="18"/>
      <c r="X103" s="103"/>
      <c r="Y103" s="100"/>
      <c r="Z103" s="100"/>
      <c r="AA103" s="103"/>
      <c r="AB103" s="100"/>
      <c r="AC103" s="100"/>
    </row>
    <row r="104" spans="1:29" s="2" customFormat="1" ht="26.25" customHeight="1">
      <c r="A104" s="51" t="s">
        <v>96</v>
      </c>
      <c r="B104" s="112">
        <v>40920</v>
      </c>
      <c r="C104" s="112">
        <f>B104-3</f>
        <v>40917</v>
      </c>
      <c r="D104" s="106">
        <f>IF(E104&lt;=15000,10,IF(E104&lt;=25000,15,20))</f>
        <v>20</v>
      </c>
      <c r="E104" s="98">
        <v>64900</v>
      </c>
      <c r="F104" s="109">
        <v>0</v>
      </c>
      <c r="G104" s="112">
        <f>C104+2</f>
        <v>40919</v>
      </c>
      <c r="H104" s="120">
        <v>15</v>
      </c>
      <c r="I104" s="120">
        <v>30</v>
      </c>
      <c r="J104" s="117">
        <v>20</v>
      </c>
      <c r="K104" s="117">
        <v>0</v>
      </c>
      <c r="L104" s="120">
        <v>0</v>
      </c>
      <c r="M104" s="120">
        <f>SUM(H104:L112)</f>
        <v>65</v>
      </c>
      <c r="N104" s="104">
        <f>SUM(O105:O112)</f>
        <v>0</v>
      </c>
      <c r="O104" s="105"/>
      <c r="P104" s="123" t="s">
        <v>40</v>
      </c>
      <c r="Q104" s="134">
        <v>0</v>
      </c>
      <c r="R104" s="106">
        <v>850</v>
      </c>
      <c r="S104" s="176">
        <v>10</v>
      </c>
      <c r="T104" s="106">
        <v>175</v>
      </c>
      <c r="U104" s="128">
        <f>SUM(E104,F104,M104,N104,Q104,R104,S104,T104)</f>
        <v>66000</v>
      </c>
      <c r="V104" s="13"/>
      <c r="W104" s="12"/>
      <c r="X104" s="101">
        <f>E104/D104</f>
        <v>3245</v>
      </c>
      <c r="Y104" s="98">
        <f t="shared" ref="Y104" si="26">Z104-U104</f>
        <v>0</v>
      </c>
      <c r="Z104" s="98">
        <v>66000</v>
      </c>
      <c r="AA104" s="101">
        <f t="shared" ref="AA104" si="27">Y104/D104</f>
        <v>0</v>
      </c>
      <c r="AB104" s="98">
        <v>66000</v>
      </c>
      <c r="AC104" s="98">
        <f>4*20</f>
        <v>80</v>
      </c>
    </row>
    <row r="105" spans="1:29" s="2" customFormat="1" ht="26.25" customHeight="1">
      <c r="A105" s="83">
        <v>6.5</v>
      </c>
      <c r="B105" s="113"/>
      <c r="C105" s="113"/>
      <c r="D105" s="107"/>
      <c r="E105" s="99"/>
      <c r="F105" s="110"/>
      <c r="G105" s="113"/>
      <c r="H105" s="121"/>
      <c r="I105" s="121"/>
      <c r="J105" s="118"/>
      <c r="K105" s="118"/>
      <c r="L105" s="121"/>
      <c r="M105" s="121"/>
      <c r="N105" s="28" t="s">
        <v>15</v>
      </c>
      <c r="O105" s="29">
        <v>0</v>
      </c>
      <c r="P105" s="124"/>
      <c r="Q105" s="135"/>
      <c r="R105" s="107"/>
      <c r="S105" s="177"/>
      <c r="T105" s="107"/>
      <c r="U105" s="129"/>
      <c r="V105" s="13"/>
      <c r="W105" s="12" t="s">
        <v>17</v>
      </c>
      <c r="X105" s="102"/>
      <c r="Y105" s="99"/>
      <c r="Z105" s="99"/>
      <c r="AA105" s="102"/>
      <c r="AB105" s="99"/>
      <c r="AC105" s="99"/>
    </row>
    <row r="106" spans="1:29" s="2" customFormat="1" ht="26.25" customHeight="1">
      <c r="A106" s="44"/>
      <c r="B106" s="113"/>
      <c r="C106" s="113"/>
      <c r="D106" s="107"/>
      <c r="E106" s="99"/>
      <c r="F106" s="110"/>
      <c r="G106" s="113"/>
      <c r="H106" s="121"/>
      <c r="I106" s="121"/>
      <c r="J106" s="118"/>
      <c r="K106" s="118"/>
      <c r="L106" s="121"/>
      <c r="M106" s="121"/>
      <c r="N106" s="30" t="s">
        <v>18</v>
      </c>
      <c r="O106" s="29">
        <v>0</v>
      </c>
      <c r="P106" s="124"/>
      <c r="Q106" s="135"/>
      <c r="R106" s="107"/>
      <c r="S106" s="177"/>
      <c r="T106" s="107"/>
      <c r="U106" s="129"/>
      <c r="V106" s="15" t="s">
        <v>94</v>
      </c>
      <c r="W106" s="12" t="s">
        <v>20</v>
      </c>
      <c r="X106" s="102"/>
      <c r="Y106" s="99"/>
      <c r="Z106" s="99"/>
      <c r="AA106" s="102"/>
      <c r="AB106" s="99"/>
      <c r="AC106" s="99"/>
    </row>
    <row r="107" spans="1:29" s="2" customFormat="1" ht="26.25" customHeight="1" thickBot="1">
      <c r="A107" s="44"/>
      <c r="B107" s="113"/>
      <c r="C107" s="113"/>
      <c r="D107" s="107"/>
      <c r="E107" s="99"/>
      <c r="F107" s="110"/>
      <c r="G107" s="113"/>
      <c r="H107" s="121"/>
      <c r="I107" s="121"/>
      <c r="J107" s="118"/>
      <c r="K107" s="118"/>
      <c r="L107" s="121"/>
      <c r="M107" s="121"/>
      <c r="N107" s="30" t="s">
        <v>21</v>
      </c>
      <c r="O107" s="29">
        <v>0</v>
      </c>
      <c r="P107" s="125"/>
      <c r="Q107" s="135"/>
      <c r="R107" s="107"/>
      <c r="S107" s="177"/>
      <c r="T107" s="107"/>
      <c r="U107" s="129"/>
      <c r="V107" s="15" t="s">
        <v>58</v>
      </c>
      <c r="W107" s="12"/>
      <c r="X107" s="102"/>
      <c r="Y107" s="99"/>
      <c r="Z107" s="99"/>
      <c r="AA107" s="102"/>
      <c r="AB107" s="99"/>
      <c r="AC107" s="99"/>
    </row>
    <row r="108" spans="1:29" s="2" customFormat="1" ht="26.25" customHeight="1">
      <c r="A108" s="44"/>
      <c r="B108" s="113"/>
      <c r="C108" s="113"/>
      <c r="D108" s="107"/>
      <c r="E108" s="99"/>
      <c r="F108" s="110"/>
      <c r="G108" s="113"/>
      <c r="H108" s="121"/>
      <c r="I108" s="121"/>
      <c r="J108" s="118"/>
      <c r="K108" s="118"/>
      <c r="L108" s="121"/>
      <c r="M108" s="121"/>
      <c r="N108" s="30" t="s">
        <v>23</v>
      </c>
      <c r="O108" s="29">
        <v>0</v>
      </c>
      <c r="P108" s="131" t="s">
        <v>59</v>
      </c>
      <c r="Q108" s="135"/>
      <c r="R108" s="107"/>
      <c r="S108" s="177"/>
      <c r="T108" s="107"/>
      <c r="U108" s="129"/>
      <c r="V108" s="15" t="s">
        <v>57</v>
      </c>
      <c r="W108" s="12" t="s">
        <v>25</v>
      </c>
      <c r="X108" s="102"/>
      <c r="Y108" s="99"/>
      <c r="Z108" s="99"/>
      <c r="AA108" s="102"/>
      <c r="AB108" s="99"/>
      <c r="AC108" s="99"/>
    </row>
    <row r="109" spans="1:29" s="2" customFormat="1" ht="26.25" customHeight="1">
      <c r="A109" s="44"/>
      <c r="B109" s="113"/>
      <c r="C109" s="113"/>
      <c r="D109" s="107"/>
      <c r="E109" s="99"/>
      <c r="F109" s="110"/>
      <c r="G109" s="113"/>
      <c r="H109" s="121"/>
      <c r="I109" s="121"/>
      <c r="J109" s="118"/>
      <c r="K109" s="118"/>
      <c r="L109" s="121"/>
      <c r="M109" s="121"/>
      <c r="N109" s="30" t="s">
        <v>26</v>
      </c>
      <c r="O109" s="29">
        <v>0</v>
      </c>
      <c r="P109" s="132"/>
      <c r="Q109" s="135"/>
      <c r="R109" s="107"/>
      <c r="S109" s="177"/>
      <c r="T109" s="107"/>
      <c r="U109" s="129"/>
      <c r="V109" s="15" t="s">
        <v>95</v>
      </c>
      <c r="W109" s="12" t="s">
        <v>28</v>
      </c>
      <c r="X109" s="102"/>
      <c r="Y109" s="99"/>
      <c r="Z109" s="99"/>
      <c r="AA109" s="102"/>
      <c r="AB109" s="99"/>
      <c r="AC109" s="99"/>
    </row>
    <row r="110" spans="1:29" s="2" customFormat="1" ht="26.25" customHeight="1">
      <c r="A110" s="44"/>
      <c r="B110" s="113"/>
      <c r="C110" s="113"/>
      <c r="D110" s="107"/>
      <c r="E110" s="99"/>
      <c r="F110" s="110"/>
      <c r="G110" s="113"/>
      <c r="H110" s="121"/>
      <c r="I110" s="121"/>
      <c r="J110" s="118"/>
      <c r="K110" s="118"/>
      <c r="L110" s="121"/>
      <c r="M110" s="121"/>
      <c r="N110" s="30" t="s">
        <v>47</v>
      </c>
      <c r="O110" s="29">
        <v>0</v>
      </c>
      <c r="P110" s="132"/>
      <c r="Q110" s="135"/>
      <c r="R110" s="107"/>
      <c r="S110" s="177"/>
      <c r="T110" s="107"/>
      <c r="U110" s="129"/>
      <c r="V110" s="15" t="s">
        <v>27</v>
      </c>
      <c r="W110" s="12"/>
      <c r="X110" s="102"/>
      <c r="Y110" s="99"/>
      <c r="Z110" s="99"/>
      <c r="AA110" s="102"/>
      <c r="AB110" s="99"/>
      <c r="AC110" s="99"/>
    </row>
    <row r="111" spans="1:29" s="2" customFormat="1" ht="26.25" customHeight="1">
      <c r="A111" s="174">
        <v>530349100021</v>
      </c>
      <c r="B111" s="113"/>
      <c r="C111" s="113"/>
      <c r="D111" s="107"/>
      <c r="E111" s="99"/>
      <c r="F111" s="110"/>
      <c r="G111" s="113"/>
      <c r="H111" s="121"/>
      <c r="I111" s="121"/>
      <c r="J111" s="118"/>
      <c r="K111" s="118"/>
      <c r="L111" s="121"/>
      <c r="M111" s="121"/>
      <c r="N111" s="28" t="s">
        <v>29</v>
      </c>
      <c r="O111" s="31">
        <v>0</v>
      </c>
      <c r="P111" s="132"/>
      <c r="Q111" s="135"/>
      <c r="R111" s="107"/>
      <c r="S111" s="177"/>
      <c r="T111" s="107"/>
      <c r="U111" s="129"/>
      <c r="V111" s="13"/>
      <c r="W111" s="12"/>
      <c r="X111" s="102"/>
      <c r="Y111" s="99"/>
      <c r="Z111" s="99"/>
      <c r="AA111" s="102"/>
      <c r="AB111" s="99"/>
      <c r="AC111" s="99"/>
    </row>
    <row r="112" spans="1:29" s="2" customFormat="1" ht="26.25" customHeight="1" thickBot="1">
      <c r="A112" s="175"/>
      <c r="B112" s="114"/>
      <c r="C112" s="114"/>
      <c r="D112" s="108"/>
      <c r="E112" s="100"/>
      <c r="F112" s="111"/>
      <c r="G112" s="114"/>
      <c r="H112" s="122"/>
      <c r="I112" s="122"/>
      <c r="J112" s="119"/>
      <c r="K112" s="119"/>
      <c r="L112" s="122"/>
      <c r="M112" s="122"/>
      <c r="N112" s="32" t="s">
        <v>30</v>
      </c>
      <c r="O112" s="33">
        <v>0</v>
      </c>
      <c r="P112" s="133"/>
      <c r="Q112" s="136"/>
      <c r="R112" s="108"/>
      <c r="S112" s="178"/>
      <c r="T112" s="108"/>
      <c r="U112" s="130"/>
      <c r="V112" s="19"/>
      <c r="W112" s="18"/>
      <c r="X112" s="103"/>
      <c r="Y112" s="100"/>
      <c r="Z112" s="100"/>
      <c r="AA112" s="103"/>
      <c r="AB112" s="100"/>
      <c r="AC112" s="100"/>
    </row>
    <row r="113" spans="1:29" s="6" customFormat="1" ht="26.25" customHeight="1">
      <c r="A113" s="22" t="s">
        <v>92</v>
      </c>
      <c r="B113" s="112">
        <v>40934</v>
      </c>
      <c r="C113" s="112">
        <f>B113-3</f>
        <v>40931</v>
      </c>
      <c r="D113" s="106">
        <f>IF(E113&lt;=15000,10,IF(E113&lt;=25000,15,20))</f>
        <v>10</v>
      </c>
      <c r="E113" s="98">
        <v>14140</v>
      </c>
      <c r="F113" s="109">
        <v>0</v>
      </c>
      <c r="G113" s="112">
        <f>C113+2</f>
        <v>40933</v>
      </c>
      <c r="H113" s="120">
        <v>2</v>
      </c>
      <c r="I113" s="120">
        <v>30</v>
      </c>
      <c r="J113" s="117">
        <v>30</v>
      </c>
      <c r="K113" s="120">
        <v>0</v>
      </c>
      <c r="L113" s="120">
        <v>0</v>
      </c>
      <c r="M113" s="120">
        <f>SUM(H113:L121)</f>
        <v>62</v>
      </c>
      <c r="N113" s="104">
        <f>SUM(O114:O121)</f>
        <v>15750</v>
      </c>
      <c r="O113" s="105"/>
      <c r="P113" s="123" t="s">
        <v>40</v>
      </c>
      <c r="Q113" s="134">
        <v>0</v>
      </c>
      <c r="R113" s="106">
        <v>850</v>
      </c>
      <c r="S113" s="120">
        <v>10</v>
      </c>
      <c r="T113" s="106">
        <v>188</v>
      </c>
      <c r="U113" s="128">
        <f>SUM(E113,F113,M113,N113,Q113,R113,S113,T113)</f>
        <v>31000</v>
      </c>
      <c r="V113" s="13"/>
      <c r="W113" s="12"/>
      <c r="X113" s="101">
        <f>E113/D113</f>
        <v>1414</v>
      </c>
      <c r="Y113" s="98">
        <f t="shared" ref="Y113" si="28">Z113-U113</f>
        <v>0</v>
      </c>
      <c r="Z113" s="98">
        <v>31000</v>
      </c>
      <c r="AA113" s="101">
        <f t="shared" ref="AA113" si="29">Y113/D113</f>
        <v>0</v>
      </c>
      <c r="AB113" s="98">
        <v>31000</v>
      </c>
      <c r="AC113" s="98">
        <f>34*10</f>
        <v>340</v>
      </c>
    </row>
    <row r="114" spans="1:29" s="6" customFormat="1" ht="26.25" customHeight="1">
      <c r="A114" s="83">
        <v>5.7</v>
      </c>
      <c r="B114" s="113"/>
      <c r="C114" s="113"/>
      <c r="D114" s="107"/>
      <c r="E114" s="99"/>
      <c r="F114" s="110"/>
      <c r="G114" s="113"/>
      <c r="H114" s="121"/>
      <c r="I114" s="121"/>
      <c r="J114" s="118"/>
      <c r="K114" s="121"/>
      <c r="L114" s="121"/>
      <c r="M114" s="121"/>
      <c r="N114" s="28" t="s">
        <v>15</v>
      </c>
      <c r="O114" s="29">
        <v>10000</v>
      </c>
      <c r="P114" s="124"/>
      <c r="Q114" s="135"/>
      <c r="R114" s="107"/>
      <c r="S114" s="121"/>
      <c r="T114" s="107"/>
      <c r="U114" s="129"/>
      <c r="V114" s="13"/>
      <c r="W114" s="12" t="s">
        <v>17</v>
      </c>
      <c r="X114" s="102"/>
      <c r="Y114" s="99"/>
      <c r="Z114" s="99"/>
      <c r="AA114" s="102"/>
      <c r="AB114" s="99"/>
      <c r="AC114" s="99"/>
    </row>
    <row r="115" spans="1:29" s="6" customFormat="1" ht="26.25" customHeight="1">
      <c r="A115" s="23"/>
      <c r="B115" s="113"/>
      <c r="C115" s="113"/>
      <c r="D115" s="107"/>
      <c r="E115" s="99"/>
      <c r="F115" s="110"/>
      <c r="G115" s="113"/>
      <c r="H115" s="121"/>
      <c r="I115" s="121"/>
      <c r="J115" s="118"/>
      <c r="K115" s="121"/>
      <c r="L115" s="121"/>
      <c r="M115" s="121"/>
      <c r="N115" s="30" t="s">
        <v>18</v>
      </c>
      <c r="O115" s="29">
        <v>5100</v>
      </c>
      <c r="P115" s="124"/>
      <c r="Q115" s="135"/>
      <c r="R115" s="107"/>
      <c r="S115" s="121"/>
      <c r="T115" s="107"/>
      <c r="U115" s="129"/>
      <c r="V115" s="13" t="s">
        <v>65</v>
      </c>
      <c r="W115" s="12" t="s">
        <v>20</v>
      </c>
      <c r="X115" s="102"/>
      <c r="Y115" s="99"/>
      <c r="Z115" s="99"/>
      <c r="AA115" s="102"/>
      <c r="AB115" s="99"/>
      <c r="AC115" s="99"/>
    </row>
    <row r="116" spans="1:29" s="6" customFormat="1" ht="26.25" customHeight="1" thickBot="1">
      <c r="A116" s="21"/>
      <c r="B116" s="113"/>
      <c r="C116" s="113"/>
      <c r="D116" s="107"/>
      <c r="E116" s="99"/>
      <c r="F116" s="110"/>
      <c r="G116" s="113"/>
      <c r="H116" s="121"/>
      <c r="I116" s="121"/>
      <c r="J116" s="118"/>
      <c r="K116" s="121"/>
      <c r="L116" s="121"/>
      <c r="M116" s="121"/>
      <c r="N116" s="30" t="s">
        <v>21</v>
      </c>
      <c r="O116" s="29">
        <v>0</v>
      </c>
      <c r="P116" s="125"/>
      <c r="Q116" s="135"/>
      <c r="R116" s="107"/>
      <c r="S116" s="121"/>
      <c r="T116" s="107"/>
      <c r="U116" s="129"/>
      <c r="V116" s="13" t="s">
        <v>33</v>
      </c>
      <c r="W116" s="12"/>
      <c r="X116" s="102"/>
      <c r="Y116" s="99"/>
      <c r="Z116" s="99"/>
      <c r="AA116" s="102"/>
      <c r="AB116" s="99"/>
      <c r="AC116" s="99"/>
    </row>
    <row r="117" spans="1:29" s="6" customFormat="1" ht="26.25" customHeight="1">
      <c r="A117" s="21"/>
      <c r="B117" s="113"/>
      <c r="C117" s="113"/>
      <c r="D117" s="107"/>
      <c r="E117" s="99"/>
      <c r="F117" s="110"/>
      <c r="G117" s="113"/>
      <c r="H117" s="121"/>
      <c r="I117" s="121"/>
      <c r="J117" s="118"/>
      <c r="K117" s="121"/>
      <c r="L117" s="121"/>
      <c r="M117" s="121"/>
      <c r="N117" s="30" t="s">
        <v>23</v>
      </c>
      <c r="O117" s="29">
        <v>0</v>
      </c>
      <c r="P117" s="131">
        <v>40925</v>
      </c>
      <c r="Q117" s="135"/>
      <c r="R117" s="107"/>
      <c r="S117" s="121"/>
      <c r="T117" s="107"/>
      <c r="U117" s="129"/>
      <c r="V117" s="13" t="s">
        <v>66</v>
      </c>
      <c r="W117" s="12" t="s">
        <v>25</v>
      </c>
      <c r="X117" s="102"/>
      <c r="Y117" s="99"/>
      <c r="Z117" s="99"/>
      <c r="AA117" s="102"/>
      <c r="AB117" s="99"/>
      <c r="AC117" s="99"/>
    </row>
    <row r="118" spans="1:29" s="6" customFormat="1" ht="26.25" customHeight="1">
      <c r="A118" s="21"/>
      <c r="B118" s="113"/>
      <c r="C118" s="113"/>
      <c r="D118" s="107"/>
      <c r="E118" s="99"/>
      <c r="F118" s="110"/>
      <c r="G118" s="113"/>
      <c r="H118" s="121"/>
      <c r="I118" s="121"/>
      <c r="J118" s="118"/>
      <c r="K118" s="121"/>
      <c r="L118" s="121"/>
      <c r="M118" s="121"/>
      <c r="N118" s="30" t="s">
        <v>26</v>
      </c>
      <c r="O118" s="29">
        <v>50</v>
      </c>
      <c r="P118" s="132"/>
      <c r="Q118" s="135"/>
      <c r="R118" s="107"/>
      <c r="S118" s="121"/>
      <c r="T118" s="107"/>
      <c r="U118" s="129"/>
      <c r="V118" s="13" t="s">
        <v>24</v>
      </c>
      <c r="W118" s="12" t="s">
        <v>28</v>
      </c>
      <c r="X118" s="102"/>
      <c r="Y118" s="99"/>
      <c r="Z118" s="99"/>
      <c r="AA118" s="102"/>
      <c r="AB118" s="99"/>
      <c r="AC118" s="99"/>
    </row>
    <row r="119" spans="1:29" s="6" customFormat="1" ht="26.25" customHeight="1">
      <c r="A119" s="21"/>
      <c r="B119" s="113"/>
      <c r="C119" s="113"/>
      <c r="D119" s="107"/>
      <c r="E119" s="99"/>
      <c r="F119" s="110"/>
      <c r="G119" s="113"/>
      <c r="H119" s="121"/>
      <c r="I119" s="121"/>
      <c r="J119" s="118"/>
      <c r="K119" s="121"/>
      <c r="L119" s="121"/>
      <c r="M119" s="121"/>
      <c r="N119" s="30" t="s">
        <v>47</v>
      </c>
      <c r="O119" s="29">
        <v>0</v>
      </c>
      <c r="P119" s="132"/>
      <c r="Q119" s="135"/>
      <c r="R119" s="107"/>
      <c r="S119" s="121"/>
      <c r="T119" s="107"/>
      <c r="U119" s="129"/>
      <c r="V119" s="15" t="s">
        <v>32</v>
      </c>
      <c r="W119" s="12"/>
      <c r="X119" s="102"/>
      <c r="Y119" s="99"/>
      <c r="Z119" s="99"/>
      <c r="AA119" s="102"/>
      <c r="AB119" s="99"/>
      <c r="AC119" s="99"/>
    </row>
    <row r="120" spans="1:29" s="6" customFormat="1" ht="26.25" customHeight="1">
      <c r="A120" s="174">
        <v>530263114053</v>
      </c>
      <c r="B120" s="113"/>
      <c r="C120" s="113"/>
      <c r="D120" s="107"/>
      <c r="E120" s="99"/>
      <c r="F120" s="110"/>
      <c r="G120" s="113"/>
      <c r="H120" s="121"/>
      <c r="I120" s="121"/>
      <c r="J120" s="118"/>
      <c r="K120" s="121"/>
      <c r="L120" s="121"/>
      <c r="M120" s="121"/>
      <c r="N120" s="28" t="s">
        <v>29</v>
      </c>
      <c r="O120" s="31">
        <v>400</v>
      </c>
      <c r="P120" s="132"/>
      <c r="Q120" s="135"/>
      <c r="R120" s="107"/>
      <c r="S120" s="121"/>
      <c r="T120" s="107"/>
      <c r="U120" s="129"/>
      <c r="V120" s="13"/>
      <c r="W120" s="12"/>
      <c r="X120" s="102"/>
      <c r="Y120" s="99"/>
      <c r="Z120" s="99"/>
      <c r="AA120" s="102"/>
      <c r="AB120" s="99"/>
      <c r="AC120" s="99"/>
    </row>
    <row r="121" spans="1:29" s="6" customFormat="1" ht="27.75" customHeight="1" thickBot="1">
      <c r="A121" s="175"/>
      <c r="B121" s="114"/>
      <c r="C121" s="114"/>
      <c r="D121" s="108"/>
      <c r="E121" s="100"/>
      <c r="F121" s="111"/>
      <c r="G121" s="114"/>
      <c r="H121" s="122"/>
      <c r="I121" s="122"/>
      <c r="J121" s="119"/>
      <c r="K121" s="122"/>
      <c r="L121" s="122"/>
      <c r="M121" s="122"/>
      <c r="N121" s="32" t="s">
        <v>30</v>
      </c>
      <c r="O121" s="33">
        <v>200</v>
      </c>
      <c r="P121" s="133"/>
      <c r="Q121" s="136"/>
      <c r="R121" s="108"/>
      <c r="S121" s="122"/>
      <c r="T121" s="108"/>
      <c r="U121" s="130"/>
      <c r="V121" s="19"/>
      <c r="W121" s="18"/>
      <c r="X121" s="103"/>
      <c r="Y121" s="100"/>
      <c r="Z121" s="100"/>
      <c r="AA121" s="103"/>
      <c r="AB121" s="100"/>
      <c r="AC121" s="100"/>
    </row>
    <row r="122" spans="1:29" s="6" customFormat="1" ht="27.75" customHeight="1">
      <c r="A122" s="22" t="s">
        <v>108</v>
      </c>
      <c r="B122" s="112">
        <v>40934</v>
      </c>
      <c r="C122" s="112">
        <f>B122-3</f>
        <v>40931</v>
      </c>
      <c r="D122" s="106">
        <f>IF(E122&lt;=15000,10,IF(E122&lt;=25000,15,20))</f>
        <v>20</v>
      </c>
      <c r="E122" s="98">
        <v>28380</v>
      </c>
      <c r="F122" s="109">
        <v>0</v>
      </c>
      <c r="G122" s="112">
        <v>40567</v>
      </c>
      <c r="H122" s="120">
        <v>13</v>
      </c>
      <c r="I122" s="120">
        <v>30</v>
      </c>
      <c r="J122" s="117">
        <v>20</v>
      </c>
      <c r="K122" s="120">
        <v>0</v>
      </c>
      <c r="L122" s="120">
        <v>0</v>
      </c>
      <c r="M122" s="120">
        <f>SUM(H122:L130)</f>
        <v>63</v>
      </c>
      <c r="N122" s="104">
        <f>SUM(O123:O130)</f>
        <v>16510</v>
      </c>
      <c r="O122" s="105"/>
      <c r="P122" s="123" t="s">
        <v>40</v>
      </c>
      <c r="Q122" s="134">
        <v>0</v>
      </c>
      <c r="R122" s="106">
        <v>850</v>
      </c>
      <c r="S122" s="148">
        <v>10</v>
      </c>
      <c r="T122" s="106">
        <v>187</v>
      </c>
      <c r="U122" s="128">
        <f>SUM(E122,F122,M122,N122,Q122,R122,S122,T122)</f>
        <v>46000</v>
      </c>
      <c r="V122" s="13"/>
      <c r="W122" s="12"/>
      <c r="X122" s="101">
        <f>E122/D122</f>
        <v>1419</v>
      </c>
      <c r="Y122" s="98">
        <f t="shared" ref="Y122" si="30">Z122-U122</f>
        <v>0</v>
      </c>
      <c r="Z122" s="98">
        <v>46000</v>
      </c>
      <c r="AA122" s="101">
        <f t="shared" ref="AA122" si="31">Y122/D122</f>
        <v>0</v>
      </c>
      <c r="AB122" s="98">
        <v>46000</v>
      </c>
      <c r="AC122" s="98">
        <f t="shared" ref="AC122" si="32">LEFT(AA122,2)*D122</f>
        <v>0</v>
      </c>
    </row>
    <row r="123" spans="1:29" s="6" customFormat="1" ht="26.25" customHeight="1">
      <c r="A123" s="83">
        <v>3.9</v>
      </c>
      <c r="B123" s="113"/>
      <c r="C123" s="113"/>
      <c r="D123" s="107"/>
      <c r="E123" s="99"/>
      <c r="F123" s="110"/>
      <c r="G123" s="113"/>
      <c r="H123" s="121"/>
      <c r="I123" s="121"/>
      <c r="J123" s="118"/>
      <c r="K123" s="121"/>
      <c r="L123" s="121"/>
      <c r="M123" s="121"/>
      <c r="N123" s="28" t="s">
        <v>15</v>
      </c>
      <c r="O123" s="29">
        <v>16000</v>
      </c>
      <c r="P123" s="124"/>
      <c r="Q123" s="135"/>
      <c r="R123" s="107"/>
      <c r="S123" s="149"/>
      <c r="T123" s="107"/>
      <c r="U123" s="129"/>
      <c r="V123" s="13" t="s">
        <v>50</v>
      </c>
      <c r="W123" s="12" t="s">
        <v>17</v>
      </c>
      <c r="X123" s="102"/>
      <c r="Y123" s="99"/>
      <c r="Z123" s="99"/>
      <c r="AA123" s="102"/>
      <c r="AB123" s="99"/>
      <c r="AC123" s="99"/>
    </row>
    <row r="124" spans="1:29" s="6" customFormat="1" ht="26.25" customHeight="1">
      <c r="A124" s="24"/>
      <c r="B124" s="113"/>
      <c r="C124" s="113"/>
      <c r="D124" s="107"/>
      <c r="E124" s="99"/>
      <c r="F124" s="110"/>
      <c r="G124" s="113"/>
      <c r="H124" s="121"/>
      <c r="I124" s="121"/>
      <c r="J124" s="118"/>
      <c r="K124" s="121"/>
      <c r="L124" s="121"/>
      <c r="M124" s="121"/>
      <c r="N124" s="30" t="s">
        <v>18</v>
      </c>
      <c r="O124" s="29">
        <v>0</v>
      </c>
      <c r="P124" s="124"/>
      <c r="Q124" s="135"/>
      <c r="R124" s="107"/>
      <c r="S124" s="149"/>
      <c r="T124" s="107"/>
      <c r="U124" s="129"/>
      <c r="V124" s="13" t="s">
        <v>49</v>
      </c>
      <c r="W124" s="12" t="s">
        <v>20</v>
      </c>
      <c r="X124" s="102"/>
      <c r="Y124" s="99"/>
      <c r="Z124" s="99"/>
      <c r="AA124" s="102"/>
      <c r="AB124" s="99"/>
      <c r="AC124" s="99"/>
    </row>
    <row r="125" spans="1:29" s="6" customFormat="1" ht="27" thickBot="1">
      <c r="A125" s="37"/>
      <c r="B125" s="113"/>
      <c r="C125" s="113"/>
      <c r="D125" s="107"/>
      <c r="E125" s="99"/>
      <c r="F125" s="110"/>
      <c r="G125" s="113"/>
      <c r="H125" s="121"/>
      <c r="I125" s="121"/>
      <c r="J125" s="118"/>
      <c r="K125" s="121"/>
      <c r="L125" s="121"/>
      <c r="M125" s="121"/>
      <c r="N125" s="30" t="s">
        <v>21</v>
      </c>
      <c r="O125" s="29">
        <v>0</v>
      </c>
      <c r="P125" s="125"/>
      <c r="Q125" s="135"/>
      <c r="R125" s="107"/>
      <c r="S125" s="149"/>
      <c r="T125" s="107"/>
      <c r="U125" s="129"/>
      <c r="V125" s="13" t="s">
        <v>48</v>
      </c>
      <c r="W125" s="12"/>
      <c r="X125" s="102"/>
      <c r="Y125" s="99"/>
      <c r="Z125" s="99"/>
      <c r="AA125" s="102"/>
      <c r="AB125" s="99"/>
      <c r="AC125" s="99"/>
    </row>
    <row r="126" spans="1:29" s="6" customFormat="1" ht="27.75">
      <c r="A126" s="25"/>
      <c r="B126" s="113"/>
      <c r="C126" s="113"/>
      <c r="D126" s="107"/>
      <c r="E126" s="99"/>
      <c r="F126" s="110"/>
      <c r="G126" s="113"/>
      <c r="H126" s="121"/>
      <c r="I126" s="121"/>
      <c r="J126" s="118"/>
      <c r="K126" s="121"/>
      <c r="L126" s="121"/>
      <c r="M126" s="121"/>
      <c r="N126" s="30" t="s">
        <v>23</v>
      </c>
      <c r="O126" s="29">
        <v>0</v>
      </c>
      <c r="P126" s="131">
        <v>40925</v>
      </c>
      <c r="Q126" s="135"/>
      <c r="R126" s="107"/>
      <c r="S126" s="149"/>
      <c r="T126" s="107"/>
      <c r="U126" s="129"/>
      <c r="V126" s="15" t="s">
        <v>39</v>
      </c>
      <c r="W126" s="12" t="s">
        <v>25</v>
      </c>
      <c r="X126" s="102"/>
      <c r="Y126" s="99"/>
      <c r="Z126" s="99"/>
      <c r="AA126" s="102"/>
      <c r="AB126" s="99"/>
      <c r="AC126" s="99"/>
    </row>
    <row r="127" spans="1:29" s="6" customFormat="1" ht="27.75">
      <c r="A127" s="25"/>
      <c r="B127" s="113"/>
      <c r="C127" s="113"/>
      <c r="D127" s="107"/>
      <c r="E127" s="99"/>
      <c r="F127" s="110"/>
      <c r="G127" s="113"/>
      <c r="H127" s="121"/>
      <c r="I127" s="121"/>
      <c r="J127" s="118"/>
      <c r="K127" s="121"/>
      <c r="L127" s="121"/>
      <c r="M127" s="121"/>
      <c r="N127" s="30" t="s">
        <v>26</v>
      </c>
      <c r="O127" s="29">
        <v>400</v>
      </c>
      <c r="P127" s="132"/>
      <c r="Q127" s="135"/>
      <c r="R127" s="107"/>
      <c r="S127" s="149"/>
      <c r="T127" s="107"/>
      <c r="U127" s="129"/>
      <c r="V127" s="26" t="s">
        <v>32</v>
      </c>
      <c r="W127" s="12" t="s">
        <v>28</v>
      </c>
      <c r="X127" s="102"/>
      <c r="Y127" s="99"/>
      <c r="Z127" s="99"/>
      <c r="AA127" s="102"/>
      <c r="AB127" s="99"/>
      <c r="AC127" s="99"/>
    </row>
    <row r="128" spans="1:29" s="6" customFormat="1" ht="27.75">
      <c r="A128" s="25"/>
      <c r="B128" s="113"/>
      <c r="C128" s="113"/>
      <c r="D128" s="107"/>
      <c r="E128" s="99"/>
      <c r="F128" s="110"/>
      <c r="G128" s="113"/>
      <c r="H128" s="121"/>
      <c r="I128" s="121"/>
      <c r="J128" s="118"/>
      <c r="K128" s="121"/>
      <c r="L128" s="121"/>
      <c r="M128" s="121"/>
      <c r="N128" s="30" t="s">
        <v>47</v>
      </c>
      <c r="O128" s="29">
        <v>0</v>
      </c>
      <c r="P128" s="132"/>
      <c r="Q128" s="135"/>
      <c r="R128" s="107"/>
      <c r="S128" s="149"/>
      <c r="T128" s="107"/>
      <c r="U128" s="129"/>
      <c r="V128" s="26"/>
      <c r="W128" s="12"/>
      <c r="X128" s="102"/>
      <c r="Y128" s="99"/>
      <c r="Z128" s="99"/>
      <c r="AA128" s="102"/>
      <c r="AB128" s="99"/>
      <c r="AC128" s="99"/>
    </row>
    <row r="129" spans="1:29" s="6" customFormat="1" ht="26.25" customHeight="1">
      <c r="A129" s="146">
        <v>530263165026</v>
      </c>
      <c r="B129" s="113"/>
      <c r="C129" s="113"/>
      <c r="D129" s="107"/>
      <c r="E129" s="99"/>
      <c r="F129" s="110"/>
      <c r="G129" s="113"/>
      <c r="H129" s="121"/>
      <c r="I129" s="121"/>
      <c r="J129" s="118"/>
      <c r="K129" s="121"/>
      <c r="L129" s="121"/>
      <c r="M129" s="121"/>
      <c r="N129" s="28" t="s">
        <v>29</v>
      </c>
      <c r="O129" s="31">
        <v>30</v>
      </c>
      <c r="P129" s="132"/>
      <c r="Q129" s="135"/>
      <c r="R129" s="107"/>
      <c r="S129" s="149"/>
      <c r="T129" s="107"/>
      <c r="U129" s="129"/>
      <c r="V129" s="26"/>
      <c r="W129" s="12"/>
      <c r="X129" s="102"/>
      <c r="Y129" s="99"/>
      <c r="Z129" s="99"/>
      <c r="AA129" s="102"/>
      <c r="AB129" s="99"/>
      <c r="AC129" s="99"/>
    </row>
    <row r="130" spans="1:29" s="6" customFormat="1" ht="27" thickBot="1">
      <c r="A130" s="147"/>
      <c r="B130" s="114"/>
      <c r="C130" s="114"/>
      <c r="D130" s="108"/>
      <c r="E130" s="100"/>
      <c r="F130" s="111"/>
      <c r="G130" s="114"/>
      <c r="H130" s="122"/>
      <c r="I130" s="122"/>
      <c r="J130" s="119"/>
      <c r="K130" s="122"/>
      <c r="L130" s="122"/>
      <c r="M130" s="122"/>
      <c r="N130" s="32" t="s">
        <v>30</v>
      </c>
      <c r="O130" s="33">
        <v>80</v>
      </c>
      <c r="P130" s="133"/>
      <c r="Q130" s="136"/>
      <c r="R130" s="108"/>
      <c r="S130" s="150"/>
      <c r="T130" s="108"/>
      <c r="U130" s="130"/>
      <c r="V130" s="27"/>
      <c r="W130" s="18"/>
      <c r="X130" s="103"/>
      <c r="Y130" s="100"/>
      <c r="Z130" s="100"/>
      <c r="AA130" s="103"/>
      <c r="AB130" s="100"/>
      <c r="AC130" s="100"/>
    </row>
    <row r="131" spans="1:29" s="6" customFormat="1" ht="27.75" customHeight="1">
      <c r="A131" s="22" t="s">
        <v>107</v>
      </c>
      <c r="B131" s="112">
        <v>40934</v>
      </c>
      <c r="C131" s="112">
        <f>B131-3</f>
        <v>40931</v>
      </c>
      <c r="D131" s="106">
        <f>IF(E131&lt;=15000,10,IF(E131&lt;=25000,15,20))</f>
        <v>20</v>
      </c>
      <c r="E131" s="98">
        <v>39380</v>
      </c>
      <c r="F131" s="109">
        <v>0</v>
      </c>
      <c r="G131" s="112">
        <v>40567</v>
      </c>
      <c r="H131" s="120">
        <v>13</v>
      </c>
      <c r="I131" s="120">
        <v>45</v>
      </c>
      <c r="J131" s="117">
        <v>20</v>
      </c>
      <c r="K131" s="120">
        <v>0</v>
      </c>
      <c r="L131" s="120">
        <v>0</v>
      </c>
      <c r="M131" s="120">
        <f>SUM(H131:L139)</f>
        <v>78</v>
      </c>
      <c r="N131" s="104">
        <f>SUM(O132:O139)</f>
        <v>16510</v>
      </c>
      <c r="O131" s="105"/>
      <c r="P131" s="123" t="s">
        <v>40</v>
      </c>
      <c r="Q131" s="134">
        <v>0</v>
      </c>
      <c r="R131" s="106">
        <v>850</v>
      </c>
      <c r="S131" s="148">
        <v>10</v>
      </c>
      <c r="T131" s="106">
        <v>172</v>
      </c>
      <c r="U131" s="128">
        <f>SUM(E131,F131,M131,N131,Q131,R131,S131,T131)</f>
        <v>57000</v>
      </c>
      <c r="V131" s="13"/>
      <c r="W131" s="12"/>
      <c r="X131" s="101">
        <f>E131/D131</f>
        <v>1969</v>
      </c>
      <c r="Y131" s="98">
        <f t="shared" ref="Y131" si="33">Z131-U131</f>
        <v>0</v>
      </c>
      <c r="Z131" s="98">
        <v>57000</v>
      </c>
      <c r="AA131" s="101">
        <f t="shared" ref="AA131" si="34">Y131/D131</f>
        <v>0</v>
      </c>
      <c r="AB131" s="98">
        <v>57000</v>
      </c>
      <c r="AC131" s="98">
        <f t="shared" ref="AC131" si="35">LEFT(AA131,2)*D131</f>
        <v>0</v>
      </c>
    </row>
    <row r="132" spans="1:29" s="6" customFormat="1" ht="26.25" customHeight="1">
      <c r="A132" s="83">
        <v>3.9</v>
      </c>
      <c r="B132" s="113"/>
      <c r="C132" s="113"/>
      <c r="D132" s="107"/>
      <c r="E132" s="99"/>
      <c r="F132" s="110"/>
      <c r="G132" s="113"/>
      <c r="H132" s="121"/>
      <c r="I132" s="121"/>
      <c r="J132" s="118"/>
      <c r="K132" s="121"/>
      <c r="L132" s="121"/>
      <c r="M132" s="121"/>
      <c r="N132" s="28" t="s">
        <v>15</v>
      </c>
      <c r="O132" s="29">
        <v>16000</v>
      </c>
      <c r="P132" s="124"/>
      <c r="Q132" s="135"/>
      <c r="R132" s="107"/>
      <c r="S132" s="149"/>
      <c r="T132" s="107"/>
      <c r="U132" s="129"/>
      <c r="V132" s="13" t="s">
        <v>50</v>
      </c>
      <c r="W132" s="12" t="s">
        <v>17</v>
      </c>
      <c r="X132" s="102"/>
      <c r="Y132" s="99"/>
      <c r="Z132" s="99"/>
      <c r="AA132" s="102"/>
      <c r="AB132" s="99"/>
      <c r="AC132" s="99"/>
    </row>
    <row r="133" spans="1:29" s="6" customFormat="1" ht="26.25" customHeight="1">
      <c r="A133" s="24"/>
      <c r="B133" s="113"/>
      <c r="C133" s="113"/>
      <c r="D133" s="107"/>
      <c r="E133" s="99"/>
      <c r="F133" s="110"/>
      <c r="G133" s="113"/>
      <c r="H133" s="121"/>
      <c r="I133" s="121"/>
      <c r="J133" s="118"/>
      <c r="K133" s="121"/>
      <c r="L133" s="121"/>
      <c r="M133" s="121"/>
      <c r="N133" s="30" t="s">
        <v>18</v>
      </c>
      <c r="O133" s="29">
        <v>0</v>
      </c>
      <c r="P133" s="124"/>
      <c r="Q133" s="135"/>
      <c r="R133" s="107"/>
      <c r="S133" s="149"/>
      <c r="T133" s="107"/>
      <c r="U133" s="129"/>
      <c r="V133" s="13" t="s">
        <v>49</v>
      </c>
      <c r="W133" s="12" t="s">
        <v>20</v>
      </c>
      <c r="X133" s="102"/>
      <c r="Y133" s="99"/>
      <c r="Z133" s="99"/>
      <c r="AA133" s="102"/>
      <c r="AB133" s="99"/>
      <c r="AC133" s="99"/>
    </row>
    <row r="134" spans="1:29" s="6" customFormat="1" ht="27" thickBot="1">
      <c r="A134" s="37"/>
      <c r="B134" s="113"/>
      <c r="C134" s="113"/>
      <c r="D134" s="107"/>
      <c r="E134" s="99"/>
      <c r="F134" s="110"/>
      <c r="G134" s="113"/>
      <c r="H134" s="121"/>
      <c r="I134" s="121"/>
      <c r="J134" s="118"/>
      <c r="K134" s="121"/>
      <c r="L134" s="121"/>
      <c r="M134" s="121"/>
      <c r="N134" s="30" t="s">
        <v>21</v>
      </c>
      <c r="O134" s="29">
        <v>0</v>
      </c>
      <c r="P134" s="125"/>
      <c r="Q134" s="135"/>
      <c r="R134" s="107"/>
      <c r="S134" s="149"/>
      <c r="T134" s="107"/>
      <c r="U134" s="129"/>
      <c r="V134" s="13" t="s">
        <v>48</v>
      </c>
      <c r="W134" s="12"/>
      <c r="X134" s="102"/>
      <c r="Y134" s="99"/>
      <c r="Z134" s="99"/>
      <c r="AA134" s="102"/>
      <c r="AB134" s="99"/>
      <c r="AC134" s="99"/>
    </row>
    <row r="135" spans="1:29" s="6" customFormat="1" ht="27.75">
      <c r="A135" s="25"/>
      <c r="B135" s="113"/>
      <c r="C135" s="113"/>
      <c r="D135" s="107"/>
      <c r="E135" s="99"/>
      <c r="F135" s="110"/>
      <c r="G135" s="113"/>
      <c r="H135" s="121"/>
      <c r="I135" s="121"/>
      <c r="J135" s="118"/>
      <c r="K135" s="121"/>
      <c r="L135" s="121"/>
      <c r="M135" s="121"/>
      <c r="N135" s="30" t="s">
        <v>23</v>
      </c>
      <c r="O135" s="29">
        <v>0</v>
      </c>
      <c r="P135" s="131">
        <v>40925</v>
      </c>
      <c r="Q135" s="135"/>
      <c r="R135" s="107"/>
      <c r="S135" s="149"/>
      <c r="T135" s="107"/>
      <c r="U135" s="129"/>
      <c r="V135" s="15" t="s">
        <v>39</v>
      </c>
      <c r="W135" s="12" t="s">
        <v>25</v>
      </c>
      <c r="X135" s="102"/>
      <c r="Y135" s="99"/>
      <c r="Z135" s="99"/>
      <c r="AA135" s="102"/>
      <c r="AB135" s="99"/>
      <c r="AC135" s="99"/>
    </row>
    <row r="136" spans="1:29" s="6" customFormat="1" ht="27.75">
      <c r="A136" s="25"/>
      <c r="B136" s="113"/>
      <c r="C136" s="113"/>
      <c r="D136" s="107"/>
      <c r="E136" s="99"/>
      <c r="F136" s="110"/>
      <c r="G136" s="113"/>
      <c r="H136" s="121"/>
      <c r="I136" s="121"/>
      <c r="J136" s="118"/>
      <c r="K136" s="121"/>
      <c r="L136" s="121"/>
      <c r="M136" s="121"/>
      <c r="N136" s="30" t="s">
        <v>26</v>
      </c>
      <c r="O136" s="29">
        <v>400</v>
      </c>
      <c r="P136" s="132"/>
      <c r="Q136" s="135"/>
      <c r="R136" s="107"/>
      <c r="S136" s="149"/>
      <c r="T136" s="107"/>
      <c r="U136" s="129"/>
      <c r="V136" s="26" t="s">
        <v>32</v>
      </c>
      <c r="W136" s="12" t="s">
        <v>28</v>
      </c>
      <c r="X136" s="102"/>
      <c r="Y136" s="99"/>
      <c r="Z136" s="99"/>
      <c r="AA136" s="102"/>
      <c r="AB136" s="99"/>
      <c r="AC136" s="99"/>
    </row>
    <row r="137" spans="1:29" s="6" customFormat="1" ht="27.75">
      <c r="A137" s="25"/>
      <c r="B137" s="113"/>
      <c r="C137" s="113"/>
      <c r="D137" s="107"/>
      <c r="E137" s="99"/>
      <c r="F137" s="110"/>
      <c r="G137" s="113"/>
      <c r="H137" s="121"/>
      <c r="I137" s="121"/>
      <c r="J137" s="118"/>
      <c r="K137" s="121"/>
      <c r="L137" s="121"/>
      <c r="M137" s="121"/>
      <c r="N137" s="30" t="s">
        <v>47</v>
      </c>
      <c r="O137" s="29">
        <v>0</v>
      </c>
      <c r="P137" s="132"/>
      <c r="Q137" s="135"/>
      <c r="R137" s="107"/>
      <c r="S137" s="149"/>
      <c r="T137" s="107"/>
      <c r="U137" s="129"/>
      <c r="V137" s="26"/>
      <c r="W137" s="12"/>
      <c r="X137" s="102"/>
      <c r="Y137" s="99"/>
      <c r="Z137" s="99"/>
      <c r="AA137" s="102"/>
      <c r="AB137" s="99"/>
      <c r="AC137" s="99"/>
    </row>
    <row r="138" spans="1:29" s="6" customFormat="1" ht="26.25" customHeight="1">
      <c r="A138" s="146">
        <v>530263164026</v>
      </c>
      <c r="B138" s="113"/>
      <c r="C138" s="113"/>
      <c r="D138" s="107"/>
      <c r="E138" s="99"/>
      <c r="F138" s="110"/>
      <c r="G138" s="113"/>
      <c r="H138" s="121"/>
      <c r="I138" s="121"/>
      <c r="J138" s="118"/>
      <c r="K138" s="121"/>
      <c r="L138" s="121"/>
      <c r="M138" s="121"/>
      <c r="N138" s="28" t="s">
        <v>29</v>
      </c>
      <c r="O138" s="31">
        <v>30</v>
      </c>
      <c r="P138" s="132"/>
      <c r="Q138" s="135"/>
      <c r="R138" s="107"/>
      <c r="S138" s="149"/>
      <c r="T138" s="107"/>
      <c r="U138" s="129"/>
      <c r="V138" s="26"/>
      <c r="W138" s="12"/>
      <c r="X138" s="102"/>
      <c r="Y138" s="99"/>
      <c r="Z138" s="99"/>
      <c r="AA138" s="102"/>
      <c r="AB138" s="99"/>
      <c r="AC138" s="99"/>
    </row>
    <row r="139" spans="1:29" s="6" customFormat="1" ht="27" thickBot="1">
      <c r="A139" s="147"/>
      <c r="B139" s="114"/>
      <c r="C139" s="114"/>
      <c r="D139" s="108"/>
      <c r="E139" s="100"/>
      <c r="F139" s="111"/>
      <c r="G139" s="114"/>
      <c r="H139" s="122"/>
      <c r="I139" s="122"/>
      <c r="J139" s="119"/>
      <c r="K139" s="122"/>
      <c r="L139" s="122"/>
      <c r="M139" s="122"/>
      <c r="N139" s="32" t="s">
        <v>30</v>
      </c>
      <c r="O139" s="33">
        <v>80</v>
      </c>
      <c r="P139" s="133"/>
      <c r="Q139" s="136"/>
      <c r="R139" s="108"/>
      <c r="S139" s="150"/>
      <c r="T139" s="108"/>
      <c r="U139" s="130"/>
      <c r="V139" s="27"/>
      <c r="W139" s="18"/>
      <c r="X139" s="103"/>
      <c r="Y139" s="100"/>
      <c r="Z139" s="100"/>
      <c r="AA139" s="103"/>
      <c r="AB139" s="100"/>
      <c r="AC139" s="100"/>
    </row>
    <row r="140" spans="1:29" s="6" customFormat="1" ht="26.25" customHeight="1">
      <c r="A140" s="91" t="s">
        <v>113</v>
      </c>
      <c r="B140" s="112">
        <v>40934</v>
      </c>
      <c r="C140" s="112">
        <f>B140-3</f>
        <v>40931</v>
      </c>
      <c r="D140" s="106">
        <f>IF(E140&lt;=15000,10,IF(E140&lt;=25000,15,20))</f>
        <v>15</v>
      </c>
      <c r="E140" s="98">
        <v>22905</v>
      </c>
      <c r="F140" s="109">
        <v>0</v>
      </c>
      <c r="G140" s="112">
        <f>C140+2</f>
        <v>40933</v>
      </c>
      <c r="H140" s="120">
        <v>4</v>
      </c>
      <c r="I140" s="120">
        <v>2</v>
      </c>
      <c r="J140" s="117">
        <v>50</v>
      </c>
      <c r="K140" s="120">
        <v>0</v>
      </c>
      <c r="L140" s="120">
        <v>0</v>
      </c>
      <c r="M140" s="120">
        <f>SUM(H140:L148)</f>
        <v>56</v>
      </c>
      <c r="N140" s="104">
        <f>SUM(O141:O148)</f>
        <v>0</v>
      </c>
      <c r="O140" s="105"/>
      <c r="P140" s="123" t="s">
        <v>40</v>
      </c>
      <c r="Q140" s="134">
        <v>0</v>
      </c>
      <c r="R140" s="148">
        <v>850</v>
      </c>
      <c r="S140" s="148">
        <v>10</v>
      </c>
      <c r="T140" s="106">
        <v>179</v>
      </c>
      <c r="U140" s="128">
        <f>SUM(E140,F140,M140,N140,Q140,R140,S140,T140)</f>
        <v>24000</v>
      </c>
      <c r="V140" s="90"/>
      <c r="W140" s="89"/>
      <c r="X140" s="101">
        <f>E140/D140</f>
        <v>1527</v>
      </c>
      <c r="Y140" s="98">
        <f t="shared" ref="Y140" si="36">Z140-U140</f>
        <v>0</v>
      </c>
      <c r="Z140" s="98">
        <v>24000</v>
      </c>
      <c r="AA140" s="101">
        <f t="shared" ref="AA140" si="37">Y140/D140</f>
        <v>0</v>
      </c>
      <c r="AB140" s="98">
        <v>24000</v>
      </c>
      <c r="AC140" s="98">
        <f>5*20</f>
        <v>100</v>
      </c>
    </row>
    <row r="141" spans="1:29" s="6" customFormat="1" ht="26.25" customHeight="1">
      <c r="A141" s="83">
        <v>2.5</v>
      </c>
      <c r="B141" s="113"/>
      <c r="C141" s="113"/>
      <c r="D141" s="107" t="e">
        <f>IF(#REF!&lt;=15000,10,IF(#REF!&lt;=25000,15,20))</f>
        <v>#REF!</v>
      </c>
      <c r="E141" s="99"/>
      <c r="F141" s="110"/>
      <c r="G141" s="113"/>
      <c r="H141" s="121"/>
      <c r="I141" s="121"/>
      <c r="J141" s="118"/>
      <c r="K141" s="121"/>
      <c r="L141" s="121"/>
      <c r="M141" s="121"/>
      <c r="N141" s="28" t="s">
        <v>15</v>
      </c>
      <c r="O141" s="29">
        <v>0</v>
      </c>
      <c r="P141" s="124"/>
      <c r="Q141" s="135"/>
      <c r="R141" s="149"/>
      <c r="S141" s="149"/>
      <c r="T141" s="107"/>
      <c r="U141" s="129"/>
      <c r="V141" s="88"/>
      <c r="W141" s="86" t="s">
        <v>17</v>
      </c>
      <c r="X141" s="102"/>
      <c r="Y141" s="99"/>
      <c r="Z141" s="99"/>
      <c r="AA141" s="102"/>
      <c r="AB141" s="99"/>
      <c r="AC141" s="99"/>
    </row>
    <row r="142" spans="1:29" s="6" customFormat="1" ht="26.25" customHeight="1">
      <c r="A142" s="92"/>
      <c r="B142" s="113"/>
      <c r="C142" s="113"/>
      <c r="D142" s="107" t="e">
        <f>IF(#REF!&lt;=15000,10,IF(#REF!&lt;=25000,15,20))</f>
        <v>#REF!</v>
      </c>
      <c r="E142" s="99"/>
      <c r="F142" s="110"/>
      <c r="G142" s="113"/>
      <c r="H142" s="121"/>
      <c r="I142" s="121"/>
      <c r="J142" s="118"/>
      <c r="K142" s="121"/>
      <c r="L142" s="121"/>
      <c r="M142" s="121"/>
      <c r="N142" s="30" t="s">
        <v>18</v>
      </c>
      <c r="O142" s="29">
        <v>0</v>
      </c>
      <c r="P142" s="124"/>
      <c r="Q142" s="135"/>
      <c r="R142" s="149"/>
      <c r="S142" s="149"/>
      <c r="T142" s="107"/>
      <c r="U142" s="129"/>
      <c r="V142" s="88" t="s">
        <v>112</v>
      </c>
      <c r="W142" s="86" t="s">
        <v>20</v>
      </c>
      <c r="X142" s="102"/>
      <c r="Y142" s="99"/>
      <c r="Z142" s="99"/>
      <c r="AA142" s="102"/>
      <c r="AB142" s="99"/>
      <c r="AC142" s="99"/>
    </row>
    <row r="143" spans="1:29" s="6" customFormat="1" ht="27" thickBot="1">
      <c r="A143" s="92"/>
      <c r="B143" s="113"/>
      <c r="C143" s="113"/>
      <c r="D143" s="107" t="e">
        <f>IF(#REF!&lt;=15000,10,IF(#REF!&lt;=25000,15,20))</f>
        <v>#REF!</v>
      </c>
      <c r="E143" s="99"/>
      <c r="F143" s="110"/>
      <c r="G143" s="113"/>
      <c r="H143" s="121"/>
      <c r="I143" s="121"/>
      <c r="J143" s="118"/>
      <c r="K143" s="121"/>
      <c r="L143" s="121"/>
      <c r="M143" s="121"/>
      <c r="N143" s="30" t="s">
        <v>21</v>
      </c>
      <c r="O143" s="29">
        <v>0</v>
      </c>
      <c r="P143" s="125"/>
      <c r="Q143" s="135"/>
      <c r="R143" s="149"/>
      <c r="S143" s="149"/>
      <c r="T143" s="107"/>
      <c r="U143" s="129"/>
      <c r="V143" s="88" t="s">
        <v>111</v>
      </c>
      <c r="W143" s="86"/>
      <c r="X143" s="102"/>
      <c r="Y143" s="99"/>
      <c r="Z143" s="99"/>
      <c r="AA143" s="102"/>
      <c r="AB143" s="99"/>
      <c r="AC143" s="99"/>
    </row>
    <row r="144" spans="1:29" s="6" customFormat="1" ht="26.25" customHeight="1">
      <c r="A144" s="92"/>
      <c r="B144" s="113"/>
      <c r="C144" s="113"/>
      <c r="D144" s="107" t="e">
        <f>IF(#REF!&lt;=15000,10,IF(#REF!&lt;=25000,15,20))</f>
        <v>#REF!</v>
      </c>
      <c r="E144" s="99"/>
      <c r="F144" s="110"/>
      <c r="G144" s="113"/>
      <c r="H144" s="121"/>
      <c r="I144" s="121"/>
      <c r="J144" s="118"/>
      <c r="K144" s="121"/>
      <c r="L144" s="121"/>
      <c r="M144" s="121"/>
      <c r="N144" s="30" t="s">
        <v>23</v>
      </c>
      <c r="O144" s="29">
        <v>0</v>
      </c>
      <c r="P144" s="131" t="s">
        <v>59</v>
      </c>
      <c r="Q144" s="135"/>
      <c r="R144" s="149"/>
      <c r="S144" s="149"/>
      <c r="T144" s="107"/>
      <c r="U144" s="129"/>
      <c r="V144" s="88" t="s">
        <v>110</v>
      </c>
      <c r="W144" s="86" t="s">
        <v>25</v>
      </c>
      <c r="X144" s="102"/>
      <c r="Y144" s="99"/>
      <c r="Z144" s="99"/>
      <c r="AA144" s="102"/>
      <c r="AB144" s="99"/>
      <c r="AC144" s="99"/>
    </row>
    <row r="145" spans="1:29" s="6" customFormat="1" ht="26.25" customHeight="1">
      <c r="A145" s="92"/>
      <c r="B145" s="113"/>
      <c r="C145" s="113"/>
      <c r="D145" s="107" t="e">
        <f>IF(#REF!&lt;=15000,10,IF(#REF!&lt;=25000,15,20))</f>
        <v>#REF!</v>
      </c>
      <c r="E145" s="99"/>
      <c r="F145" s="110"/>
      <c r="G145" s="113"/>
      <c r="H145" s="121"/>
      <c r="I145" s="121"/>
      <c r="J145" s="118"/>
      <c r="K145" s="121"/>
      <c r="L145" s="121"/>
      <c r="M145" s="121"/>
      <c r="N145" s="30" t="s">
        <v>26</v>
      </c>
      <c r="O145" s="29">
        <v>0</v>
      </c>
      <c r="P145" s="132"/>
      <c r="Q145" s="135"/>
      <c r="R145" s="149"/>
      <c r="S145" s="149"/>
      <c r="T145" s="107"/>
      <c r="U145" s="129"/>
      <c r="V145" s="88" t="s">
        <v>109</v>
      </c>
      <c r="W145" s="86" t="s">
        <v>28</v>
      </c>
      <c r="X145" s="102"/>
      <c r="Y145" s="99"/>
      <c r="Z145" s="99"/>
      <c r="AA145" s="102"/>
      <c r="AB145" s="99"/>
      <c r="AC145" s="99"/>
    </row>
    <row r="146" spans="1:29" s="6" customFormat="1" ht="26.25" customHeight="1">
      <c r="A146" s="92"/>
      <c r="B146" s="113"/>
      <c r="C146" s="113"/>
      <c r="D146" s="107" t="e">
        <f>IF(#REF!&lt;=15000,10,IF(#REF!&lt;=25000,15,20))</f>
        <v>#REF!</v>
      </c>
      <c r="E146" s="99"/>
      <c r="F146" s="110"/>
      <c r="G146" s="113"/>
      <c r="H146" s="121"/>
      <c r="I146" s="121"/>
      <c r="J146" s="118"/>
      <c r="K146" s="121"/>
      <c r="L146" s="121"/>
      <c r="M146" s="121"/>
      <c r="N146" s="30" t="s">
        <v>47</v>
      </c>
      <c r="O146" s="29">
        <v>0</v>
      </c>
      <c r="P146" s="132"/>
      <c r="Q146" s="135"/>
      <c r="R146" s="149"/>
      <c r="S146" s="149"/>
      <c r="T146" s="107"/>
      <c r="U146" s="129"/>
      <c r="V146" s="88"/>
      <c r="W146" s="86"/>
      <c r="X146" s="102"/>
      <c r="Y146" s="99"/>
      <c r="Z146" s="99"/>
      <c r="AA146" s="102"/>
      <c r="AB146" s="99"/>
      <c r="AC146" s="99"/>
    </row>
    <row r="147" spans="1:29" s="6" customFormat="1" ht="26.25" customHeight="1">
      <c r="A147" s="146">
        <v>530263132047</v>
      </c>
      <c r="B147" s="113"/>
      <c r="C147" s="113"/>
      <c r="D147" s="107" t="e">
        <f>IF(#REF!&lt;=15000,10,IF(#REF!&lt;=25000,15,20))</f>
        <v>#REF!</v>
      </c>
      <c r="E147" s="99"/>
      <c r="F147" s="110"/>
      <c r="G147" s="113"/>
      <c r="H147" s="121"/>
      <c r="I147" s="121"/>
      <c r="J147" s="118"/>
      <c r="K147" s="121"/>
      <c r="L147" s="121"/>
      <c r="M147" s="121"/>
      <c r="N147" s="28" t="s">
        <v>29</v>
      </c>
      <c r="O147" s="31">
        <v>0</v>
      </c>
      <c r="P147" s="132"/>
      <c r="Q147" s="135"/>
      <c r="R147" s="149"/>
      <c r="S147" s="149"/>
      <c r="T147" s="107"/>
      <c r="U147" s="129"/>
      <c r="V147" s="87"/>
      <c r="W147" s="86"/>
      <c r="X147" s="102"/>
      <c r="Y147" s="99"/>
      <c r="Z147" s="99"/>
      <c r="AA147" s="102"/>
      <c r="AB147" s="99"/>
      <c r="AC147" s="99"/>
    </row>
    <row r="148" spans="1:29" s="6" customFormat="1" ht="27" thickBot="1">
      <c r="A148" s="147"/>
      <c r="B148" s="114"/>
      <c r="C148" s="114"/>
      <c r="D148" s="108" t="e">
        <f>IF(#REF!&lt;=15000,10,IF(#REF!&lt;=25000,15,20))</f>
        <v>#REF!</v>
      </c>
      <c r="E148" s="100"/>
      <c r="F148" s="111"/>
      <c r="G148" s="114"/>
      <c r="H148" s="122"/>
      <c r="I148" s="122"/>
      <c r="J148" s="119"/>
      <c r="K148" s="122"/>
      <c r="L148" s="122"/>
      <c r="M148" s="122"/>
      <c r="N148" s="32" t="s">
        <v>30</v>
      </c>
      <c r="O148" s="33">
        <v>0</v>
      </c>
      <c r="P148" s="133"/>
      <c r="Q148" s="136"/>
      <c r="R148" s="150"/>
      <c r="S148" s="150"/>
      <c r="T148" s="108"/>
      <c r="U148" s="130"/>
      <c r="V148" s="85"/>
      <c r="W148" s="84"/>
      <c r="X148" s="103"/>
      <c r="Y148" s="100"/>
      <c r="Z148" s="100"/>
      <c r="AA148" s="103"/>
      <c r="AB148" s="100"/>
      <c r="AC148" s="100"/>
    </row>
    <row r="149" spans="1:29" s="6" customFormat="1" ht="26.25" customHeight="1">
      <c r="A149" s="34" t="s">
        <v>93</v>
      </c>
      <c r="B149" s="112">
        <v>40934</v>
      </c>
      <c r="C149" s="112">
        <v>40928</v>
      </c>
      <c r="D149" s="106">
        <f>IF(E149&lt;=15000,10,IF(E149&lt;=25000,15,20))</f>
        <v>20</v>
      </c>
      <c r="E149" s="98">
        <v>248580</v>
      </c>
      <c r="F149" s="109">
        <v>0</v>
      </c>
      <c r="G149" s="112">
        <v>40569</v>
      </c>
      <c r="H149" s="120">
        <v>141</v>
      </c>
      <c r="I149" s="120">
        <v>430</v>
      </c>
      <c r="J149" s="117">
        <v>20</v>
      </c>
      <c r="K149" s="120">
        <v>0</v>
      </c>
      <c r="L149" s="120">
        <v>14409</v>
      </c>
      <c r="M149" s="120">
        <f>L149+K149+I149+H149+J149</f>
        <v>15000</v>
      </c>
      <c r="N149" s="104">
        <f>SUM(O150:O157)</f>
        <v>40100</v>
      </c>
      <c r="O149" s="105"/>
      <c r="P149" s="123" t="s">
        <v>40</v>
      </c>
      <c r="Q149" s="134">
        <v>0</v>
      </c>
      <c r="R149" s="106">
        <v>850</v>
      </c>
      <c r="S149" s="106">
        <v>300</v>
      </c>
      <c r="T149" s="106">
        <v>170</v>
      </c>
      <c r="U149" s="128">
        <f>SUM(E149,F149,M149,N149,Q149,R149,S149,T149)</f>
        <v>305000</v>
      </c>
      <c r="W149" s="12"/>
      <c r="X149" s="95">
        <f>E149/D149</f>
        <v>12429</v>
      </c>
      <c r="Y149" s="98">
        <f>Z149-U149</f>
        <v>0</v>
      </c>
      <c r="Z149" s="98">
        <v>305000</v>
      </c>
      <c r="AA149" s="101">
        <f>Y149/D149</f>
        <v>0</v>
      </c>
      <c r="AB149" s="98">
        <f>Y149-AA149</f>
        <v>0</v>
      </c>
      <c r="AC149" s="98">
        <f>7*20</f>
        <v>140</v>
      </c>
    </row>
    <row r="150" spans="1:29" s="6" customFormat="1" ht="26.25" customHeight="1">
      <c r="A150" s="83">
        <v>7.5</v>
      </c>
      <c r="B150" s="113"/>
      <c r="C150" s="113"/>
      <c r="D150" s="107"/>
      <c r="E150" s="99"/>
      <c r="F150" s="110"/>
      <c r="G150" s="113"/>
      <c r="H150" s="121"/>
      <c r="I150" s="121"/>
      <c r="J150" s="118"/>
      <c r="K150" s="121"/>
      <c r="L150" s="121"/>
      <c r="M150" s="121"/>
      <c r="N150" s="28" t="s">
        <v>15</v>
      </c>
      <c r="O150" s="29">
        <v>39000</v>
      </c>
      <c r="P150" s="124"/>
      <c r="Q150" s="135"/>
      <c r="R150" s="107"/>
      <c r="S150" s="107"/>
      <c r="T150" s="107"/>
      <c r="U150" s="129"/>
      <c r="V150" s="13" t="s">
        <v>34</v>
      </c>
      <c r="W150" s="12" t="s">
        <v>17</v>
      </c>
      <c r="X150" s="96"/>
      <c r="Y150" s="99"/>
      <c r="Z150" s="99"/>
      <c r="AA150" s="102"/>
      <c r="AB150" s="99"/>
      <c r="AC150" s="99"/>
    </row>
    <row r="151" spans="1:29" s="6" customFormat="1" ht="26.25" customHeight="1">
      <c r="B151" s="113"/>
      <c r="C151" s="113"/>
      <c r="D151" s="107"/>
      <c r="E151" s="99"/>
      <c r="F151" s="110"/>
      <c r="G151" s="113"/>
      <c r="H151" s="121"/>
      <c r="I151" s="121"/>
      <c r="J151" s="118"/>
      <c r="K151" s="121"/>
      <c r="L151" s="121"/>
      <c r="M151" s="121"/>
      <c r="N151" s="30" t="s">
        <v>18</v>
      </c>
      <c r="O151" s="29">
        <v>0</v>
      </c>
      <c r="P151" s="124"/>
      <c r="Q151" s="135"/>
      <c r="R151" s="107"/>
      <c r="S151" s="107"/>
      <c r="T151" s="107"/>
      <c r="U151" s="129"/>
      <c r="V151" s="13" t="s">
        <v>35</v>
      </c>
      <c r="W151" s="12" t="s">
        <v>20</v>
      </c>
      <c r="X151" s="96"/>
      <c r="Y151" s="99"/>
      <c r="Z151" s="99"/>
      <c r="AA151" s="102"/>
      <c r="AB151" s="99"/>
      <c r="AC151" s="99"/>
    </row>
    <row r="152" spans="1:29" s="6" customFormat="1" ht="26.25" customHeight="1" thickBot="1">
      <c r="A152" s="14"/>
      <c r="B152" s="113"/>
      <c r="C152" s="113"/>
      <c r="D152" s="107"/>
      <c r="E152" s="99"/>
      <c r="F152" s="110"/>
      <c r="G152" s="113"/>
      <c r="H152" s="121"/>
      <c r="I152" s="121"/>
      <c r="J152" s="118"/>
      <c r="K152" s="121"/>
      <c r="L152" s="121"/>
      <c r="M152" s="121"/>
      <c r="N152" s="30" t="s">
        <v>21</v>
      </c>
      <c r="O152" s="29">
        <v>0</v>
      </c>
      <c r="P152" s="125"/>
      <c r="Q152" s="135"/>
      <c r="R152" s="107"/>
      <c r="S152" s="107"/>
      <c r="T152" s="107"/>
      <c r="U152" s="129"/>
      <c r="V152" s="13" t="s">
        <v>36</v>
      </c>
      <c r="W152" s="12"/>
      <c r="X152" s="96"/>
      <c r="Y152" s="99"/>
      <c r="Z152" s="99"/>
      <c r="AA152" s="102"/>
      <c r="AB152" s="99"/>
      <c r="AC152" s="99"/>
    </row>
    <row r="153" spans="1:29" s="6" customFormat="1" ht="26.25" customHeight="1">
      <c r="A153" s="14"/>
      <c r="B153" s="113"/>
      <c r="C153" s="113"/>
      <c r="D153" s="107"/>
      <c r="E153" s="99"/>
      <c r="F153" s="110"/>
      <c r="G153" s="113"/>
      <c r="H153" s="121"/>
      <c r="I153" s="121"/>
      <c r="J153" s="118"/>
      <c r="K153" s="121"/>
      <c r="L153" s="121"/>
      <c r="M153" s="121"/>
      <c r="N153" s="30" t="s">
        <v>23</v>
      </c>
      <c r="O153" s="29">
        <v>0</v>
      </c>
      <c r="P153" s="131">
        <v>40925</v>
      </c>
      <c r="Q153" s="135"/>
      <c r="R153" s="107"/>
      <c r="S153" s="107"/>
      <c r="T153" s="107"/>
      <c r="U153" s="129"/>
      <c r="V153" s="13" t="s">
        <v>37</v>
      </c>
      <c r="W153" s="12" t="s">
        <v>25</v>
      </c>
      <c r="X153" s="96"/>
      <c r="Y153" s="99"/>
      <c r="Z153" s="99"/>
      <c r="AA153" s="102"/>
      <c r="AB153" s="99"/>
      <c r="AC153" s="99"/>
    </row>
    <row r="154" spans="1:29" s="6" customFormat="1" ht="26.25" customHeight="1">
      <c r="A154" s="14"/>
      <c r="B154" s="113"/>
      <c r="C154" s="113"/>
      <c r="D154" s="107"/>
      <c r="E154" s="99"/>
      <c r="F154" s="110"/>
      <c r="G154" s="113"/>
      <c r="H154" s="121"/>
      <c r="I154" s="121"/>
      <c r="J154" s="118"/>
      <c r="K154" s="121"/>
      <c r="L154" s="121"/>
      <c r="M154" s="121"/>
      <c r="N154" s="30" t="s">
        <v>26</v>
      </c>
      <c r="O154" s="29">
        <v>500</v>
      </c>
      <c r="P154" s="132"/>
      <c r="Q154" s="135"/>
      <c r="R154" s="107"/>
      <c r="S154" s="107"/>
      <c r="T154" s="107"/>
      <c r="U154" s="129"/>
      <c r="V154" s="13" t="s">
        <v>38</v>
      </c>
      <c r="W154" s="12" t="s">
        <v>28</v>
      </c>
      <c r="X154" s="96"/>
      <c r="Y154" s="99"/>
      <c r="Z154" s="99"/>
      <c r="AA154" s="102"/>
      <c r="AB154" s="99"/>
      <c r="AC154" s="99"/>
    </row>
    <row r="155" spans="1:29" s="6" customFormat="1" ht="26.25" customHeight="1">
      <c r="A155" s="14"/>
      <c r="B155" s="113"/>
      <c r="C155" s="113"/>
      <c r="D155" s="107"/>
      <c r="E155" s="99"/>
      <c r="F155" s="110"/>
      <c r="G155" s="113"/>
      <c r="H155" s="121"/>
      <c r="I155" s="121"/>
      <c r="J155" s="118"/>
      <c r="K155" s="121"/>
      <c r="L155" s="121"/>
      <c r="M155" s="121"/>
      <c r="N155" s="30" t="s">
        <v>47</v>
      </c>
      <c r="O155" s="29">
        <v>0</v>
      </c>
      <c r="P155" s="132"/>
      <c r="Q155" s="135"/>
      <c r="R155" s="107"/>
      <c r="S155" s="107"/>
      <c r="T155" s="107"/>
      <c r="U155" s="129"/>
      <c r="V155" s="15"/>
      <c r="W155" s="12"/>
      <c r="X155" s="96"/>
      <c r="Y155" s="99"/>
      <c r="Z155" s="99"/>
      <c r="AA155" s="102"/>
      <c r="AB155" s="99"/>
      <c r="AC155" s="99"/>
    </row>
    <row r="156" spans="1:29" s="6" customFormat="1" ht="26.25" customHeight="1">
      <c r="A156" s="115">
        <v>530263138042</v>
      </c>
      <c r="B156" s="113"/>
      <c r="C156" s="113"/>
      <c r="D156" s="107"/>
      <c r="E156" s="99"/>
      <c r="F156" s="110"/>
      <c r="G156" s="113"/>
      <c r="H156" s="121"/>
      <c r="I156" s="121"/>
      <c r="J156" s="118"/>
      <c r="K156" s="121"/>
      <c r="L156" s="121"/>
      <c r="M156" s="121"/>
      <c r="N156" s="28" t="s">
        <v>29</v>
      </c>
      <c r="O156" s="29">
        <v>400</v>
      </c>
      <c r="P156" s="132"/>
      <c r="Q156" s="135"/>
      <c r="R156" s="107"/>
      <c r="S156" s="107"/>
      <c r="T156" s="107"/>
      <c r="U156" s="129"/>
      <c r="W156" s="12"/>
      <c r="X156" s="96"/>
      <c r="Y156" s="99"/>
      <c r="Z156" s="99"/>
      <c r="AA156" s="102"/>
      <c r="AB156" s="99"/>
      <c r="AC156" s="99"/>
    </row>
    <row r="157" spans="1:29" s="6" customFormat="1" ht="26.25" customHeight="1" thickBot="1">
      <c r="A157" s="116"/>
      <c r="B157" s="114"/>
      <c r="C157" s="114"/>
      <c r="D157" s="108"/>
      <c r="E157" s="100"/>
      <c r="F157" s="111"/>
      <c r="G157" s="114"/>
      <c r="H157" s="122"/>
      <c r="I157" s="122"/>
      <c r="J157" s="119"/>
      <c r="K157" s="122"/>
      <c r="L157" s="122"/>
      <c r="M157" s="122"/>
      <c r="N157" s="32" t="s">
        <v>30</v>
      </c>
      <c r="O157" s="33">
        <v>200</v>
      </c>
      <c r="P157" s="133"/>
      <c r="Q157" s="136"/>
      <c r="R157" s="108"/>
      <c r="S157" s="108"/>
      <c r="T157" s="108"/>
      <c r="U157" s="130"/>
      <c r="V157" s="17"/>
      <c r="W157" s="18"/>
      <c r="X157" s="97"/>
      <c r="Y157" s="100"/>
      <c r="Z157" s="100"/>
      <c r="AA157" s="103"/>
      <c r="AB157" s="100"/>
      <c r="AC157" s="100"/>
    </row>
    <row r="158" spans="1:29" s="6" customFormat="1" ht="26.25" customHeight="1">
      <c r="A158" s="34" t="s">
        <v>116</v>
      </c>
      <c r="B158" s="112">
        <v>40934</v>
      </c>
      <c r="C158" s="112">
        <v>40928</v>
      </c>
      <c r="D158" s="106">
        <f>IF(E158&lt;=15000,10,IF(E158&lt;=25000,15,20))</f>
        <v>20</v>
      </c>
      <c r="E158" s="98">
        <v>263580</v>
      </c>
      <c r="F158" s="109">
        <v>0</v>
      </c>
      <c r="G158" s="112">
        <v>40569</v>
      </c>
      <c r="H158" s="120">
        <v>141</v>
      </c>
      <c r="I158" s="120">
        <v>430</v>
      </c>
      <c r="J158" s="117">
        <v>20</v>
      </c>
      <c r="K158" s="120">
        <v>0</v>
      </c>
      <c r="L158" s="120">
        <v>14409</v>
      </c>
      <c r="M158" s="120">
        <f>L158+K158+I158+H158+J158</f>
        <v>15000</v>
      </c>
      <c r="N158" s="104">
        <f>SUM(O159:O166)</f>
        <v>40100</v>
      </c>
      <c r="O158" s="105"/>
      <c r="P158" s="123" t="s">
        <v>40</v>
      </c>
      <c r="Q158" s="134">
        <v>0</v>
      </c>
      <c r="R158" s="106">
        <v>850</v>
      </c>
      <c r="S158" s="106">
        <v>300</v>
      </c>
      <c r="T158" s="106">
        <v>170</v>
      </c>
      <c r="U158" s="128">
        <f>SUM(E158,F158,M158,N158,Q158,R158,S158,T158)</f>
        <v>320000</v>
      </c>
      <c r="V158" s="198" t="s">
        <v>117</v>
      </c>
      <c r="W158" s="12"/>
      <c r="X158" s="95">
        <f>E158/D158</f>
        <v>13179</v>
      </c>
      <c r="Y158" s="98">
        <f>Z158-U158</f>
        <v>0</v>
      </c>
      <c r="Z158" s="98">
        <v>320000</v>
      </c>
      <c r="AA158" s="101">
        <f>Y158/D158</f>
        <v>0</v>
      </c>
      <c r="AB158" s="98">
        <f>Y158-AA158</f>
        <v>0</v>
      </c>
      <c r="AC158" s="98">
        <f>7*20</f>
        <v>140</v>
      </c>
    </row>
    <row r="159" spans="1:29" s="6" customFormat="1" ht="26.25" customHeight="1">
      <c r="A159" s="83"/>
      <c r="B159" s="113"/>
      <c r="C159" s="113"/>
      <c r="D159" s="107"/>
      <c r="E159" s="99"/>
      <c r="F159" s="110"/>
      <c r="G159" s="113"/>
      <c r="H159" s="121"/>
      <c r="I159" s="121"/>
      <c r="J159" s="118"/>
      <c r="K159" s="121"/>
      <c r="L159" s="121"/>
      <c r="M159" s="121"/>
      <c r="N159" s="28" t="s">
        <v>15</v>
      </c>
      <c r="O159" s="29">
        <v>39000</v>
      </c>
      <c r="P159" s="124"/>
      <c r="Q159" s="135"/>
      <c r="R159" s="107"/>
      <c r="S159" s="107"/>
      <c r="T159" s="107"/>
      <c r="U159" s="129"/>
      <c r="V159" s="198" t="s">
        <v>118</v>
      </c>
      <c r="W159" s="12" t="s">
        <v>17</v>
      </c>
      <c r="X159" s="96"/>
      <c r="Y159" s="99"/>
      <c r="Z159" s="99"/>
      <c r="AA159" s="102"/>
      <c r="AB159" s="99"/>
      <c r="AC159" s="99"/>
    </row>
    <row r="160" spans="1:29" s="6" customFormat="1" ht="26.25" customHeight="1">
      <c r="B160" s="113"/>
      <c r="C160" s="113"/>
      <c r="D160" s="107"/>
      <c r="E160" s="99"/>
      <c r="F160" s="110"/>
      <c r="G160" s="113"/>
      <c r="H160" s="121"/>
      <c r="I160" s="121"/>
      <c r="J160" s="118"/>
      <c r="K160" s="121"/>
      <c r="L160" s="121"/>
      <c r="M160" s="121"/>
      <c r="N160" s="30" t="s">
        <v>18</v>
      </c>
      <c r="O160" s="29">
        <v>0</v>
      </c>
      <c r="P160" s="124"/>
      <c r="Q160" s="135"/>
      <c r="R160" s="107"/>
      <c r="S160" s="107"/>
      <c r="T160" s="107"/>
      <c r="U160" s="129"/>
      <c r="V160" s="198" t="s">
        <v>119</v>
      </c>
      <c r="W160" s="12" t="s">
        <v>20</v>
      </c>
      <c r="X160" s="96"/>
      <c r="Y160" s="99"/>
      <c r="Z160" s="99"/>
      <c r="AA160" s="102"/>
      <c r="AB160" s="99"/>
      <c r="AC160" s="99"/>
    </row>
    <row r="161" spans="1:29" s="6" customFormat="1" ht="26.25" customHeight="1" thickBot="1">
      <c r="A161" s="14"/>
      <c r="B161" s="113"/>
      <c r="C161" s="113"/>
      <c r="D161" s="107"/>
      <c r="E161" s="99"/>
      <c r="F161" s="110"/>
      <c r="G161" s="113"/>
      <c r="H161" s="121"/>
      <c r="I161" s="121"/>
      <c r="J161" s="118"/>
      <c r="K161" s="121"/>
      <c r="L161" s="121"/>
      <c r="M161" s="121"/>
      <c r="N161" s="30" t="s">
        <v>21</v>
      </c>
      <c r="O161" s="29">
        <v>0</v>
      </c>
      <c r="P161" s="125"/>
      <c r="Q161" s="135"/>
      <c r="R161" s="107"/>
      <c r="S161" s="107"/>
      <c r="T161" s="107"/>
      <c r="U161" s="129"/>
      <c r="V161" s="198" t="s">
        <v>120</v>
      </c>
      <c r="W161" s="12"/>
      <c r="X161" s="96"/>
      <c r="Y161" s="99"/>
      <c r="Z161" s="99"/>
      <c r="AA161" s="102"/>
      <c r="AB161" s="99"/>
      <c r="AC161" s="99"/>
    </row>
    <row r="162" spans="1:29" s="6" customFormat="1" ht="26.25" customHeight="1">
      <c r="A162" s="14"/>
      <c r="B162" s="113"/>
      <c r="C162" s="113"/>
      <c r="D162" s="107"/>
      <c r="E162" s="99"/>
      <c r="F162" s="110"/>
      <c r="G162" s="113"/>
      <c r="H162" s="121"/>
      <c r="I162" s="121"/>
      <c r="J162" s="118"/>
      <c r="K162" s="121"/>
      <c r="L162" s="121"/>
      <c r="M162" s="121"/>
      <c r="N162" s="30" t="s">
        <v>23</v>
      </c>
      <c r="O162" s="29">
        <v>0</v>
      </c>
      <c r="P162" s="131">
        <v>40925</v>
      </c>
      <c r="Q162" s="135"/>
      <c r="R162" s="107"/>
      <c r="S162" s="107"/>
      <c r="T162" s="107"/>
      <c r="U162" s="129"/>
      <c r="V162" s="198" t="s">
        <v>121</v>
      </c>
      <c r="W162" s="12" t="s">
        <v>25</v>
      </c>
      <c r="X162" s="96"/>
      <c r="Y162" s="99"/>
      <c r="Z162" s="99"/>
      <c r="AA162" s="102"/>
      <c r="AB162" s="99"/>
      <c r="AC162" s="99"/>
    </row>
    <row r="163" spans="1:29" s="6" customFormat="1" ht="26.25" customHeight="1">
      <c r="A163" s="14"/>
      <c r="B163" s="113"/>
      <c r="C163" s="113"/>
      <c r="D163" s="107"/>
      <c r="E163" s="99"/>
      <c r="F163" s="110"/>
      <c r="G163" s="113"/>
      <c r="H163" s="121"/>
      <c r="I163" s="121"/>
      <c r="J163" s="118"/>
      <c r="K163" s="121"/>
      <c r="L163" s="121"/>
      <c r="M163" s="121"/>
      <c r="N163" s="30" t="s">
        <v>122</v>
      </c>
      <c r="O163" s="29">
        <v>500</v>
      </c>
      <c r="P163" s="132"/>
      <c r="Q163" s="135"/>
      <c r="R163" s="107"/>
      <c r="S163" s="107"/>
      <c r="T163" s="107"/>
      <c r="U163" s="129"/>
      <c r="V163" s="199" t="s">
        <v>123</v>
      </c>
      <c r="W163" s="12" t="s">
        <v>28</v>
      </c>
      <c r="X163" s="96"/>
      <c r="Y163" s="99"/>
      <c r="Z163" s="99"/>
      <c r="AA163" s="102"/>
      <c r="AB163" s="99"/>
      <c r="AC163" s="99"/>
    </row>
    <row r="164" spans="1:29" s="6" customFormat="1" ht="26.25" customHeight="1">
      <c r="A164" s="14"/>
      <c r="B164" s="113"/>
      <c r="C164" s="113"/>
      <c r="D164" s="107"/>
      <c r="E164" s="99"/>
      <c r="F164" s="110"/>
      <c r="G164" s="113"/>
      <c r="H164" s="121"/>
      <c r="I164" s="121"/>
      <c r="J164" s="118"/>
      <c r="K164" s="121"/>
      <c r="L164" s="121"/>
      <c r="M164" s="121"/>
      <c r="N164" s="30" t="s">
        <v>47</v>
      </c>
      <c r="O164" s="29">
        <v>0</v>
      </c>
      <c r="P164" s="132"/>
      <c r="Q164" s="135"/>
      <c r="R164" s="107"/>
      <c r="S164" s="107"/>
      <c r="T164" s="107"/>
      <c r="U164" s="129"/>
      <c r="V164" s="199"/>
      <c r="W164" s="12"/>
      <c r="X164" s="96"/>
      <c r="Y164" s="99"/>
      <c r="Z164" s="99"/>
      <c r="AA164" s="102"/>
      <c r="AB164" s="99"/>
      <c r="AC164" s="99"/>
    </row>
    <row r="165" spans="1:29" s="6" customFormat="1" ht="26.25" customHeight="1">
      <c r="A165" s="115">
        <v>9800263138043</v>
      </c>
      <c r="B165" s="113"/>
      <c r="C165" s="113"/>
      <c r="D165" s="107"/>
      <c r="E165" s="99"/>
      <c r="F165" s="110"/>
      <c r="G165" s="113"/>
      <c r="H165" s="121"/>
      <c r="I165" s="121"/>
      <c r="J165" s="118"/>
      <c r="K165" s="121"/>
      <c r="L165" s="121"/>
      <c r="M165" s="121"/>
      <c r="N165" s="28" t="s">
        <v>124</v>
      </c>
      <c r="O165" s="29">
        <v>400</v>
      </c>
      <c r="P165" s="132"/>
      <c r="Q165" s="135"/>
      <c r="R165" s="107"/>
      <c r="S165" s="107"/>
      <c r="T165" s="107"/>
      <c r="U165" s="129"/>
      <c r="V165" s="199"/>
      <c r="W165" s="12"/>
      <c r="X165" s="96"/>
      <c r="Y165" s="99"/>
      <c r="Z165" s="99"/>
      <c r="AA165" s="102"/>
      <c r="AB165" s="99"/>
      <c r="AC165" s="99"/>
    </row>
    <row r="166" spans="1:29" s="6" customFormat="1" ht="26.25" customHeight="1" thickBot="1">
      <c r="A166" s="116"/>
      <c r="B166" s="114"/>
      <c r="C166" s="114"/>
      <c r="D166" s="108"/>
      <c r="E166" s="100"/>
      <c r="F166" s="111"/>
      <c r="G166" s="114"/>
      <c r="H166" s="122"/>
      <c r="I166" s="122"/>
      <c r="J166" s="119"/>
      <c r="K166" s="122"/>
      <c r="L166" s="122"/>
      <c r="M166" s="122"/>
      <c r="N166" s="32" t="s">
        <v>125</v>
      </c>
      <c r="O166" s="33">
        <v>200</v>
      </c>
      <c r="P166" s="133"/>
      <c r="Q166" s="136"/>
      <c r="R166" s="108"/>
      <c r="S166" s="108"/>
      <c r="T166" s="108"/>
      <c r="U166" s="130"/>
      <c r="V166" s="200"/>
      <c r="W166" s="18"/>
      <c r="X166" s="97"/>
      <c r="Y166" s="100"/>
      <c r="Z166" s="100"/>
      <c r="AA166" s="103"/>
      <c r="AB166" s="100"/>
      <c r="AC166" s="100"/>
    </row>
    <row r="167" spans="1:29" s="6" customFormat="1" ht="26.25" customHeight="1">
      <c r="A167" s="126" t="s">
        <v>97</v>
      </c>
      <c r="B167" s="112">
        <v>40934</v>
      </c>
      <c r="C167" s="112">
        <v>40928</v>
      </c>
      <c r="D167" s="106">
        <f>IF(E167&lt;=15000,10,IF(E167&lt;=25000,15,20))</f>
        <v>10</v>
      </c>
      <c r="E167" s="98">
        <v>8170</v>
      </c>
      <c r="F167" s="109">
        <v>0</v>
      </c>
      <c r="G167" s="112">
        <v>40569</v>
      </c>
      <c r="H167" s="120">
        <v>14</v>
      </c>
      <c r="I167" s="120">
        <v>40</v>
      </c>
      <c r="J167" s="117">
        <v>15</v>
      </c>
      <c r="K167" s="120">
        <v>0</v>
      </c>
      <c r="L167" s="120">
        <v>631</v>
      </c>
      <c r="M167" s="120">
        <f>L167+K167+I167+H167+J167</f>
        <v>700</v>
      </c>
      <c r="N167" s="104">
        <f>SUM(O168:O175)</f>
        <v>40100</v>
      </c>
      <c r="O167" s="105"/>
      <c r="P167" s="123" t="s">
        <v>40</v>
      </c>
      <c r="Q167" s="134">
        <v>0</v>
      </c>
      <c r="R167" s="106">
        <v>850</v>
      </c>
      <c r="S167" s="106">
        <v>10</v>
      </c>
      <c r="T167" s="106">
        <v>170</v>
      </c>
      <c r="U167" s="128">
        <f>SUM(E167,F167,M167,N167,Q167,R167,S167,T167)</f>
        <v>50000</v>
      </c>
      <c r="V167" s="13"/>
      <c r="W167" s="12"/>
      <c r="X167" s="95">
        <f>E167/D167</f>
        <v>817</v>
      </c>
      <c r="Y167" s="98">
        <f>Z167-U167</f>
        <v>255000</v>
      </c>
      <c r="Z167" s="98">
        <v>305000</v>
      </c>
      <c r="AA167" s="101">
        <f>Y167/D167</f>
        <v>25500</v>
      </c>
      <c r="AB167" s="98">
        <f>Y167-AA167</f>
        <v>229500</v>
      </c>
      <c r="AC167" s="98">
        <f>7*20</f>
        <v>140</v>
      </c>
    </row>
    <row r="168" spans="1:29" s="6" customFormat="1" ht="26.25" customHeight="1">
      <c r="A168" s="127"/>
      <c r="B168" s="113"/>
      <c r="C168" s="113"/>
      <c r="D168" s="107"/>
      <c r="E168" s="99"/>
      <c r="F168" s="110"/>
      <c r="G168" s="113"/>
      <c r="H168" s="121"/>
      <c r="I168" s="121"/>
      <c r="J168" s="118"/>
      <c r="K168" s="121"/>
      <c r="L168" s="121"/>
      <c r="M168" s="121"/>
      <c r="N168" s="28" t="s">
        <v>15</v>
      </c>
      <c r="O168" s="29">
        <v>39000</v>
      </c>
      <c r="P168" s="124"/>
      <c r="Q168" s="135"/>
      <c r="R168" s="107"/>
      <c r="S168" s="107"/>
      <c r="T168" s="107"/>
      <c r="U168" s="129"/>
      <c r="V168" s="13" t="s">
        <v>61</v>
      </c>
      <c r="W168" s="12" t="s">
        <v>17</v>
      </c>
      <c r="X168" s="96"/>
      <c r="Y168" s="99"/>
      <c r="Z168" s="99"/>
      <c r="AA168" s="102"/>
      <c r="AB168" s="99"/>
      <c r="AC168" s="99"/>
    </row>
    <row r="169" spans="1:29" s="6" customFormat="1" ht="26.25" customHeight="1">
      <c r="A169" s="83">
        <v>19.899999999999999</v>
      </c>
      <c r="B169" s="113"/>
      <c r="C169" s="113"/>
      <c r="D169" s="107"/>
      <c r="E169" s="99"/>
      <c r="F169" s="110"/>
      <c r="G169" s="113"/>
      <c r="H169" s="121"/>
      <c r="I169" s="121"/>
      <c r="J169" s="118"/>
      <c r="K169" s="121"/>
      <c r="L169" s="121"/>
      <c r="M169" s="121"/>
      <c r="N169" s="30" t="s">
        <v>18</v>
      </c>
      <c r="O169" s="29">
        <v>0</v>
      </c>
      <c r="P169" s="124"/>
      <c r="Q169" s="135"/>
      <c r="R169" s="107"/>
      <c r="S169" s="107"/>
      <c r="T169" s="107"/>
      <c r="U169" s="129"/>
      <c r="V169" s="13" t="s">
        <v>62</v>
      </c>
      <c r="W169" s="12" t="s">
        <v>20</v>
      </c>
      <c r="X169" s="96"/>
      <c r="Y169" s="99"/>
      <c r="Z169" s="99"/>
      <c r="AA169" s="102"/>
      <c r="AB169" s="99"/>
      <c r="AC169" s="99"/>
    </row>
    <row r="170" spans="1:29" s="6" customFormat="1" ht="26.25" customHeight="1" thickBot="1">
      <c r="A170" s="14"/>
      <c r="B170" s="113"/>
      <c r="C170" s="113"/>
      <c r="D170" s="107"/>
      <c r="E170" s="99"/>
      <c r="F170" s="110"/>
      <c r="G170" s="113"/>
      <c r="H170" s="121"/>
      <c r="I170" s="121"/>
      <c r="J170" s="118"/>
      <c r="K170" s="121"/>
      <c r="L170" s="121"/>
      <c r="M170" s="121"/>
      <c r="N170" s="30" t="s">
        <v>21</v>
      </c>
      <c r="O170" s="29">
        <v>0</v>
      </c>
      <c r="P170" s="125"/>
      <c r="Q170" s="135"/>
      <c r="R170" s="107"/>
      <c r="S170" s="107"/>
      <c r="T170" s="107"/>
      <c r="U170" s="129"/>
      <c r="V170" s="13" t="s">
        <v>63</v>
      </c>
      <c r="W170" s="12"/>
      <c r="X170" s="96"/>
      <c r="Y170" s="99"/>
      <c r="Z170" s="99"/>
      <c r="AA170" s="102"/>
      <c r="AB170" s="99"/>
      <c r="AC170" s="99"/>
    </row>
    <row r="171" spans="1:29" s="6" customFormat="1" ht="26.25" customHeight="1">
      <c r="A171" s="14"/>
      <c r="B171" s="113"/>
      <c r="C171" s="113"/>
      <c r="D171" s="107"/>
      <c r="E171" s="99"/>
      <c r="F171" s="110"/>
      <c r="G171" s="113"/>
      <c r="H171" s="121"/>
      <c r="I171" s="121"/>
      <c r="J171" s="118"/>
      <c r="K171" s="121"/>
      <c r="L171" s="121"/>
      <c r="M171" s="121"/>
      <c r="N171" s="30" t="s">
        <v>23</v>
      </c>
      <c r="O171" s="29">
        <v>0</v>
      </c>
      <c r="P171" s="131">
        <v>40925</v>
      </c>
      <c r="Q171" s="135"/>
      <c r="R171" s="107"/>
      <c r="S171" s="107"/>
      <c r="T171" s="107"/>
      <c r="U171" s="129"/>
      <c r="V171" s="13" t="s">
        <v>64</v>
      </c>
      <c r="W171" s="12" t="s">
        <v>25</v>
      </c>
      <c r="X171" s="96"/>
      <c r="Y171" s="99"/>
      <c r="Z171" s="99"/>
      <c r="AA171" s="102"/>
      <c r="AB171" s="99"/>
      <c r="AC171" s="99"/>
    </row>
    <row r="172" spans="1:29" s="6" customFormat="1" ht="26.25" customHeight="1">
      <c r="A172" s="14"/>
      <c r="B172" s="113"/>
      <c r="C172" s="113"/>
      <c r="D172" s="107"/>
      <c r="E172" s="99"/>
      <c r="F172" s="110"/>
      <c r="G172" s="113"/>
      <c r="H172" s="121"/>
      <c r="I172" s="121"/>
      <c r="J172" s="118"/>
      <c r="K172" s="121"/>
      <c r="L172" s="121"/>
      <c r="M172" s="121"/>
      <c r="N172" s="30" t="s">
        <v>26</v>
      </c>
      <c r="O172" s="29">
        <v>500</v>
      </c>
      <c r="P172" s="132"/>
      <c r="Q172" s="135"/>
      <c r="R172" s="107"/>
      <c r="S172" s="107"/>
      <c r="T172" s="107"/>
      <c r="U172" s="129"/>
      <c r="V172" s="13" t="s">
        <v>32</v>
      </c>
      <c r="W172" s="12" t="s">
        <v>28</v>
      </c>
      <c r="X172" s="96"/>
      <c r="Y172" s="99"/>
      <c r="Z172" s="99"/>
      <c r="AA172" s="102"/>
      <c r="AB172" s="99"/>
      <c r="AC172" s="99"/>
    </row>
    <row r="173" spans="1:29" s="6" customFormat="1" ht="26.25" customHeight="1">
      <c r="A173" s="14"/>
      <c r="B173" s="113"/>
      <c r="C173" s="113"/>
      <c r="D173" s="107"/>
      <c r="E173" s="99"/>
      <c r="F173" s="110"/>
      <c r="G173" s="113"/>
      <c r="H173" s="121"/>
      <c r="I173" s="121"/>
      <c r="J173" s="118"/>
      <c r="K173" s="121"/>
      <c r="L173" s="121"/>
      <c r="M173" s="121"/>
      <c r="N173" s="30" t="s">
        <v>47</v>
      </c>
      <c r="O173" s="29">
        <v>0</v>
      </c>
      <c r="P173" s="132"/>
      <c r="Q173" s="135"/>
      <c r="R173" s="107"/>
      <c r="S173" s="107"/>
      <c r="T173" s="107"/>
      <c r="U173" s="129"/>
      <c r="V173" s="15"/>
      <c r="W173" s="12"/>
      <c r="X173" s="96"/>
      <c r="Y173" s="99"/>
      <c r="Z173" s="99"/>
      <c r="AA173" s="102"/>
      <c r="AB173" s="99"/>
      <c r="AC173" s="99"/>
    </row>
    <row r="174" spans="1:29" s="6" customFormat="1" ht="26.25" customHeight="1">
      <c r="A174" s="115">
        <v>530263124027</v>
      </c>
      <c r="B174" s="113"/>
      <c r="C174" s="113"/>
      <c r="D174" s="107"/>
      <c r="E174" s="99"/>
      <c r="F174" s="110"/>
      <c r="G174" s="113"/>
      <c r="H174" s="121"/>
      <c r="I174" s="121"/>
      <c r="J174" s="118"/>
      <c r="K174" s="121"/>
      <c r="L174" s="121"/>
      <c r="M174" s="121"/>
      <c r="N174" s="28" t="s">
        <v>29</v>
      </c>
      <c r="O174" s="29">
        <v>400</v>
      </c>
      <c r="P174" s="132"/>
      <c r="Q174" s="135"/>
      <c r="R174" s="107"/>
      <c r="S174" s="107"/>
      <c r="T174" s="107"/>
      <c r="U174" s="129"/>
      <c r="V174" s="13"/>
      <c r="W174" s="12"/>
      <c r="X174" s="96"/>
      <c r="Y174" s="99"/>
      <c r="Z174" s="99"/>
      <c r="AA174" s="102"/>
      <c r="AB174" s="99"/>
      <c r="AC174" s="99"/>
    </row>
    <row r="175" spans="1:29" s="6" customFormat="1" ht="26.25" customHeight="1" thickBot="1">
      <c r="A175" s="116"/>
      <c r="B175" s="114"/>
      <c r="C175" s="114"/>
      <c r="D175" s="108"/>
      <c r="E175" s="100"/>
      <c r="F175" s="111"/>
      <c r="G175" s="114"/>
      <c r="H175" s="122"/>
      <c r="I175" s="122"/>
      <c r="J175" s="119"/>
      <c r="K175" s="122"/>
      <c r="L175" s="122"/>
      <c r="M175" s="122"/>
      <c r="N175" s="32" t="s">
        <v>30</v>
      </c>
      <c r="O175" s="33">
        <v>200</v>
      </c>
      <c r="P175" s="133"/>
      <c r="Q175" s="136"/>
      <c r="R175" s="108"/>
      <c r="S175" s="108"/>
      <c r="T175" s="108"/>
      <c r="U175" s="130"/>
      <c r="V175" s="19"/>
      <c r="W175" s="18"/>
      <c r="X175" s="97"/>
      <c r="Y175" s="100"/>
      <c r="Z175" s="100"/>
      <c r="AA175" s="103"/>
      <c r="AB175" s="100"/>
      <c r="AC175" s="100"/>
    </row>
    <row r="176" spans="1:29" s="6" customFormat="1" ht="26.25" customHeight="1">
      <c r="A176" s="126" t="s">
        <v>98</v>
      </c>
      <c r="B176" s="112">
        <v>40934</v>
      </c>
      <c r="C176" s="112">
        <v>40928</v>
      </c>
      <c r="D176" s="106">
        <f>IF(E176&lt;=15000,10,IF(E176&lt;=25000,15,20))</f>
        <v>10</v>
      </c>
      <c r="E176" s="98">
        <v>8170</v>
      </c>
      <c r="F176" s="109">
        <v>0</v>
      </c>
      <c r="G176" s="112">
        <v>40569</v>
      </c>
      <c r="H176" s="120">
        <v>14</v>
      </c>
      <c r="I176" s="120">
        <v>40</v>
      </c>
      <c r="J176" s="117">
        <v>15</v>
      </c>
      <c r="K176" s="120">
        <v>0</v>
      </c>
      <c r="L176" s="120">
        <v>631</v>
      </c>
      <c r="M176" s="120">
        <f>L176+K176+I176+H176+J176</f>
        <v>700</v>
      </c>
      <c r="N176" s="104">
        <f>SUM(O177:O184)</f>
        <v>40100</v>
      </c>
      <c r="O176" s="105"/>
      <c r="P176" s="123" t="s">
        <v>40</v>
      </c>
      <c r="Q176" s="134">
        <v>0</v>
      </c>
      <c r="R176" s="106">
        <v>850</v>
      </c>
      <c r="S176" s="106">
        <v>10</v>
      </c>
      <c r="T176" s="106">
        <v>170</v>
      </c>
      <c r="U176" s="128">
        <f>SUM(E176,F176,M176,N176,Q176,R176,S176,T176)</f>
        <v>50000</v>
      </c>
      <c r="V176" s="13"/>
      <c r="W176" s="12"/>
      <c r="X176" s="95">
        <f t="shared" ref="X176" si="38">E176/D176</f>
        <v>817</v>
      </c>
      <c r="Y176" s="98">
        <f t="shared" ref="Y176" si="39">Z176-U176</f>
        <v>255001</v>
      </c>
      <c r="Z176" s="98">
        <v>305001</v>
      </c>
      <c r="AA176" s="101">
        <f t="shared" ref="AA176" si="40">Y176/D176</f>
        <v>25500.1</v>
      </c>
      <c r="AB176" s="98">
        <f t="shared" ref="AB176" si="41">Y176-AA176</f>
        <v>229500.9</v>
      </c>
      <c r="AC176" s="98">
        <f t="shared" ref="AC176" si="42">7*20</f>
        <v>140</v>
      </c>
    </row>
    <row r="177" spans="1:29" s="6" customFormat="1" ht="26.25" customHeight="1">
      <c r="A177" s="127"/>
      <c r="B177" s="113"/>
      <c r="C177" s="113"/>
      <c r="D177" s="107"/>
      <c r="E177" s="99"/>
      <c r="F177" s="110"/>
      <c r="G177" s="113"/>
      <c r="H177" s="121"/>
      <c r="I177" s="121"/>
      <c r="J177" s="118"/>
      <c r="K177" s="121"/>
      <c r="L177" s="121"/>
      <c r="M177" s="121"/>
      <c r="N177" s="28" t="s">
        <v>15</v>
      </c>
      <c r="O177" s="29">
        <v>39000</v>
      </c>
      <c r="P177" s="124"/>
      <c r="Q177" s="135"/>
      <c r="R177" s="107"/>
      <c r="S177" s="107"/>
      <c r="T177" s="107"/>
      <c r="U177" s="129"/>
      <c r="V177" s="13" t="s">
        <v>61</v>
      </c>
      <c r="W177" s="12" t="s">
        <v>17</v>
      </c>
      <c r="X177" s="96"/>
      <c r="Y177" s="99"/>
      <c r="Z177" s="99"/>
      <c r="AA177" s="102"/>
      <c r="AB177" s="99"/>
      <c r="AC177" s="99"/>
    </row>
    <row r="178" spans="1:29" s="6" customFormat="1" ht="26.25" customHeight="1">
      <c r="A178" s="83">
        <v>19.899999999999999</v>
      </c>
      <c r="B178" s="113"/>
      <c r="C178" s="113"/>
      <c r="D178" s="107"/>
      <c r="E178" s="99"/>
      <c r="F178" s="110"/>
      <c r="G178" s="113"/>
      <c r="H178" s="121"/>
      <c r="I178" s="121"/>
      <c r="J178" s="118"/>
      <c r="K178" s="121"/>
      <c r="L178" s="121"/>
      <c r="M178" s="121"/>
      <c r="N178" s="30" t="s">
        <v>18</v>
      </c>
      <c r="O178" s="29">
        <v>0</v>
      </c>
      <c r="P178" s="124"/>
      <c r="Q178" s="135"/>
      <c r="R178" s="107"/>
      <c r="S178" s="107"/>
      <c r="T178" s="107"/>
      <c r="U178" s="129"/>
      <c r="V178" s="13" t="s">
        <v>62</v>
      </c>
      <c r="W178" s="12" t="s">
        <v>20</v>
      </c>
      <c r="X178" s="96"/>
      <c r="Y178" s="99"/>
      <c r="Z178" s="99"/>
      <c r="AA178" s="102"/>
      <c r="AB178" s="99"/>
      <c r="AC178" s="99"/>
    </row>
    <row r="179" spans="1:29" s="6" customFormat="1" ht="26.25" customHeight="1" thickBot="1">
      <c r="A179" s="14"/>
      <c r="B179" s="113"/>
      <c r="C179" s="113"/>
      <c r="D179" s="107"/>
      <c r="E179" s="99"/>
      <c r="F179" s="110"/>
      <c r="G179" s="113"/>
      <c r="H179" s="121"/>
      <c r="I179" s="121"/>
      <c r="J179" s="118"/>
      <c r="K179" s="121"/>
      <c r="L179" s="121"/>
      <c r="M179" s="121"/>
      <c r="N179" s="30" t="s">
        <v>21</v>
      </c>
      <c r="O179" s="29">
        <v>0</v>
      </c>
      <c r="P179" s="125"/>
      <c r="Q179" s="135"/>
      <c r="R179" s="107"/>
      <c r="S179" s="107"/>
      <c r="T179" s="107"/>
      <c r="U179" s="129"/>
      <c r="V179" s="13" t="s">
        <v>63</v>
      </c>
      <c r="W179" s="12"/>
      <c r="X179" s="96"/>
      <c r="Y179" s="99"/>
      <c r="Z179" s="99"/>
      <c r="AA179" s="102"/>
      <c r="AB179" s="99"/>
      <c r="AC179" s="99"/>
    </row>
    <row r="180" spans="1:29" s="6" customFormat="1" ht="26.25" customHeight="1">
      <c r="A180" s="14"/>
      <c r="B180" s="113"/>
      <c r="C180" s="113"/>
      <c r="D180" s="107"/>
      <c r="E180" s="99"/>
      <c r="F180" s="110"/>
      <c r="G180" s="113"/>
      <c r="H180" s="121"/>
      <c r="I180" s="121"/>
      <c r="J180" s="118"/>
      <c r="K180" s="121"/>
      <c r="L180" s="121"/>
      <c r="M180" s="121"/>
      <c r="N180" s="30" t="s">
        <v>23</v>
      </c>
      <c r="O180" s="29">
        <v>0</v>
      </c>
      <c r="P180" s="131">
        <v>40925</v>
      </c>
      <c r="Q180" s="135"/>
      <c r="R180" s="107"/>
      <c r="S180" s="107"/>
      <c r="T180" s="107"/>
      <c r="U180" s="129"/>
      <c r="V180" s="13" t="s">
        <v>64</v>
      </c>
      <c r="W180" s="12" t="s">
        <v>25</v>
      </c>
      <c r="X180" s="96"/>
      <c r="Y180" s="99"/>
      <c r="Z180" s="99"/>
      <c r="AA180" s="102"/>
      <c r="AB180" s="99"/>
      <c r="AC180" s="99"/>
    </row>
    <row r="181" spans="1:29" s="6" customFormat="1" ht="26.25" customHeight="1">
      <c r="A181" s="14"/>
      <c r="B181" s="113"/>
      <c r="C181" s="113"/>
      <c r="D181" s="107"/>
      <c r="E181" s="99"/>
      <c r="F181" s="110"/>
      <c r="G181" s="113"/>
      <c r="H181" s="121"/>
      <c r="I181" s="121"/>
      <c r="J181" s="118"/>
      <c r="K181" s="121"/>
      <c r="L181" s="121"/>
      <c r="M181" s="121"/>
      <c r="N181" s="30" t="s">
        <v>26</v>
      </c>
      <c r="O181" s="29">
        <v>500</v>
      </c>
      <c r="P181" s="132"/>
      <c r="Q181" s="135"/>
      <c r="R181" s="107"/>
      <c r="S181" s="107"/>
      <c r="T181" s="107"/>
      <c r="U181" s="129"/>
      <c r="V181" s="13" t="s">
        <v>32</v>
      </c>
      <c r="W181" s="12" t="s">
        <v>28</v>
      </c>
      <c r="X181" s="96"/>
      <c r="Y181" s="99"/>
      <c r="Z181" s="99"/>
      <c r="AA181" s="102"/>
      <c r="AB181" s="99"/>
      <c r="AC181" s="99"/>
    </row>
    <row r="182" spans="1:29" s="6" customFormat="1" ht="26.25" customHeight="1">
      <c r="A182" s="14"/>
      <c r="B182" s="113"/>
      <c r="C182" s="113"/>
      <c r="D182" s="107"/>
      <c r="E182" s="99"/>
      <c r="F182" s="110"/>
      <c r="G182" s="113"/>
      <c r="H182" s="121"/>
      <c r="I182" s="121"/>
      <c r="J182" s="118"/>
      <c r="K182" s="121"/>
      <c r="L182" s="121"/>
      <c r="M182" s="121"/>
      <c r="N182" s="30" t="s">
        <v>47</v>
      </c>
      <c r="O182" s="29">
        <v>0</v>
      </c>
      <c r="P182" s="132"/>
      <c r="Q182" s="135"/>
      <c r="R182" s="107"/>
      <c r="S182" s="107"/>
      <c r="T182" s="107"/>
      <c r="U182" s="129"/>
      <c r="V182" s="15"/>
      <c r="W182" s="12"/>
      <c r="X182" s="96"/>
      <c r="Y182" s="99"/>
      <c r="Z182" s="99"/>
      <c r="AA182" s="102"/>
      <c r="AB182" s="99"/>
      <c r="AC182" s="99"/>
    </row>
    <row r="183" spans="1:29" s="6" customFormat="1" ht="26.25" customHeight="1">
      <c r="A183" s="115">
        <v>530263124027</v>
      </c>
      <c r="B183" s="113"/>
      <c r="C183" s="113"/>
      <c r="D183" s="107"/>
      <c r="E183" s="99"/>
      <c r="F183" s="110"/>
      <c r="G183" s="113"/>
      <c r="H183" s="121"/>
      <c r="I183" s="121"/>
      <c r="J183" s="118"/>
      <c r="K183" s="121"/>
      <c r="L183" s="121"/>
      <c r="M183" s="121"/>
      <c r="N183" s="28" t="s">
        <v>29</v>
      </c>
      <c r="O183" s="29">
        <v>400</v>
      </c>
      <c r="P183" s="132"/>
      <c r="Q183" s="135"/>
      <c r="R183" s="107"/>
      <c r="S183" s="107"/>
      <c r="T183" s="107"/>
      <c r="U183" s="129"/>
      <c r="V183" s="13"/>
      <c r="W183" s="12"/>
      <c r="X183" s="96"/>
      <c r="Y183" s="99"/>
      <c r="Z183" s="99"/>
      <c r="AA183" s="102"/>
      <c r="AB183" s="99"/>
      <c r="AC183" s="99"/>
    </row>
    <row r="184" spans="1:29" s="6" customFormat="1" ht="26.25" customHeight="1" thickBot="1">
      <c r="A184" s="116"/>
      <c r="B184" s="114"/>
      <c r="C184" s="114"/>
      <c r="D184" s="108"/>
      <c r="E184" s="100"/>
      <c r="F184" s="111"/>
      <c r="G184" s="114"/>
      <c r="H184" s="122"/>
      <c r="I184" s="122"/>
      <c r="J184" s="119"/>
      <c r="K184" s="122"/>
      <c r="L184" s="122"/>
      <c r="M184" s="122"/>
      <c r="N184" s="32" t="s">
        <v>30</v>
      </c>
      <c r="O184" s="33">
        <v>200</v>
      </c>
      <c r="P184" s="133"/>
      <c r="Q184" s="136"/>
      <c r="R184" s="108"/>
      <c r="S184" s="108"/>
      <c r="T184" s="108"/>
      <c r="U184" s="130"/>
      <c r="V184" s="19"/>
      <c r="W184" s="18"/>
      <c r="X184" s="97"/>
      <c r="Y184" s="100"/>
      <c r="Z184" s="100"/>
      <c r="AA184" s="103"/>
      <c r="AB184" s="100"/>
      <c r="AC184" s="100"/>
    </row>
    <row r="185" spans="1:29" s="6" customFormat="1" ht="26.25" customHeight="1">
      <c r="A185" s="126" t="s">
        <v>99</v>
      </c>
      <c r="B185" s="112">
        <v>40934</v>
      </c>
      <c r="C185" s="112">
        <v>40928</v>
      </c>
      <c r="D185" s="106">
        <f>IF(E185&lt;=15000,10,IF(E185&lt;=25000,15,20))</f>
        <v>10</v>
      </c>
      <c r="E185" s="98">
        <v>8170</v>
      </c>
      <c r="F185" s="109">
        <v>0</v>
      </c>
      <c r="G185" s="112">
        <v>40569</v>
      </c>
      <c r="H185" s="120">
        <v>14</v>
      </c>
      <c r="I185" s="120">
        <v>40</v>
      </c>
      <c r="J185" s="117">
        <v>15</v>
      </c>
      <c r="K185" s="120">
        <v>0</v>
      </c>
      <c r="L185" s="120">
        <v>631</v>
      </c>
      <c r="M185" s="120">
        <f>L185+K185+I185+H185+J185</f>
        <v>700</v>
      </c>
      <c r="N185" s="104">
        <f>SUM(O186:O193)</f>
        <v>40100</v>
      </c>
      <c r="O185" s="105"/>
      <c r="P185" s="123" t="s">
        <v>40</v>
      </c>
      <c r="Q185" s="134">
        <v>0</v>
      </c>
      <c r="R185" s="106">
        <v>850</v>
      </c>
      <c r="S185" s="106">
        <v>10</v>
      </c>
      <c r="T185" s="106">
        <v>170</v>
      </c>
      <c r="U185" s="128">
        <f>SUM(E185,F185,M185,N185,Q185,R185,S185,T185)</f>
        <v>50000</v>
      </c>
      <c r="V185" s="13"/>
      <c r="W185" s="12"/>
      <c r="X185" s="95">
        <f t="shared" ref="X185" si="43">E185/D185</f>
        <v>817</v>
      </c>
      <c r="Y185" s="98">
        <f t="shared" ref="Y185" si="44">Z185-U185</f>
        <v>255002</v>
      </c>
      <c r="Z185" s="98">
        <v>305002</v>
      </c>
      <c r="AA185" s="101">
        <f t="shared" ref="AA185" si="45">Y185/D185</f>
        <v>25500.2</v>
      </c>
      <c r="AB185" s="98">
        <f t="shared" ref="AB185" si="46">Y185-AA185</f>
        <v>229501.8</v>
      </c>
      <c r="AC185" s="98">
        <f t="shared" ref="AC185" si="47">7*20</f>
        <v>140</v>
      </c>
    </row>
    <row r="186" spans="1:29" s="6" customFormat="1" ht="26.25" customHeight="1">
      <c r="A186" s="127"/>
      <c r="B186" s="113"/>
      <c r="C186" s="113"/>
      <c r="D186" s="107"/>
      <c r="E186" s="99"/>
      <c r="F186" s="110"/>
      <c r="G186" s="113"/>
      <c r="H186" s="121"/>
      <c r="I186" s="121"/>
      <c r="J186" s="118"/>
      <c r="K186" s="121"/>
      <c r="L186" s="121"/>
      <c r="M186" s="121"/>
      <c r="N186" s="28" t="s">
        <v>15</v>
      </c>
      <c r="O186" s="29">
        <v>39000</v>
      </c>
      <c r="P186" s="124"/>
      <c r="Q186" s="135"/>
      <c r="R186" s="107"/>
      <c r="S186" s="107"/>
      <c r="T186" s="107"/>
      <c r="U186" s="129"/>
      <c r="V186" s="13" t="s">
        <v>61</v>
      </c>
      <c r="W186" s="12" t="s">
        <v>17</v>
      </c>
      <c r="X186" s="96"/>
      <c r="Y186" s="99"/>
      <c r="Z186" s="99"/>
      <c r="AA186" s="102"/>
      <c r="AB186" s="99"/>
      <c r="AC186" s="99"/>
    </row>
    <row r="187" spans="1:29" s="6" customFormat="1" ht="26.25" customHeight="1">
      <c r="A187" s="83">
        <v>19.899999999999999</v>
      </c>
      <c r="B187" s="113"/>
      <c r="C187" s="113"/>
      <c r="D187" s="107"/>
      <c r="E187" s="99"/>
      <c r="F187" s="110"/>
      <c r="G187" s="113"/>
      <c r="H187" s="121"/>
      <c r="I187" s="121"/>
      <c r="J187" s="118"/>
      <c r="K187" s="121"/>
      <c r="L187" s="121"/>
      <c r="M187" s="121"/>
      <c r="N187" s="30" t="s">
        <v>18</v>
      </c>
      <c r="O187" s="29">
        <v>0</v>
      </c>
      <c r="P187" s="124"/>
      <c r="Q187" s="135"/>
      <c r="R187" s="107"/>
      <c r="S187" s="107"/>
      <c r="T187" s="107"/>
      <c r="U187" s="129"/>
      <c r="V187" s="13" t="s">
        <v>62</v>
      </c>
      <c r="W187" s="12" t="s">
        <v>20</v>
      </c>
      <c r="X187" s="96"/>
      <c r="Y187" s="99"/>
      <c r="Z187" s="99"/>
      <c r="AA187" s="102"/>
      <c r="AB187" s="99"/>
      <c r="AC187" s="99"/>
    </row>
    <row r="188" spans="1:29" s="6" customFormat="1" ht="26.25" customHeight="1" thickBot="1">
      <c r="A188" s="14"/>
      <c r="B188" s="113"/>
      <c r="C188" s="113"/>
      <c r="D188" s="107"/>
      <c r="E188" s="99"/>
      <c r="F188" s="110"/>
      <c r="G188" s="113"/>
      <c r="H188" s="121"/>
      <c r="I188" s="121"/>
      <c r="J188" s="118"/>
      <c r="K188" s="121"/>
      <c r="L188" s="121"/>
      <c r="M188" s="121"/>
      <c r="N188" s="30" t="s">
        <v>21</v>
      </c>
      <c r="O188" s="29">
        <v>0</v>
      </c>
      <c r="P188" s="125"/>
      <c r="Q188" s="135"/>
      <c r="R188" s="107"/>
      <c r="S188" s="107"/>
      <c r="T188" s="107"/>
      <c r="U188" s="129"/>
      <c r="V188" s="13" t="s">
        <v>63</v>
      </c>
      <c r="W188" s="12"/>
      <c r="X188" s="96"/>
      <c r="Y188" s="99"/>
      <c r="Z188" s="99"/>
      <c r="AA188" s="102"/>
      <c r="AB188" s="99"/>
      <c r="AC188" s="99"/>
    </row>
    <row r="189" spans="1:29" s="6" customFormat="1" ht="26.25" customHeight="1">
      <c r="A189" s="14"/>
      <c r="B189" s="113"/>
      <c r="C189" s="113"/>
      <c r="D189" s="107"/>
      <c r="E189" s="99"/>
      <c r="F189" s="110"/>
      <c r="G189" s="113"/>
      <c r="H189" s="121"/>
      <c r="I189" s="121"/>
      <c r="J189" s="118"/>
      <c r="K189" s="121"/>
      <c r="L189" s="121"/>
      <c r="M189" s="121"/>
      <c r="N189" s="30" t="s">
        <v>23</v>
      </c>
      <c r="O189" s="29">
        <v>0</v>
      </c>
      <c r="P189" s="131">
        <v>40925</v>
      </c>
      <c r="Q189" s="135"/>
      <c r="R189" s="107"/>
      <c r="S189" s="107"/>
      <c r="T189" s="107"/>
      <c r="U189" s="129"/>
      <c r="V189" s="13" t="s">
        <v>64</v>
      </c>
      <c r="W189" s="12" t="s">
        <v>25</v>
      </c>
      <c r="X189" s="96"/>
      <c r="Y189" s="99"/>
      <c r="Z189" s="99"/>
      <c r="AA189" s="102"/>
      <c r="AB189" s="99"/>
      <c r="AC189" s="99"/>
    </row>
    <row r="190" spans="1:29" s="6" customFormat="1" ht="26.25" customHeight="1">
      <c r="A190" s="16"/>
      <c r="B190" s="113"/>
      <c r="C190" s="113"/>
      <c r="D190" s="107"/>
      <c r="E190" s="99"/>
      <c r="F190" s="110"/>
      <c r="G190" s="113"/>
      <c r="H190" s="121"/>
      <c r="I190" s="121"/>
      <c r="J190" s="118"/>
      <c r="K190" s="121"/>
      <c r="L190" s="121"/>
      <c r="M190" s="121"/>
      <c r="N190" s="30" t="s">
        <v>26</v>
      </c>
      <c r="O190" s="29">
        <v>500</v>
      </c>
      <c r="P190" s="132"/>
      <c r="Q190" s="135"/>
      <c r="R190" s="107"/>
      <c r="S190" s="107"/>
      <c r="T190" s="107"/>
      <c r="U190" s="129"/>
      <c r="V190" s="13" t="s">
        <v>32</v>
      </c>
      <c r="W190" s="12" t="s">
        <v>28</v>
      </c>
      <c r="X190" s="96"/>
      <c r="Y190" s="99"/>
      <c r="Z190" s="99"/>
      <c r="AA190" s="102"/>
      <c r="AB190" s="99"/>
      <c r="AC190" s="99"/>
    </row>
    <row r="191" spans="1:29" s="6" customFormat="1" ht="26.25" customHeight="1">
      <c r="A191" s="16"/>
      <c r="B191" s="113"/>
      <c r="C191" s="113"/>
      <c r="D191" s="107"/>
      <c r="E191" s="99"/>
      <c r="F191" s="110"/>
      <c r="G191" s="113"/>
      <c r="H191" s="121"/>
      <c r="I191" s="121"/>
      <c r="J191" s="118"/>
      <c r="K191" s="121"/>
      <c r="L191" s="121"/>
      <c r="M191" s="121"/>
      <c r="N191" s="30" t="s">
        <v>47</v>
      </c>
      <c r="O191" s="29">
        <v>0</v>
      </c>
      <c r="P191" s="132"/>
      <c r="Q191" s="135"/>
      <c r="R191" s="107"/>
      <c r="S191" s="107"/>
      <c r="T191" s="107"/>
      <c r="U191" s="129"/>
      <c r="V191" s="15"/>
      <c r="W191" s="12"/>
      <c r="X191" s="96"/>
      <c r="Y191" s="99"/>
      <c r="Z191" s="99"/>
      <c r="AA191" s="102"/>
      <c r="AB191" s="99"/>
      <c r="AC191" s="99"/>
    </row>
    <row r="192" spans="1:29" s="6" customFormat="1" ht="26.25" customHeight="1">
      <c r="A192" s="115">
        <v>530263124027</v>
      </c>
      <c r="B192" s="113"/>
      <c r="C192" s="113"/>
      <c r="D192" s="107"/>
      <c r="E192" s="99"/>
      <c r="F192" s="110"/>
      <c r="G192" s="113"/>
      <c r="H192" s="121"/>
      <c r="I192" s="121"/>
      <c r="J192" s="118"/>
      <c r="K192" s="121"/>
      <c r="L192" s="121"/>
      <c r="M192" s="121"/>
      <c r="N192" s="28" t="s">
        <v>29</v>
      </c>
      <c r="O192" s="29">
        <v>400</v>
      </c>
      <c r="P192" s="132"/>
      <c r="Q192" s="135"/>
      <c r="R192" s="107"/>
      <c r="S192" s="107"/>
      <c r="T192" s="107"/>
      <c r="U192" s="129"/>
      <c r="V192" s="13"/>
      <c r="W192" s="12"/>
      <c r="X192" s="96"/>
      <c r="Y192" s="99"/>
      <c r="Z192" s="99"/>
      <c r="AA192" s="102"/>
      <c r="AB192" s="99"/>
      <c r="AC192" s="99"/>
    </row>
    <row r="193" spans="1:29" s="6" customFormat="1" ht="26.25" customHeight="1" thickBot="1">
      <c r="A193" s="116"/>
      <c r="B193" s="114"/>
      <c r="C193" s="114"/>
      <c r="D193" s="108"/>
      <c r="E193" s="100"/>
      <c r="F193" s="111"/>
      <c r="G193" s="114"/>
      <c r="H193" s="122"/>
      <c r="I193" s="122"/>
      <c r="J193" s="119"/>
      <c r="K193" s="122"/>
      <c r="L193" s="122"/>
      <c r="M193" s="122"/>
      <c r="N193" s="32" t="s">
        <v>30</v>
      </c>
      <c r="O193" s="33">
        <v>200</v>
      </c>
      <c r="P193" s="133"/>
      <c r="Q193" s="136"/>
      <c r="R193" s="108"/>
      <c r="S193" s="108"/>
      <c r="T193" s="108"/>
      <c r="U193" s="130"/>
      <c r="V193" s="19"/>
      <c r="W193" s="18"/>
      <c r="X193" s="97"/>
      <c r="Y193" s="100"/>
      <c r="Z193" s="100"/>
      <c r="AA193" s="103"/>
      <c r="AB193" s="100"/>
      <c r="AC193" s="100"/>
    </row>
    <row r="194" spans="1:29" s="6" customFormat="1" ht="26.25" customHeight="1">
      <c r="A194" s="126" t="s">
        <v>100</v>
      </c>
      <c r="B194" s="112">
        <v>40934</v>
      </c>
      <c r="C194" s="112">
        <v>40928</v>
      </c>
      <c r="D194" s="106">
        <f>IF(E194&lt;=15000,10,IF(E194&lt;=25000,15,20))</f>
        <v>10</v>
      </c>
      <c r="E194" s="98">
        <v>8170</v>
      </c>
      <c r="F194" s="109">
        <v>0</v>
      </c>
      <c r="G194" s="112">
        <v>40569</v>
      </c>
      <c r="H194" s="120">
        <v>14</v>
      </c>
      <c r="I194" s="120">
        <v>40</v>
      </c>
      <c r="J194" s="117">
        <v>15</v>
      </c>
      <c r="K194" s="120">
        <v>0</v>
      </c>
      <c r="L194" s="120">
        <v>631</v>
      </c>
      <c r="M194" s="120">
        <f>L194+K194+I194+H194+J194</f>
        <v>700</v>
      </c>
      <c r="N194" s="104">
        <f>SUM(O195:O202)</f>
        <v>40100</v>
      </c>
      <c r="O194" s="105"/>
      <c r="P194" s="123" t="s">
        <v>40</v>
      </c>
      <c r="Q194" s="134">
        <v>0</v>
      </c>
      <c r="R194" s="106">
        <v>850</v>
      </c>
      <c r="S194" s="106">
        <v>10</v>
      </c>
      <c r="T194" s="106">
        <v>170</v>
      </c>
      <c r="U194" s="128">
        <f>SUM(E194,F194,M194,N194,Q194,R194,S194,T194)</f>
        <v>50000</v>
      </c>
      <c r="V194" s="13"/>
      <c r="W194" s="12"/>
      <c r="X194" s="95">
        <f t="shared" ref="X194" si="48">E194/D194</f>
        <v>817</v>
      </c>
      <c r="Y194" s="98">
        <f t="shared" ref="Y194" si="49">Z194-U194</f>
        <v>255003</v>
      </c>
      <c r="Z194" s="98">
        <v>305003</v>
      </c>
      <c r="AA194" s="101">
        <f t="shared" ref="AA194" si="50">Y194/D194</f>
        <v>25500.3</v>
      </c>
      <c r="AB194" s="98">
        <f t="shared" ref="AB194" si="51">Y194-AA194</f>
        <v>229502.7</v>
      </c>
      <c r="AC194" s="98">
        <f t="shared" ref="AC194" si="52">7*20</f>
        <v>140</v>
      </c>
    </row>
    <row r="195" spans="1:29" s="6" customFormat="1" ht="26.25" customHeight="1">
      <c r="A195" s="127"/>
      <c r="B195" s="113"/>
      <c r="C195" s="113"/>
      <c r="D195" s="107"/>
      <c r="E195" s="99"/>
      <c r="F195" s="110"/>
      <c r="G195" s="113"/>
      <c r="H195" s="121"/>
      <c r="I195" s="121"/>
      <c r="J195" s="118"/>
      <c r="K195" s="121"/>
      <c r="L195" s="121"/>
      <c r="M195" s="121"/>
      <c r="N195" s="28" t="s">
        <v>15</v>
      </c>
      <c r="O195" s="29">
        <v>39000</v>
      </c>
      <c r="P195" s="124"/>
      <c r="Q195" s="135"/>
      <c r="R195" s="107"/>
      <c r="S195" s="107"/>
      <c r="T195" s="107"/>
      <c r="U195" s="129"/>
      <c r="V195" s="13" t="s">
        <v>61</v>
      </c>
      <c r="W195" s="12" t="s">
        <v>17</v>
      </c>
      <c r="X195" s="96"/>
      <c r="Y195" s="99"/>
      <c r="Z195" s="99"/>
      <c r="AA195" s="102"/>
      <c r="AB195" s="99"/>
      <c r="AC195" s="99"/>
    </row>
    <row r="196" spans="1:29" s="6" customFormat="1" ht="26.25" customHeight="1">
      <c r="A196" s="83">
        <v>19.899999999999999</v>
      </c>
      <c r="B196" s="113"/>
      <c r="C196" s="113"/>
      <c r="D196" s="107"/>
      <c r="E196" s="99"/>
      <c r="F196" s="110"/>
      <c r="G196" s="113"/>
      <c r="H196" s="121"/>
      <c r="I196" s="121"/>
      <c r="J196" s="118"/>
      <c r="K196" s="121"/>
      <c r="L196" s="121"/>
      <c r="M196" s="121"/>
      <c r="N196" s="30" t="s">
        <v>18</v>
      </c>
      <c r="O196" s="29">
        <v>0</v>
      </c>
      <c r="P196" s="124"/>
      <c r="Q196" s="135"/>
      <c r="R196" s="107"/>
      <c r="S196" s="107"/>
      <c r="T196" s="107"/>
      <c r="U196" s="129"/>
      <c r="V196" s="13" t="s">
        <v>62</v>
      </c>
      <c r="W196" s="12" t="s">
        <v>20</v>
      </c>
      <c r="X196" s="96"/>
      <c r="Y196" s="99"/>
      <c r="Z196" s="99"/>
      <c r="AA196" s="102"/>
      <c r="AB196" s="99"/>
      <c r="AC196" s="99"/>
    </row>
    <row r="197" spans="1:29" s="6" customFormat="1" ht="26.25" customHeight="1" thickBot="1">
      <c r="A197" s="14"/>
      <c r="B197" s="113"/>
      <c r="C197" s="113"/>
      <c r="D197" s="107"/>
      <c r="E197" s="99"/>
      <c r="F197" s="110"/>
      <c r="G197" s="113"/>
      <c r="H197" s="121"/>
      <c r="I197" s="121"/>
      <c r="J197" s="118"/>
      <c r="K197" s="121"/>
      <c r="L197" s="121"/>
      <c r="M197" s="121"/>
      <c r="N197" s="30" t="s">
        <v>21</v>
      </c>
      <c r="O197" s="29">
        <v>0</v>
      </c>
      <c r="P197" s="125"/>
      <c r="Q197" s="135"/>
      <c r="R197" s="107"/>
      <c r="S197" s="107"/>
      <c r="T197" s="107"/>
      <c r="U197" s="129"/>
      <c r="V197" s="13" t="s">
        <v>63</v>
      </c>
      <c r="W197" s="12"/>
      <c r="X197" s="96"/>
      <c r="Y197" s="99"/>
      <c r="Z197" s="99"/>
      <c r="AA197" s="102"/>
      <c r="AB197" s="99"/>
      <c r="AC197" s="99"/>
    </row>
    <row r="198" spans="1:29" s="6" customFormat="1" ht="26.25" customHeight="1">
      <c r="A198" s="14"/>
      <c r="B198" s="113"/>
      <c r="C198" s="113"/>
      <c r="D198" s="107"/>
      <c r="E198" s="99"/>
      <c r="F198" s="110"/>
      <c r="G198" s="113"/>
      <c r="H198" s="121"/>
      <c r="I198" s="121"/>
      <c r="J198" s="118"/>
      <c r="K198" s="121"/>
      <c r="L198" s="121"/>
      <c r="M198" s="121"/>
      <c r="N198" s="30" t="s">
        <v>23</v>
      </c>
      <c r="O198" s="29">
        <v>0</v>
      </c>
      <c r="P198" s="131">
        <v>40925</v>
      </c>
      <c r="Q198" s="135"/>
      <c r="R198" s="107"/>
      <c r="S198" s="107"/>
      <c r="T198" s="107"/>
      <c r="U198" s="129"/>
      <c r="V198" s="13" t="s">
        <v>64</v>
      </c>
      <c r="W198" s="12" t="s">
        <v>25</v>
      </c>
      <c r="X198" s="96"/>
      <c r="Y198" s="99"/>
      <c r="Z198" s="99"/>
      <c r="AA198" s="102"/>
      <c r="AB198" s="99"/>
      <c r="AC198" s="99"/>
    </row>
    <row r="199" spans="1:29" s="6" customFormat="1" ht="26.25" customHeight="1">
      <c r="A199" s="20"/>
      <c r="B199" s="113"/>
      <c r="C199" s="113"/>
      <c r="D199" s="107"/>
      <c r="E199" s="99"/>
      <c r="F199" s="110"/>
      <c r="G199" s="113"/>
      <c r="H199" s="121"/>
      <c r="I199" s="121"/>
      <c r="J199" s="118"/>
      <c r="K199" s="121"/>
      <c r="L199" s="121"/>
      <c r="M199" s="121"/>
      <c r="N199" s="30" t="s">
        <v>26</v>
      </c>
      <c r="O199" s="29">
        <v>500</v>
      </c>
      <c r="P199" s="132"/>
      <c r="Q199" s="135"/>
      <c r="R199" s="107"/>
      <c r="S199" s="107"/>
      <c r="T199" s="107"/>
      <c r="U199" s="129"/>
      <c r="V199" s="13" t="s">
        <v>32</v>
      </c>
      <c r="W199" s="12" t="s">
        <v>28</v>
      </c>
      <c r="X199" s="96"/>
      <c r="Y199" s="99"/>
      <c r="Z199" s="99"/>
      <c r="AA199" s="102"/>
      <c r="AB199" s="99"/>
      <c r="AC199" s="99"/>
    </row>
    <row r="200" spans="1:29" s="6" customFormat="1" ht="26.25" customHeight="1">
      <c r="A200" s="20"/>
      <c r="B200" s="113"/>
      <c r="C200" s="113"/>
      <c r="D200" s="107"/>
      <c r="E200" s="99"/>
      <c r="F200" s="110"/>
      <c r="G200" s="113"/>
      <c r="H200" s="121"/>
      <c r="I200" s="121"/>
      <c r="J200" s="118"/>
      <c r="K200" s="121"/>
      <c r="L200" s="121"/>
      <c r="M200" s="121"/>
      <c r="N200" s="30" t="s">
        <v>47</v>
      </c>
      <c r="O200" s="29">
        <v>0</v>
      </c>
      <c r="P200" s="132"/>
      <c r="Q200" s="135"/>
      <c r="R200" s="107"/>
      <c r="S200" s="107"/>
      <c r="T200" s="107"/>
      <c r="U200" s="129"/>
      <c r="V200" s="15"/>
      <c r="W200" s="12"/>
      <c r="X200" s="96"/>
      <c r="Y200" s="99"/>
      <c r="Z200" s="99"/>
      <c r="AA200" s="102"/>
      <c r="AB200" s="99"/>
      <c r="AC200" s="99"/>
    </row>
    <row r="201" spans="1:29" s="6" customFormat="1" ht="26.25" customHeight="1">
      <c r="A201" s="115">
        <v>530263124027</v>
      </c>
      <c r="B201" s="113"/>
      <c r="C201" s="113"/>
      <c r="D201" s="107"/>
      <c r="E201" s="99"/>
      <c r="F201" s="110"/>
      <c r="G201" s="113"/>
      <c r="H201" s="121"/>
      <c r="I201" s="121"/>
      <c r="J201" s="118"/>
      <c r="K201" s="121"/>
      <c r="L201" s="121"/>
      <c r="M201" s="121"/>
      <c r="N201" s="28" t="s">
        <v>29</v>
      </c>
      <c r="O201" s="29">
        <v>400</v>
      </c>
      <c r="P201" s="132"/>
      <c r="Q201" s="135"/>
      <c r="R201" s="107"/>
      <c r="S201" s="107"/>
      <c r="T201" s="107"/>
      <c r="U201" s="129"/>
      <c r="V201" s="13"/>
      <c r="W201" s="12"/>
      <c r="X201" s="96"/>
      <c r="Y201" s="99"/>
      <c r="Z201" s="99"/>
      <c r="AA201" s="102"/>
      <c r="AB201" s="99"/>
      <c r="AC201" s="99"/>
    </row>
    <row r="202" spans="1:29" s="6" customFormat="1" ht="26.25" customHeight="1" thickBot="1">
      <c r="A202" s="116"/>
      <c r="B202" s="114"/>
      <c r="C202" s="114"/>
      <c r="D202" s="108"/>
      <c r="E202" s="100"/>
      <c r="F202" s="111"/>
      <c r="G202" s="114"/>
      <c r="H202" s="122"/>
      <c r="I202" s="122"/>
      <c r="J202" s="119"/>
      <c r="K202" s="122"/>
      <c r="L202" s="122"/>
      <c r="M202" s="122"/>
      <c r="N202" s="32" t="s">
        <v>30</v>
      </c>
      <c r="O202" s="33">
        <v>200</v>
      </c>
      <c r="P202" s="133"/>
      <c r="Q202" s="136"/>
      <c r="R202" s="108"/>
      <c r="S202" s="108"/>
      <c r="T202" s="108"/>
      <c r="U202" s="130"/>
      <c r="V202" s="19"/>
      <c r="W202" s="18"/>
      <c r="X202" s="97"/>
      <c r="Y202" s="100"/>
      <c r="Z202" s="100"/>
      <c r="AA202" s="103"/>
      <c r="AB202" s="100"/>
      <c r="AC202" s="100"/>
    </row>
    <row r="203" spans="1:29" s="6" customFormat="1" ht="26.25" customHeight="1">
      <c r="A203" s="126" t="s">
        <v>101</v>
      </c>
      <c r="B203" s="112">
        <v>40934</v>
      </c>
      <c r="C203" s="112">
        <v>40928</v>
      </c>
      <c r="D203" s="106">
        <f>IF(E203&lt;=15000,10,IF(E203&lt;=25000,15,20))</f>
        <v>10</v>
      </c>
      <c r="E203" s="98">
        <v>8170</v>
      </c>
      <c r="F203" s="109">
        <v>0</v>
      </c>
      <c r="G203" s="112">
        <v>40569</v>
      </c>
      <c r="H203" s="120">
        <v>14</v>
      </c>
      <c r="I203" s="120">
        <v>40</v>
      </c>
      <c r="J203" s="117">
        <v>15</v>
      </c>
      <c r="K203" s="120">
        <v>0</v>
      </c>
      <c r="L203" s="120">
        <v>631</v>
      </c>
      <c r="M203" s="120">
        <f>L203+K203+I203+H203+J203</f>
        <v>700</v>
      </c>
      <c r="N203" s="104">
        <f>SUM(O204:O211)</f>
        <v>40100</v>
      </c>
      <c r="O203" s="105"/>
      <c r="P203" s="123" t="s">
        <v>40</v>
      </c>
      <c r="Q203" s="134">
        <v>0</v>
      </c>
      <c r="R203" s="106">
        <v>850</v>
      </c>
      <c r="S203" s="106">
        <v>10</v>
      </c>
      <c r="T203" s="106">
        <v>170</v>
      </c>
      <c r="U203" s="128">
        <f>SUM(E203,F203,M203,N203,Q203,R203,S203,T203)</f>
        <v>50000</v>
      </c>
      <c r="V203" s="13"/>
      <c r="W203" s="12"/>
      <c r="X203" s="95">
        <f t="shared" ref="X203" si="53">E203/D203</f>
        <v>817</v>
      </c>
      <c r="Y203" s="98">
        <f t="shared" ref="Y203" si="54">Z203-U203</f>
        <v>255004</v>
      </c>
      <c r="Z203" s="98">
        <v>305004</v>
      </c>
      <c r="AA203" s="101">
        <f t="shared" ref="AA203" si="55">Y203/D203</f>
        <v>25500.400000000001</v>
      </c>
      <c r="AB203" s="98">
        <f t="shared" ref="AB203" si="56">Y203-AA203</f>
        <v>229503.6</v>
      </c>
      <c r="AC203" s="98">
        <f t="shared" ref="AC203" si="57">7*20</f>
        <v>140</v>
      </c>
    </row>
    <row r="204" spans="1:29" s="6" customFormat="1" ht="26.25" customHeight="1">
      <c r="A204" s="127"/>
      <c r="B204" s="113"/>
      <c r="C204" s="113"/>
      <c r="D204" s="107"/>
      <c r="E204" s="99"/>
      <c r="F204" s="110"/>
      <c r="G204" s="113"/>
      <c r="H204" s="121"/>
      <c r="I204" s="121"/>
      <c r="J204" s="118"/>
      <c r="K204" s="121"/>
      <c r="L204" s="121"/>
      <c r="M204" s="121"/>
      <c r="N204" s="28" t="s">
        <v>15</v>
      </c>
      <c r="O204" s="29">
        <v>39000</v>
      </c>
      <c r="P204" s="124"/>
      <c r="Q204" s="135"/>
      <c r="R204" s="107"/>
      <c r="S204" s="107"/>
      <c r="T204" s="107"/>
      <c r="U204" s="129"/>
      <c r="V204" s="13" t="s">
        <v>61</v>
      </c>
      <c r="W204" s="12" t="s">
        <v>17</v>
      </c>
      <c r="X204" s="96"/>
      <c r="Y204" s="99"/>
      <c r="Z204" s="99"/>
      <c r="AA204" s="102"/>
      <c r="AB204" s="99"/>
      <c r="AC204" s="99"/>
    </row>
    <row r="205" spans="1:29" s="6" customFormat="1" ht="26.25" customHeight="1">
      <c r="A205" s="83">
        <v>19.899999999999999</v>
      </c>
      <c r="B205" s="113"/>
      <c r="C205" s="113"/>
      <c r="D205" s="107"/>
      <c r="E205" s="99"/>
      <c r="F205" s="110"/>
      <c r="G205" s="113"/>
      <c r="H205" s="121"/>
      <c r="I205" s="121"/>
      <c r="J205" s="118"/>
      <c r="K205" s="121"/>
      <c r="L205" s="121"/>
      <c r="M205" s="121"/>
      <c r="N205" s="30" t="s">
        <v>18</v>
      </c>
      <c r="O205" s="29">
        <v>0</v>
      </c>
      <c r="P205" s="124"/>
      <c r="Q205" s="135"/>
      <c r="R205" s="107"/>
      <c r="S205" s="107"/>
      <c r="T205" s="107"/>
      <c r="U205" s="129"/>
      <c r="V205" s="13" t="s">
        <v>62</v>
      </c>
      <c r="W205" s="12" t="s">
        <v>20</v>
      </c>
      <c r="X205" s="96"/>
      <c r="Y205" s="99"/>
      <c r="Z205" s="99"/>
      <c r="AA205" s="102"/>
      <c r="AB205" s="99"/>
      <c r="AC205" s="99"/>
    </row>
    <row r="206" spans="1:29" s="6" customFormat="1" ht="26.25" customHeight="1" thickBot="1">
      <c r="A206" s="14"/>
      <c r="B206" s="113"/>
      <c r="C206" s="113"/>
      <c r="D206" s="107"/>
      <c r="E206" s="99"/>
      <c r="F206" s="110"/>
      <c r="G206" s="113"/>
      <c r="H206" s="121"/>
      <c r="I206" s="121"/>
      <c r="J206" s="118"/>
      <c r="K206" s="121"/>
      <c r="L206" s="121"/>
      <c r="M206" s="121"/>
      <c r="N206" s="30" t="s">
        <v>21</v>
      </c>
      <c r="O206" s="29">
        <v>0</v>
      </c>
      <c r="P206" s="125"/>
      <c r="Q206" s="135"/>
      <c r="R206" s="107"/>
      <c r="S206" s="107"/>
      <c r="T206" s="107"/>
      <c r="U206" s="129"/>
      <c r="V206" s="13" t="s">
        <v>63</v>
      </c>
      <c r="W206" s="12"/>
      <c r="X206" s="96"/>
      <c r="Y206" s="99"/>
      <c r="Z206" s="99"/>
      <c r="AA206" s="102"/>
      <c r="AB206" s="99"/>
      <c r="AC206" s="99"/>
    </row>
    <row r="207" spans="1:29" s="6" customFormat="1" ht="26.25" customHeight="1">
      <c r="A207" s="14"/>
      <c r="B207" s="113"/>
      <c r="C207" s="113"/>
      <c r="D207" s="107"/>
      <c r="E207" s="99"/>
      <c r="F207" s="110"/>
      <c r="G207" s="113"/>
      <c r="H207" s="121"/>
      <c r="I207" s="121"/>
      <c r="J207" s="118"/>
      <c r="K207" s="121"/>
      <c r="L207" s="121"/>
      <c r="M207" s="121"/>
      <c r="N207" s="30" t="s">
        <v>23</v>
      </c>
      <c r="O207" s="29">
        <v>0</v>
      </c>
      <c r="P207" s="131">
        <v>40925</v>
      </c>
      <c r="Q207" s="135"/>
      <c r="R207" s="107"/>
      <c r="S207" s="107"/>
      <c r="T207" s="107"/>
      <c r="U207" s="129"/>
      <c r="V207" s="13" t="s">
        <v>64</v>
      </c>
      <c r="W207" s="12" t="s">
        <v>25</v>
      </c>
      <c r="X207" s="96"/>
      <c r="Y207" s="99"/>
      <c r="Z207" s="99"/>
      <c r="AA207" s="102"/>
      <c r="AB207" s="99"/>
      <c r="AC207" s="99"/>
    </row>
    <row r="208" spans="1:29" s="6" customFormat="1" ht="26.25" customHeight="1">
      <c r="A208" s="20"/>
      <c r="B208" s="113"/>
      <c r="C208" s="113"/>
      <c r="D208" s="107"/>
      <c r="E208" s="99"/>
      <c r="F208" s="110"/>
      <c r="G208" s="113"/>
      <c r="H208" s="121"/>
      <c r="I208" s="121"/>
      <c r="J208" s="118"/>
      <c r="K208" s="121"/>
      <c r="L208" s="121"/>
      <c r="M208" s="121"/>
      <c r="N208" s="30" t="s">
        <v>26</v>
      </c>
      <c r="O208" s="29">
        <v>500</v>
      </c>
      <c r="P208" s="132"/>
      <c r="Q208" s="135"/>
      <c r="R208" s="107"/>
      <c r="S208" s="107"/>
      <c r="T208" s="107"/>
      <c r="U208" s="129"/>
      <c r="V208" s="13" t="s">
        <v>32</v>
      </c>
      <c r="W208" s="12" t="s">
        <v>28</v>
      </c>
      <c r="X208" s="96"/>
      <c r="Y208" s="99"/>
      <c r="Z208" s="99"/>
      <c r="AA208" s="102"/>
      <c r="AB208" s="99"/>
      <c r="AC208" s="99"/>
    </row>
    <row r="209" spans="1:29" s="6" customFormat="1" ht="26.25" customHeight="1">
      <c r="A209" s="20"/>
      <c r="B209" s="113"/>
      <c r="C209" s="113"/>
      <c r="D209" s="107"/>
      <c r="E209" s="99"/>
      <c r="F209" s="110"/>
      <c r="G209" s="113"/>
      <c r="H209" s="121"/>
      <c r="I209" s="121"/>
      <c r="J209" s="118"/>
      <c r="K209" s="121"/>
      <c r="L209" s="121"/>
      <c r="M209" s="121"/>
      <c r="N209" s="30" t="s">
        <v>47</v>
      </c>
      <c r="O209" s="29">
        <v>0</v>
      </c>
      <c r="P209" s="132"/>
      <c r="Q209" s="135"/>
      <c r="R209" s="107"/>
      <c r="S209" s="107"/>
      <c r="T209" s="107"/>
      <c r="U209" s="129"/>
      <c r="V209" s="15"/>
      <c r="W209" s="12"/>
      <c r="X209" s="96"/>
      <c r="Y209" s="99"/>
      <c r="Z209" s="99"/>
      <c r="AA209" s="102"/>
      <c r="AB209" s="99"/>
      <c r="AC209" s="99"/>
    </row>
    <row r="210" spans="1:29" s="6" customFormat="1" ht="26.25" customHeight="1">
      <c r="A210" s="115">
        <v>530263124027</v>
      </c>
      <c r="B210" s="113"/>
      <c r="C210" s="113"/>
      <c r="D210" s="107"/>
      <c r="E210" s="99"/>
      <c r="F210" s="110"/>
      <c r="G210" s="113"/>
      <c r="H210" s="121"/>
      <c r="I210" s="121"/>
      <c r="J210" s="118"/>
      <c r="K210" s="121"/>
      <c r="L210" s="121"/>
      <c r="M210" s="121"/>
      <c r="N210" s="28" t="s">
        <v>29</v>
      </c>
      <c r="O210" s="29">
        <v>400</v>
      </c>
      <c r="P210" s="132"/>
      <c r="Q210" s="135"/>
      <c r="R210" s="107"/>
      <c r="S210" s="107"/>
      <c r="T210" s="107"/>
      <c r="U210" s="129"/>
      <c r="V210" s="15"/>
      <c r="W210" s="12"/>
      <c r="X210" s="96"/>
      <c r="Y210" s="99"/>
      <c r="Z210" s="99"/>
      <c r="AA210" s="102"/>
      <c r="AB210" s="99"/>
      <c r="AC210" s="99"/>
    </row>
    <row r="211" spans="1:29" s="6" customFormat="1" ht="26.25" customHeight="1" thickBot="1">
      <c r="A211" s="116"/>
      <c r="B211" s="114"/>
      <c r="C211" s="114"/>
      <c r="D211" s="108"/>
      <c r="E211" s="100"/>
      <c r="F211" s="111"/>
      <c r="G211" s="114"/>
      <c r="H211" s="122"/>
      <c r="I211" s="122"/>
      <c r="J211" s="119"/>
      <c r="K211" s="122"/>
      <c r="L211" s="122"/>
      <c r="M211" s="122"/>
      <c r="N211" s="32" t="s">
        <v>30</v>
      </c>
      <c r="O211" s="33">
        <v>200</v>
      </c>
      <c r="P211" s="133"/>
      <c r="Q211" s="136"/>
      <c r="R211" s="108"/>
      <c r="S211" s="108"/>
      <c r="T211" s="108"/>
      <c r="U211" s="130"/>
      <c r="V211" s="50"/>
      <c r="W211" s="18"/>
      <c r="X211" s="97"/>
      <c r="Y211" s="100"/>
      <c r="Z211" s="100"/>
      <c r="AA211" s="103"/>
      <c r="AB211" s="100"/>
      <c r="AC211" s="100"/>
    </row>
    <row r="213" spans="1:29" ht="18.75" thickBot="1"/>
    <row r="214" spans="1:29" ht="18.75" thickBot="1">
      <c r="A214" s="43" t="s">
        <v>51</v>
      </c>
      <c r="B214" s="1" t="s">
        <v>67</v>
      </c>
    </row>
    <row r="215" spans="1:29" ht="18.75" thickBot="1">
      <c r="A215" s="38" t="s">
        <v>68</v>
      </c>
      <c r="B215" s="3" t="s">
        <v>54</v>
      </c>
    </row>
  </sheetData>
  <customSheetViews>
    <customSheetView guid="{09C54DB7-8AA8-4B95-A2C8-6FEA0500014A}" scale="50" showPageBreaks="1" showGridLines="0" printArea="1">
      <pane xSplit="1" ySplit="4" topLeftCell="M5" activePane="bottomRight" state="frozen"/>
      <selection pane="bottomRight" activeCell="O14" sqref="O14:P14"/>
      <rowBreaks count="1" manualBreakCount="1">
        <brk id="103" max="22" man="1"/>
      </rowBreaks>
      <pageMargins left="0.11811023622047245" right="0.11811023622047245" top="0.59055118110236227" bottom="0.59055118110236227" header="0.31496062992125984" footer="0.31496062992125984"/>
      <printOptions horizontalCentered="1"/>
      <pageSetup paperSize="9" scale="17" orientation="landscape" r:id="rId1"/>
      <headerFooter>
        <oddHeader>&amp;L&amp;"Arial,Negrito itálico"&amp;24DIRETORIA DE MARKETING - PLANEJAMENTO COMERCIAL&amp;C&amp;"Arial,Negrito itálico"&amp;24SS MSP&amp;R&amp;"Arial,Negrito itálico"&amp;24SS ABRIL 2011</oddHeader>
        <oddFooter>&amp;C&amp;"Arial,Negrito itálico"&amp;24PANINI BRASIL LTDA&amp;R&amp;"Arial,Negrito itálico"&amp;24&amp;D</oddFooter>
      </headerFooter>
    </customSheetView>
    <customSheetView guid="{9822B559-700D-4CC6-AEFA-1EA500DA24A1}" scale="50" showGridLines="0" topLeftCell="A158">
      <selection activeCell="D199" sqref="D199"/>
      <rowBreaks count="1" manualBreakCount="1">
        <brk id="103" max="22" man="1"/>
      </rowBreaks>
      <pageMargins left="0.11811023622047245" right="0.11811023622047245" top="0.59055118110236227" bottom="0.59055118110236227" header="0.31496062992125984" footer="0.31496062992125984"/>
      <printOptions horizontalCentered="1"/>
      <pageSetup paperSize="9" scale="17" orientation="landscape" r:id="rId2"/>
      <headerFooter>
        <oddHeader>&amp;L&amp;"Arial,Negrito itálico"&amp;24DIRETORIA DE MARKETING - PLANEJAMENTO COMERCIAL&amp;C&amp;"Arial,Negrito itálico"&amp;24SS MSP&amp;R&amp;"Arial,Negrito itálico"&amp;24SS ABRIL 2011</oddHeader>
        <oddFooter>&amp;C&amp;"Arial,Negrito itálico"&amp;24PANINI BRASIL LTDA&amp;R&amp;"Arial,Negrito itálico"&amp;24&amp;D</oddFooter>
      </headerFooter>
    </customSheetView>
  </customSheetViews>
  <mergeCells count="642">
    <mergeCell ref="A165:A166"/>
    <mergeCell ref="U158:U166"/>
    <mergeCell ref="X158:X166"/>
    <mergeCell ref="Y158:Y166"/>
    <mergeCell ref="Z158:Z166"/>
    <mergeCell ref="AA158:AA166"/>
    <mergeCell ref="AB158:AB166"/>
    <mergeCell ref="AC158:AC166"/>
    <mergeCell ref="P162:P166"/>
    <mergeCell ref="V163:V166"/>
    <mergeCell ref="K158:K166"/>
    <mergeCell ref="L158:L166"/>
    <mergeCell ref="M158:M166"/>
    <mergeCell ref="N158:O158"/>
    <mergeCell ref="P158:P161"/>
    <mergeCell ref="Q158:Q166"/>
    <mergeCell ref="R158:R166"/>
    <mergeCell ref="S158:S166"/>
    <mergeCell ref="T158:T166"/>
    <mergeCell ref="AC86:AC94"/>
    <mergeCell ref="AC95:AC103"/>
    <mergeCell ref="AC104:AC112"/>
    <mergeCell ref="AC113:AC121"/>
    <mergeCell ref="AC122:AC130"/>
    <mergeCell ref="AC131:AC139"/>
    <mergeCell ref="AC140:AC148"/>
    <mergeCell ref="AC5:AC13"/>
    <mergeCell ref="AC14:AC22"/>
    <mergeCell ref="AC23:AC31"/>
    <mergeCell ref="AC32:AC40"/>
    <mergeCell ref="AC41:AC49"/>
    <mergeCell ref="AC50:AC58"/>
    <mergeCell ref="AC59:AC67"/>
    <mergeCell ref="AC68:AC76"/>
    <mergeCell ref="AC77:AC85"/>
    <mergeCell ref="U140:U148"/>
    <mergeCell ref="P144:P148"/>
    <mergeCell ref="A147:A148"/>
    <mergeCell ref="K140:K148"/>
    <mergeCell ref="L140:L148"/>
    <mergeCell ref="M140:M148"/>
    <mergeCell ref="N140:O140"/>
    <mergeCell ref="P140:P143"/>
    <mergeCell ref="Q140:Q148"/>
    <mergeCell ref="R140:R148"/>
    <mergeCell ref="S140:S148"/>
    <mergeCell ref="T140:T148"/>
    <mergeCell ref="B140:B148"/>
    <mergeCell ref="C140:C148"/>
    <mergeCell ref="D140:D148"/>
    <mergeCell ref="E140:E148"/>
    <mergeCell ref="F140:F148"/>
    <mergeCell ref="G140:G148"/>
    <mergeCell ref="H140:H148"/>
    <mergeCell ref="I140:I148"/>
    <mergeCell ref="J140:J148"/>
    <mergeCell ref="R104:R112"/>
    <mergeCell ref="S104:S112"/>
    <mergeCell ref="A102:A103"/>
    <mergeCell ref="B104:B112"/>
    <mergeCell ref="C104:C112"/>
    <mergeCell ref="D104:D112"/>
    <mergeCell ref="E104:E112"/>
    <mergeCell ref="F104:F112"/>
    <mergeCell ref="G104:G112"/>
    <mergeCell ref="H104:H112"/>
    <mergeCell ref="I104:I112"/>
    <mergeCell ref="T104:T112"/>
    <mergeCell ref="U104:U112"/>
    <mergeCell ref="P108:P112"/>
    <mergeCell ref="A111:A112"/>
    <mergeCell ref="B95:B103"/>
    <mergeCell ref="C113:C121"/>
    <mergeCell ref="D95:D103"/>
    <mergeCell ref="E95:E103"/>
    <mergeCell ref="F95:F103"/>
    <mergeCell ref="G95:G103"/>
    <mergeCell ref="H113:H121"/>
    <mergeCell ref="I113:I121"/>
    <mergeCell ref="T95:T103"/>
    <mergeCell ref="P99:P103"/>
    <mergeCell ref="U95:U103"/>
    <mergeCell ref="K113:K121"/>
    <mergeCell ref="L113:L121"/>
    <mergeCell ref="M95:M103"/>
    <mergeCell ref="N95:O95"/>
    <mergeCell ref="P95:P98"/>
    <mergeCell ref="Q95:Q103"/>
    <mergeCell ref="R95:R103"/>
    <mergeCell ref="S95:S103"/>
    <mergeCell ref="M113:M121"/>
    <mergeCell ref="Q77:Q85"/>
    <mergeCell ref="H95:H103"/>
    <mergeCell ref="I95:I103"/>
    <mergeCell ref="J95:J103"/>
    <mergeCell ref="R77:R85"/>
    <mergeCell ref="A84:A85"/>
    <mergeCell ref="B86:B94"/>
    <mergeCell ref="L86:L94"/>
    <mergeCell ref="M86:M94"/>
    <mergeCell ref="N86:O86"/>
    <mergeCell ref="P86:P89"/>
    <mergeCell ref="C86:C94"/>
    <mergeCell ref="D86:D94"/>
    <mergeCell ref="E86:E94"/>
    <mergeCell ref="F86:F94"/>
    <mergeCell ref="G86:G94"/>
    <mergeCell ref="H86:H94"/>
    <mergeCell ref="I86:I94"/>
    <mergeCell ref="J86:J94"/>
    <mergeCell ref="K86:K94"/>
    <mergeCell ref="R86:R94"/>
    <mergeCell ref="A88:A94"/>
    <mergeCell ref="Q86:Q94"/>
    <mergeCell ref="P77:P80"/>
    <mergeCell ref="A75:A76"/>
    <mergeCell ref="B77:B85"/>
    <mergeCell ref="C77:C85"/>
    <mergeCell ref="D77:D85"/>
    <mergeCell ref="E77:E85"/>
    <mergeCell ref="F77:F85"/>
    <mergeCell ref="G77:G85"/>
    <mergeCell ref="H77:H85"/>
    <mergeCell ref="I77:I85"/>
    <mergeCell ref="S86:S94"/>
    <mergeCell ref="T86:T94"/>
    <mergeCell ref="U86:U94"/>
    <mergeCell ref="T68:T76"/>
    <mergeCell ref="U68:U76"/>
    <mergeCell ref="P72:P76"/>
    <mergeCell ref="J77:J85"/>
    <mergeCell ref="K77:K85"/>
    <mergeCell ref="L77:L85"/>
    <mergeCell ref="S77:S85"/>
    <mergeCell ref="T77:T85"/>
    <mergeCell ref="U77:U85"/>
    <mergeCell ref="J68:J76"/>
    <mergeCell ref="L68:L76"/>
    <mergeCell ref="M68:M76"/>
    <mergeCell ref="N68:O68"/>
    <mergeCell ref="P68:P71"/>
    <mergeCell ref="Q68:Q76"/>
    <mergeCell ref="R68:R76"/>
    <mergeCell ref="S68:S76"/>
    <mergeCell ref="N77:O77"/>
    <mergeCell ref="P81:P85"/>
    <mergeCell ref="K68:K76"/>
    <mergeCell ref="M77:M85"/>
    <mergeCell ref="R59:R67"/>
    <mergeCell ref="S59:S67"/>
    <mergeCell ref="R32:R40"/>
    <mergeCell ref="R50:R58"/>
    <mergeCell ref="S23:S31"/>
    <mergeCell ref="G41:G49"/>
    <mergeCell ref="B113:B121"/>
    <mergeCell ref="A120:A121"/>
    <mergeCell ref="G113:G121"/>
    <mergeCell ref="C95:C103"/>
    <mergeCell ref="D113:D121"/>
    <mergeCell ref="E113:E121"/>
    <mergeCell ref="F113:F121"/>
    <mergeCell ref="B68:B76"/>
    <mergeCell ref="C68:C76"/>
    <mergeCell ref="D68:D76"/>
    <mergeCell ref="E68:E76"/>
    <mergeCell ref="F68:F76"/>
    <mergeCell ref="G68:G76"/>
    <mergeCell ref="H68:H76"/>
    <mergeCell ref="I68:I76"/>
    <mergeCell ref="P90:P94"/>
    <mergeCell ref="B59:B67"/>
    <mergeCell ref="D59:D67"/>
    <mergeCell ref="U59:U67"/>
    <mergeCell ref="U50:U58"/>
    <mergeCell ref="T59:T67"/>
    <mergeCell ref="T41:T49"/>
    <mergeCell ref="S50:S58"/>
    <mergeCell ref="S32:S40"/>
    <mergeCell ref="T32:T40"/>
    <mergeCell ref="T50:T58"/>
    <mergeCell ref="U23:U31"/>
    <mergeCell ref="U32:U40"/>
    <mergeCell ref="U41:U49"/>
    <mergeCell ref="P59:P62"/>
    <mergeCell ref="F50:F58"/>
    <mergeCell ref="F59:F67"/>
    <mergeCell ref="G50:G58"/>
    <mergeCell ref="N59:O59"/>
    <mergeCell ref="G59:G67"/>
    <mergeCell ref="H59:H67"/>
    <mergeCell ref="H50:H58"/>
    <mergeCell ref="J50:J58"/>
    <mergeCell ref="I59:I67"/>
    <mergeCell ref="I50:I58"/>
    <mergeCell ref="M50:M58"/>
    <mergeCell ref="M59:M67"/>
    <mergeCell ref="L59:L67"/>
    <mergeCell ref="J59:J67"/>
    <mergeCell ref="K50:K58"/>
    <mergeCell ref="P54:P58"/>
    <mergeCell ref="B41:B49"/>
    <mergeCell ref="C41:C49"/>
    <mergeCell ref="D41:D49"/>
    <mergeCell ref="E41:E49"/>
    <mergeCell ref="N41:O41"/>
    <mergeCell ref="L41:L49"/>
    <mergeCell ref="A48:A49"/>
    <mergeCell ref="M41:M49"/>
    <mergeCell ref="E23:E31"/>
    <mergeCell ref="F23:F31"/>
    <mergeCell ref="B32:B40"/>
    <mergeCell ref="C32:C40"/>
    <mergeCell ref="I41:I49"/>
    <mergeCell ref="A66:A67"/>
    <mergeCell ref="U14:U22"/>
    <mergeCell ref="N14:O14"/>
    <mergeCell ref="P18:P22"/>
    <mergeCell ref="P27:P31"/>
    <mergeCell ref="P14:P17"/>
    <mergeCell ref="T23:T31"/>
    <mergeCell ref="S41:S49"/>
    <mergeCell ref="N50:O50"/>
    <mergeCell ref="M14:M22"/>
    <mergeCell ref="M23:M31"/>
    <mergeCell ref="N23:O23"/>
    <mergeCell ref="C23:C31"/>
    <mergeCell ref="C14:C22"/>
    <mergeCell ref="J41:J49"/>
    <mergeCell ref="K41:K49"/>
    <mergeCell ref="M32:M40"/>
    <mergeCell ref="D23:D31"/>
    <mergeCell ref="A30:A31"/>
    <mergeCell ref="Q41:Q49"/>
    <mergeCell ref="Q32:Q40"/>
    <mergeCell ref="N32:O32"/>
    <mergeCell ref="E32:E40"/>
    <mergeCell ref="D32:D40"/>
    <mergeCell ref="C59:C67"/>
    <mergeCell ref="E50:E58"/>
    <mergeCell ref="G32:G40"/>
    <mergeCell ref="B50:B58"/>
    <mergeCell ref="P45:P49"/>
    <mergeCell ref="P41:P44"/>
    <mergeCell ref="P50:P53"/>
    <mergeCell ref="R14:R22"/>
    <mergeCell ref="P36:P40"/>
    <mergeCell ref="R23:R31"/>
    <mergeCell ref="Q14:Q22"/>
    <mergeCell ref="Q23:Q31"/>
    <mergeCell ref="R41:R49"/>
    <mergeCell ref="P23:P26"/>
    <mergeCell ref="H41:H49"/>
    <mergeCell ref="D50:D58"/>
    <mergeCell ref="C50:C58"/>
    <mergeCell ref="E59:E67"/>
    <mergeCell ref="L50:L58"/>
    <mergeCell ref="Q50:Q58"/>
    <mergeCell ref="Q59:Q67"/>
    <mergeCell ref="P63:P67"/>
    <mergeCell ref="K59:K67"/>
    <mergeCell ref="P32:P35"/>
    <mergeCell ref="S14:S22"/>
    <mergeCell ref="T14:T22"/>
    <mergeCell ref="A3:A4"/>
    <mergeCell ref="E3:F3"/>
    <mergeCell ref="H5:H13"/>
    <mergeCell ref="J5:J13"/>
    <mergeCell ref="G5:G13"/>
    <mergeCell ref="I5:I13"/>
    <mergeCell ref="G3:G4"/>
    <mergeCell ref="A12:A13"/>
    <mergeCell ref="K5:K13"/>
    <mergeCell ref="H3:L3"/>
    <mergeCell ref="B5:B13"/>
    <mergeCell ref="C5:C13"/>
    <mergeCell ref="D5:D13"/>
    <mergeCell ref="E5:E13"/>
    <mergeCell ref="F5:F13"/>
    <mergeCell ref="L5:L13"/>
    <mergeCell ref="E14:E22"/>
    <mergeCell ref="D14:D22"/>
    <mergeCell ref="M3:M4"/>
    <mergeCell ref="M5:M13"/>
    <mergeCell ref="L14:L22"/>
    <mergeCell ref="W3:W4"/>
    <mergeCell ref="S5:S13"/>
    <mergeCell ref="R3:R4"/>
    <mergeCell ref="P9:P13"/>
    <mergeCell ref="N5:O5"/>
    <mergeCell ref="U3:U4"/>
    <mergeCell ref="V3:V4"/>
    <mergeCell ref="N3:P4"/>
    <mergeCell ref="Q3:Q4"/>
    <mergeCell ref="P5:P8"/>
    <mergeCell ref="S3:S4"/>
    <mergeCell ref="T3:T4"/>
    <mergeCell ref="T5:T13"/>
    <mergeCell ref="R5:R13"/>
    <mergeCell ref="U5:U13"/>
    <mergeCell ref="Q5:Q13"/>
    <mergeCell ref="A57:A58"/>
    <mergeCell ref="F41:F49"/>
    <mergeCell ref="A39:A40"/>
    <mergeCell ref="L32:L40"/>
    <mergeCell ref="F32:F40"/>
    <mergeCell ref="H23:H31"/>
    <mergeCell ref="I14:I22"/>
    <mergeCell ref="G23:G31"/>
    <mergeCell ref="G14:G22"/>
    <mergeCell ref="H14:H22"/>
    <mergeCell ref="J14:J22"/>
    <mergeCell ref="K14:K22"/>
    <mergeCell ref="H32:H40"/>
    <mergeCell ref="L23:L31"/>
    <mergeCell ref="F14:F22"/>
    <mergeCell ref="K23:K31"/>
    <mergeCell ref="I23:I31"/>
    <mergeCell ref="I32:I40"/>
    <mergeCell ref="J32:J40"/>
    <mergeCell ref="J23:J31"/>
    <mergeCell ref="A21:A22"/>
    <mergeCell ref="B14:B22"/>
    <mergeCell ref="B23:B31"/>
    <mergeCell ref="K32:K40"/>
    <mergeCell ref="U131:U139"/>
    <mergeCell ref="S113:S121"/>
    <mergeCell ref="T131:T139"/>
    <mergeCell ref="S131:S139"/>
    <mergeCell ref="R122:R130"/>
    <mergeCell ref="S122:S130"/>
    <mergeCell ref="U113:U121"/>
    <mergeCell ref="U122:U130"/>
    <mergeCell ref="R131:R139"/>
    <mergeCell ref="T122:T130"/>
    <mergeCell ref="T113:T121"/>
    <mergeCell ref="R113:R121"/>
    <mergeCell ref="N113:O113"/>
    <mergeCell ref="Q113:Q121"/>
    <mergeCell ref="P113:P116"/>
    <mergeCell ref="P117:P121"/>
    <mergeCell ref="K95:K103"/>
    <mergeCell ref="L95:L103"/>
    <mergeCell ref="A129:A130"/>
    <mergeCell ref="F122:F130"/>
    <mergeCell ref="G122:G130"/>
    <mergeCell ref="N122:O122"/>
    <mergeCell ref="J104:J112"/>
    <mergeCell ref="K104:K112"/>
    <mergeCell ref="L104:L112"/>
    <mergeCell ref="M104:M112"/>
    <mergeCell ref="N104:O104"/>
    <mergeCell ref="P104:P107"/>
    <mergeCell ref="Q104:Q112"/>
    <mergeCell ref="G131:G139"/>
    <mergeCell ref="A138:A139"/>
    <mergeCell ref="B131:B139"/>
    <mergeCell ref="J113:J121"/>
    <mergeCell ref="H131:H139"/>
    <mergeCell ref="H122:H130"/>
    <mergeCell ref="D122:D130"/>
    <mergeCell ref="C131:C139"/>
    <mergeCell ref="D131:D139"/>
    <mergeCell ref="E131:E139"/>
    <mergeCell ref="B122:B130"/>
    <mergeCell ref="E122:E130"/>
    <mergeCell ref="C122:C130"/>
    <mergeCell ref="F131:F139"/>
    <mergeCell ref="J131:J139"/>
    <mergeCell ref="I131:I139"/>
    <mergeCell ref="I122:I130"/>
    <mergeCell ref="J122:J130"/>
    <mergeCell ref="Q131:Q139"/>
    <mergeCell ref="P122:P125"/>
    <mergeCell ref="Q122:Q130"/>
    <mergeCell ref="N131:O131"/>
    <mergeCell ref="K131:K139"/>
    <mergeCell ref="P131:P134"/>
    <mergeCell ref="P135:P139"/>
    <mergeCell ref="P126:P130"/>
    <mergeCell ref="L122:L130"/>
    <mergeCell ref="M131:M139"/>
    <mergeCell ref="M122:M130"/>
    <mergeCell ref="K122:K130"/>
    <mergeCell ref="L131:L139"/>
    <mergeCell ref="X95:X103"/>
    <mergeCell ref="X104:X112"/>
    <mergeCell ref="X113:X121"/>
    <mergeCell ref="X122:X130"/>
    <mergeCell ref="X131:X139"/>
    <mergeCell ref="X140:X148"/>
    <mergeCell ref="Y5:Y13"/>
    <mergeCell ref="Y14:Y22"/>
    <mergeCell ref="Y23:Y31"/>
    <mergeCell ref="Y32:Y40"/>
    <mergeCell ref="Y41:Y49"/>
    <mergeCell ref="Y50:Y58"/>
    <mergeCell ref="Y59:Y67"/>
    <mergeCell ref="Y68:Y76"/>
    <mergeCell ref="Y77:Y85"/>
    <mergeCell ref="Y86:Y94"/>
    <mergeCell ref="Y95:Y103"/>
    <mergeCell ref="Y104:Y112"/>
    <mergeCell ref="Y113:Y121"/>
    <mergeCell ref="Y122:Y130"/>
    <mergeCell ref="Y131:Y139"/>
    <mergeCell ref="Y140:Y148"/>
    <mergeCell ref="X5:X13"/>
    <mergeCell ref="X14:X22"/>
    <mergeCell ref="X86:X94"/>
    <mergeCell ref="X23:X31"/>
    <mergeCell ref="X32:X40"/>
    <mergeCell ref="X41:X49"/>
    <mergeCell ref="X50:X58"/>
    <mergeCell ref="X59:X67"/>
    <mergeCell ref="X68:X76"/>
    <mergeCell ref="X77:X85"/>
    <mergeCell ref="Z86:Z94"/>
    <mergeCell ref="Z41:Z49"/>
    <mergeCell ref="Z50:Z58"/>
    <mergeCell ref="Z59:Z67"/>
    <mergeCell ref="Z68:Z76"/>
    <mergeCell ref="Z77:Z85"/>
    <mergeCell ref="AA5:AA13"/>
    <mergeCell ref="AA14:AA22"/>
    <mergeCell ref="AA23:AA31"/>
    <mergeCell ref="AA32:AA40"/>
    <mergeCell ref="AA41:AA49"/>
    <mergeCell ref="AA50:AA58"/>
    <mergeCell ref="AA59:AA67"/>
    <mergeCell ref="AA68:AA76"/>
    <mergeCell ref="AA77:AA85"/>
    <mergeCell ref="X3:AC4"/>
    <mergeCell ref="A59:A60"/>
    <mergeCell ref="AB86:AB94"/>
    <mergeCell ref="AB95:AB103"/>
    <mergeCell ref="AB104:AB112"/>
    <mergeCell ref="AB113:AB121"/>
    <mergeCell ref="AB122:AB130"/>
    <mergeCell ref="AB131:AB139"/>
    <mergeCell ref="Z95:Z103"/>
    <mergeCell ref="Z104:Z112"/>
    <mergeCell ref="Z113:Z121"/>
    <mergeCell ref="Z122:Z130"/>
    <mergeCell ref="Z131:Z139"/>
    <mergeCell ref="AA86:AA94"/>
    <mergeCell ref="AA95:AA103"/>
    <mergeCell ref="AA104:AA112"/>
    <mergeCell ref="AA113:AA121"/>
    <mergeCell ref="AA122:AA130"/>
    <mergeCell ref="AA131:AA139"/>
    <mergeCell ref="Z5:Z13"/>
    <mergeCell ref="Z14:Z22"/>
    <mergeCell ref="Z23:Z31"/>
    <mergeCell ref="Z32:Z40"/>
    <mergeCell ref="AB5:AB13"/>
    <mergeCell ref="AB14:AB22"/>
    <mergeCell ref="AB23:AB31"/>
    <mergeCell ref="AB32:AB40"/>
    <mergeCell ref="AB41:AB49"/>
    <mergeCell ref="AB50:AB58"/>
    <mergeCell ref="AB59:AB67"/>
    <mergeCell ref="AB68:AB76"/>
    <mergeCell ref="AB77:AB85"/>
    <mergeCell ref="Z140:Z148"/>
    <mergeCell ref="X149:X157"/>
    <mergeCell ref="Y149:Y157"/>
    <mergeCell ref="Z149:Z157"/>
    <mergeCell ref="AA149:AA157"/>
    <mergeCell ref="AB149:AB157"/>
    <mergeCell ref="AC149:AC157"/>
    <mergeCell ref="X167:X175"/>
    <mergeCell ref="Y167:Y175"/>
    <mergeCell ref="Z167:Z175"/>
    <mergeCell ref="AA167:AA175"/>
    <mergeCell ref="AB167:AB175"/>
    <mergeCell ref="AC167:AC175"/>
    <mergeCell ref="AB140:AB148"/>
    <mergeCell ref="AA140:AA148"/>
    <mergeCell ref="D149:D157"/>
    <mergeCell ref="E149:E157"/>
    <mergeCell ref="L167:L175"/>
    <mergeCell ref="L149:L157"/>
    <mergeCell ref="M149:M157"/>
    <mergeCell ref="A194:A195"/>
    <mergeCell ref="A192:A193"/>
    <mergeCell ref="B194:B202"/>
    <mergeCell ref="C194:C202"/>
    <mergeCell ref="A185:A186"/>
    <mergeCell ref="H194:H202"/>
    <mergeCell ref="I194:I202"/>
    <mergeCell ref="B149:B157"/>
    <mergeCell ref="C149:C157"/>
    <mergeCell ref="M194:M202"/>
    <mergeCell ref="B158:B166"/>
    <mergeCell ref="C158:C166"/>
    <mergeCell ref="D158:D166"/>
    <mergeCell ref="E158:E166"/>
    <mergeCell ref="F158:F166"/>
    <mergeCell ref="G158:G166"/>
    <mergeCell ref="H158:H166"/>
    <mergeCell ref="I158:I166"/>
    <mergeCell ref="J158:J166"/>
    <mergeCell ref="P176:P179"/>
    <mergeCell ref="Q176:Q184"/>
    <mergeCell ref="C185:C193"/>
    <mergeCell ref="D185:D193"/>
    <mergeCell ref="E185:E193"/>
    <mergeCell ref="F185:F193"/>
    <mergeCell ref="M176:M184"/>
    <mergeCell ref="N176:O176"/>
    <mergeCell ref="M185:M193"/>
    <mergeCell ref="N185:O185"/>
    <mergeCell ref="P185:P188"/>
    <mergeCell ref="R176:R184"/>
    <mergeCell ref="A176:A177"/>
    <mergeCell ref="I167:I175"/>
    <mergeCell ref="J167:J175"/>
    <mergeCell ref="K167:K175"/>
    <mergeCell ref="H176:H184"/>
    <mergeCell ref="A167:A168"/>
    <mergeCell ref="G203:G211"/>
    <mergeCell ref="H203:H211"/>
    <mergeCell ref="I203:I211"/>
    <mergeCell ref="J203:J211"/>
    <mergeCell ref="K203:K211"/>
    <mergeCell ref="L203:L211"/>
    <mergeCell ref="M203:M211"/>
    <mergeCell ref="N203:O203"/>
    <mergeCell ref="Q185:Q193"/>
    <mergeCell ref="R185:R193"/>
    <mergeCell ref="A201:A202"/>
    <mergeCell ref="B203:B211"/>
    <mergeCell ref="C203:C211"/>
    <mergeCell ref="D203:D211"/>
    <mergeCell ref="E203:E211"/>
    <mergeCell ref="F203:F211"/>
    <mergeCell ref="L194:L202"/>
    <mergeCell ref="T167:T175"/>
    <mergeCell ref="B185:B193"/>
    <mergeCell ref="U149:U157"/>
    <mergeCell ref="P153:P157"/>
    <mergeCell ref="A156:A157"/>
    <mergeCell ref="B167:B175"/>
    <mergeCell ref="C167:C175"/>
    <mergeCell ref="D167:D175"/>
    <mergeCell ref="E167:E175"/>
    <mergeCell ref="F167:F175"/>
    <mergeCell ref="G167:G175"/>
    <mergeCell ref="H167:H175"/>
    <mergeCell ref="N149:O149"/>
    <mergeCell ref="P149:P152"/>
    <mergeCell ref="Q149:Q157"/>
    <mergeCell ref="R149:R157"/>
    <mergeCell ref="S149:S157"/>
    <mergeCell ref="T149:T157"/>
    <mergeCell ref="F149:F157"/>
    <mergeCell ref="G149:G157"/>
    <mergeCell ref="H149:H157"/>
    <mergeCell ref="I149:I157"/>
    <mergeCell ref="J149:J157"/>
    <mergeCell ref="K149:K157"/>
    <mergeCell ref="U167:U175"/>
    <mergeCell ref="P171:P175"/>
    <mergeCell ref="A174:A175"/>
    <mergeCell ref="B176:B184"/>
    <mergeCell ref="C176:C184"/>
    <mergeCell ref="D176:D184"/>
    <mergeCell ref="E176:E184"/>
    <mergeCell ref="F176:F184"/>
    <mergeCell ref="G176:G184"/>
    <mergeCell ref="M167:M175"/>
    <mergeCell ref="N167:O167"/>
    <mergeCell ref="P167:P170"/>
    <mergeCell ref="Q167:Q175"/>
    <mergeCell ref="R167:R175"/>
    <mergeCell ref="S167:S175"/>
    <mergeCell ref="S176:S184"/>
    <mergeCell ref="T176:T184"/>
    <mergeCell ref="U176:U184"/>
    <mergeCell ref="P180:P184"/>
    <mergeCell ref="A183:A184"/>
    <mergeCell ref="I176:I184"/>
    <mergeCell ref="J176:J184"/>
    <mergeCell ref="K176:K184"/>
    <mergeCell ref="L176:L184"/>
    <mergeCell ref="S185:S193"/>
    <mergeCell ref="T185:T193"/>
    <mergeCell ref="U185:U193"/>
    <mergeCell ref="P189:P193"/>
    <mergeCell ref="G185:G193"/>
    <mergeCell ref="H185:H193"/>
    <mergeCell ref="I185:I193"/>
    <mergeCell ref="J185:J193"/>
    <mergeCell ref="K185:K193"/>
    <mergeCell ref="L185:L193"/>
    <mergeCell ref="S203:S211"/>
    <mergeCell ref="T203:T211"/>
    <mergeCell ref="U203:U211"/>
    <mergeCell ref="P207:P211"/>
    <mergeCell ref="S194:S202"/>
    <mergeCell ref="T194:T202"/>
    <mergeCell ref="U194:U202"/>
    <mergeCell ref="P198:P202"/>
    <mergeCell ref="P194:P197"/>
    <mergeCell ref="Q194:Q202"/>
    <mergeCell ref="R194:R202"/>
    <mergeCell ref="Q203:Q211"/>
    <mergeCell ref="R203:R211"/>
    <mergeCell ref="N194:O194"/>
    <mergeCell ref="D194:D202"/>
    <mergeCell ref="E194:E202"/>
    <mergeCell ref="F194:F202"/>
    <mergeCell ref="G194:G202"/>
    <mergeCell ref="A210:A211"/>
    <mergeCell ref="J194:J202"/>
    <mergeCell ref="K194:K202"/>
    <mergeCell ref="P203:P206"/>
    <mergeCell ref="A203:A204"/>
    <mergeCell ref="X176:X184"/>
    <mergeCell ref="Y176:Y184"/>
    <mergeCell ref="Z176:Z184"/>
    <mergeCell ref="AA176:AA184"/>
    <mergeCell ref="AB176:AB184"/>
    <mergeCell ref="AC176:AC184"/>
    <mergeCell ref="X185:X193"/>
    <mergeCell ref="Y185:Y193"/>
    <mergeCell ref="Z185:Z193"/>
    <mergeCell ref="AA185:AA193"/>
    <mergeCell ref="AB185:AB193"/>
    <mergeCell ref="AC185:AC193"/>
    <mergeCell ref="X194:X202"/>
    <mergeCell ref="Y194:Y202"/>
    <mergeCell ref="Z194:Z202"/>
    <mergeCell ref="AA194:AA202"/>
    <mergeCell ref="AB194:AB202"/>
    <mergeCell ref="AC194:AC202"/>
    <mergeCell ref="X203:X211"/>
    <mergeCell ref="Y203:Y211"/>
    <mergeCell ref="Z203:Z211"/>
    <mergeCell ref="AA203:AA211"/>
    <mergeCell ref="AB203:AB211"/>
    <mergeCell ref="AC203:AC211"/>
  </mergeCells>
  <printOptions horizontalCentered="1"/>
  <pageMargins left="0" right="0" top="0.59055118110236227" bottom="0.59055118110236227" header="0.31496062992125984" footer="0.31496062992125984"/>
  <pageSetup paperSize="9" scale="17" fitToHeight="2" orientation="landscape" r:id="rId3"/>
  <headerFooter>
    <oddHeader>&amp;L&amp;"Arial,Negrito itálico"&amp;24DIRETORIA DE MARKETING - PLANEJAMENTO COMERCIAL&amp;C&amp;"Arial,Negrito itálico"&amp;24SS MSP&amp;R&amp;"Arial,Negrito itálico"&amp;24SS JANEIRO 2012</oddHeader>
    <oddFooter>&amp;C&amp;"Arial,Negrito itálico"&amp;24PANINI BRASIL LTDA&amp;R&amp;"Arial,Negrito itálico"&amp;24&amp;D</oddFooter>
  </headerFooter>
  <rowBreaks count="1" manualBreakCount="1">
    <brk id="112" max="28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IP172"/>
  <sheetViews>
    <sheetView showGridLines="0" zoomScale="55" zoomScaleNormal="55" zoomScaleSheetLayoutView="50" workbookViewId="0">
      <selection activeCell="A23" sqref="A23"/>
    </sheetView>
  </sheetViews>
  <sheetFormatPr defaultRowHeight="18"/>
  <cols>
    <col min="1" max="1" width="77" style="4" customWidth="1"/>
    <col min="2" max="2" width="21.7109375" style="4" customWidth="1"/>
    <col min="3" max="3" width="19.85546875" style="4" bestFit="1" customWidth="1"/>
    <col min="4" max="4" width="18.5703125" style="4" customWidth="1"/>
    <col min="5" max="5" width="15.7109375" style="4" customWidth="1"/>
    <col min="6" max="6" width="15.7109375" style="35" customWidth="1"/>
    <col min="7" max="7" width="20.28515625" style="4" customWidth="1"/>
    <col min="8" max="10" width="15.7109375" style="4" customWidth="1"/>
    <col min="11" max="11" width="19.85546875" style="4" bestFit="1" customWidth="1"/>
    <col min="12" max="12" width="19.28515625" style="4" bestFit="1" customWidth="1"/>
    <col min="13" max="13" width="19" style="4" customWidth="1"/>
    <col min="14" max="14" width="36.28515625" style="4" bestFit="1" customWidth="1"/>
    <col min="15" max="15" width="13.85546875" style="4" bestFit="1" customWidth="1"/>
    <col min="16" max="16" width="22.140625" style="4" customWidth="1"/>
    <col min="17" max="17" width="23" style="4" customWidth="1"/>
    <col min="18" max="20" width="15.7109375" style="4" customWidth="1"/>
    <col min="21" max="21" width="20.140625" style="4" customWidth="1"/>
    <col min="22" max="22" width="63" style="4" customWidth="1"/>
    <col min="23" max="23" width="29.28515625" style="4" bestFit="1" customWidth="1"/>
    <col min="24" max="24" width="28.7109375" style="42" customWidth="1"/>
    <col min="25" max="25" width="17.42578125" style="4" bestFit="1" customWidth="1"/>
    <col min="26" max="26" width="16.140625" style="4" bestFit="1" customWidth="1"/>
    <col min="27" max="27" width="18.7109375" style="4" bestFit="1" customWidth="1"/>
    <col min="28" max="28" width="17.42578125" style="4" bestFit="1" customWidth="1"/>
    <col min="29" max="29" width="8" style="4" bestFit="1" customWidth="1"/>
    <col min="30" max="16384" width="9.140625" style="4"/>
  </cols>
  <sheetData>
    <row r="1" spans="1:29" ht="24.75" customHeight="1">
      <c r="A1" s="1" t="s">
        <v>102</v>
      </c>
      <c r="B1" s="2"/>
      <c r="C1" s="3"/>
    </row>
    <row r="2" spans="1:29" ht="24.75" customHeight="1" thickBot="1"/>
    <row r="3" spans="1:29" s="6" customFormat="1" ht="36.75" customHeight="1" thickBot="1">
      <c r="A3" s="153" t="s">
        <v>0</v>
      </c>
      <c r="B3" s="45" t="s">
        <v>1</v>
      </c>
      <c r="C3" s="45" t="s">
        <v>2</v>
      </c>
      <c r="D3" s="45" t="s">
        <v>3</v>
      </c>
      <c r="E3" s="165" t="s">
        <v>4</v>
      </c>
      <c r="F3" s="166"/>
      <c r="G3" s="167" t="s">
        <v>43</v>
      </c>
      <c r="H3" s="169" t="s">
        <v>55</v>
      </c>
      <c r="I3" s="170"/>
      <c r="J3" s="170"/>
      <c r="K3" s="170"/>
      <c r="L3" s="171"/>
      <c r="M3" s="172" t="s">
        <v>56</v>
      </c>
      <c r="N3" s="157" t="s">
        <v>5</v>
      </c>
      <c r="O3" s="158"/>
      <c r="P3" s="159"/>
      <c r="Q3" s="163" t="s">
        <v>52</v>
      </c>
      <c r="R3" s="155" t="s">
        <v>44</v>
      </c>
      <c r="S3" s="155" t="s">
        <v>6</v>
      </c>
      <c r="T3" s="155" t="s">
        <v>45</v>
      </c>
      <c r="U3" s="155" t="s">
        <v>46</v>
      </c>
      <c r="V3" s="153" t="s">
        <v>7</v>
      </c>
      <c r="W3" s="153" t="s">
        <v>8</v>
      </c>
      <c r="X3" s="137" t="s">
        <v>115</v>
      </c>
      <c r="Y3" s="138"/>
      <c r="Z3" s="138"/>
      <c r="AA3" s="138"/>
      <c r="AB3" s="138"/>
      <c r="AC3" s="139"/>
    </row>
    <row r="4" spans="1:29" s="10" customFormat="1" ht="24.75" customHeight="1" thickBot="1">
      <c r="A4" s="154"/>
      <c r="B4" s="46" t="s">
        <v>9</v>
      </c>
      <c r="C4" s="46" t="s">
        <v>4</v>
      </c>
      <c r="D4" s="46" t="s">
        <v>10</v>
      </c>
      <c r="E4" s="8" t="s">
        <v>11</v>
      </c>
      <c r="F4" s="36" t="s">
        <v>12</v>
      </c>
      <c r="G4" s="168"/>
      <c r="H4" s="9" t="s">
        <v>13</v>
      </c>
      <c r="I4" s="9" t="s">
        <v>14</v>
      </c>
      <c r="J4" s="9" t="s">
        <v>41</v>
      </c>
      <c r="K4" s="43" t="s">
        <v>51</v>
      </c>
      <c r="L4" s="9" t="s">
        <v>53</v>
      </c>
      <c r="M4" s="173"/>
      <c r="N4" s="160"/>
      <c r="O4" s="161"/>
      <c r="P4" s="162"/>
      <c r="Q4" s="164"/>
      <c r="R4" s="156"/>
      <c r="S4" s="156"/>
      <c r="T4" s="156"/>
      <c r="U4" s="156"/>
      <c r="V4" s="154"/>
      <c r="W4" s="154"/>
      <c r="X4" s="140"/>
      <c r="Y4" s="141"/>
      <c r="Z4" s="141"/>
      <c r="AA4" s="141"/>
      <c r="AB4" s="141"/>
      <c r="AC4" s="142"/>
    </row>
    <row r="5" spans="1:29" s="6" customFormat="1" ht="26.25" customHeight="1">
      <c r="A5" s="126" t="s">
        <v>106</v>
      </c>
      <c r="B5" s="112">
        <v>40927</v>
      </c>
      <c r="C5" s="112">
        <f>B5-3</f>
        <v>40924</v>
      </c>
      <c r="D5" s="106">
        <f>IF(E5&lt;=15000,10,IF(E5&lt;=25000,15,20))</f>
        <v>10</v>
      </c>
      <c r="E5" s="98">
        <v>0</v>
      </c>
      <c r="F5" s="109">
        <v>0</v>
      </c>
      <c r="G5" s="112">
        <v>40569</v>
      </c>
      <c r="H5" s="120">
        <v>20</v>
      </c>
      <c r="I5" s="120">
        <v>40</v>
      </c>
      <c r="J5" s="117">
        <v>20</v>
      </c>
      <c r="K5" s="120">
        <v>0</v>
      </c>
      <c r="L5" s="120">
        <v>0</v>
      </c>
      <c r="M5" s="120">
        <f t="shared" ref="M5" si="0">L5+K5+I5+H5+J5</f>
        <v>80</v>
      </c>
      <c r="N5" s="104">
        <f>SUM(O6:O13)</f>
        <v>0</v>
      </c>
      <c r="O5" s="105"/>
      <c r="P5" s="123" t="s">
        <v>40</v>
      </c>
      <c r="Q5" s="134">
        <v>0</v>
      </c>
      <c r="R5" s="106">
        <v>850</v>
      </c>
      <c r="S5" s="106">
        <v>10</v>
      </c>
      <c r="T5" s="106">
        <v>170</v>
      </c>
      <c r="U5" s="128">
        <f>SUM(E5,F5,M5,N5,Q5,R5,S5,T5)</f>
        <v>1110</v>
      </c>
      <c r="V5" s="13"/>
      <c r="W5" s="12"/>
      <c r="X5" s="42"/>
    </row>
    <row r="6" spans="1:29" s="6" customFormat="1" ht="26.25" customHeight="1">
      <c r="A6" s="127"/>
      <c r="B6" s="113"/>
      <c r="C6" s="113"/>
      <c r="D6" s="107"/>
      <c r="E6" s="99"/>
      <c r="F6" s="110"/>
      <c r="G6" s="113"/>
      <c r="H6" s="121"/>
      <c r="I6" s="121"/>
      <c r="J6" s="118"/>
      <c r="K6" s="121"/>
      <c r="L6" s="121"/>
      <c r="M6" s="121"/>
      <c r="N6" s="28" t="s">
        <v>15</v>
      </c>
      <c r="O6" s="29">
        <v>0</v>
      </c>
      <c r="P6" s="124"/>
      <c r="Q6" s="135"/>
      <c r="R6" s="107"/>
      <c r="S6" s="107"/>
      <c r="T6" s="107"/>
      <c r="U6" s="129"/>
      <c r="V6" s="13" t="s">
        <v>104</v>
      </c>
      <c r="W6" s="12" t="s">
        <v>17</v>
      </c>
      <c r="X6" s="42"/>
    </row>
    <row r="7" spans="1:29" s="6" customFormat="1" ht="26.25" customHeight="1">
      <c r="A7" s="83">
        <v>9</v>
      </c>
      <c r="B7" s="113"/>
      <c r="C7" s="113"/>
      <c r="D7" s="107"/>
      <c r="E7" s="99"/>
      <c r="F7" s="110"/>
      <c r="G7" s="113"/>
      <c r="H7" s="121"/>
      <c r="I7" s="121"/>
      <c r="J7" s="118"/>
      <c r="K7" s="121"/>
      <c r="L7" s="121"/>
      <c r="M7" s="121"/>
      <c r="N7" s="30" t="s">
        <v>18</v>
      </c>
      <c r="O7" s="29">
        <v>0</v>
      </c>
      <c r="P7" s="124"/>
      <c r="Q7" s="135"/>
      <c r="R7" s="107"/>
      <c r="S7" s="107"/>
      <c r="T7" s="107"/>
      <c r="U7" s="129"/>
      <c r="V7" s="13" t="s">
        <v>105</v>
      </c>
      <c r="W7" s="12" t="s">
        <v>20</v>
      </c>
      <c r="X7" s="42"/>
    </row>
    <row r="8" spans="1:29" s="6" customFormat="1" ht="26.25" customHeight="1" thickBot="1">
      <c r="A8" s="14"/>
      <c r="B8" s="113"/>
      <c r="C8" s="113"/>
      <c r="D8" s="107"/>
      <c r="E8" s="99"/>
      <c r="F8" s="110"/>
      <c r="G8" s="113"/>
      <c r="H8" s="121"/>
      <c r="I8" s="121"/>
      <c r="J8" s="118"/>
      <c r="K8" s="121"/>
      <c r="L8" s="121"/>
      <c r="M8" s="121"/>
      <c r="N8" s="30" t="s">
        <v>21</v>
      </c>
      <c r="O8" s="29">
        <v>0</v>
      </c>
      <c r="P8" s="125"/>
      <c r="Q8" s="135"/>
      <c r="R8" s="107"/>
      <c r="S8" s="107"/>
      <c r="T8" s="107"/>
      <c r="U8" s="129"/>
      <c r="V8" s="13"/>
      <c r="W8" s="12"/>
      <c r="X8" s="42"/>
    </row>
    <row r="9" spans="1:29" s="6" customFormat="1" ht="26.25" customHeight="1">
      <c r="A9" s="14"/>
      <c r="B9" s="113"/>
      <c r="C9" s="113"/>
      <c r="D9" s="107"/>
      <c r="E9" s="99"/>
      <c r="F9" s="110"/>
      <c r="G9" s="113"/>
      <c r="H9" s="121"/>
      <c r="I9" s="121"/>
      <c r="J9" s="118"/>
      <c r="K9" s="121"/>
      <c r="L9" s="121"/>
      <c r="M9" s="121"/>
      <c r="N9" s="30" t="s">
        <v>23</v>
      </c>
      <c r="O9" s="29">
        <v>0</v>
      </c>
      <c r="P9" s="131" t="s">
        <v>59</v>
      </c>
      <c r="Q9" s="135"/>
      <c r="R9" s="107"/>
      <c r="S9" s="107"/>
      <c r="T9" s="107"/>
      <c r="U9" s="129"/>
      <c r="V9" s="13"/>
      <c r="W9" s="12" t="s">
        <v>25</v>
      </c>
      <c r="X9" s="42"/>
    </row>
    <row r="10" spans="1:29" s="6" customFormat="1" ht="26.25" customHeight="1">
      <c r="A10" s="20"/>
      <c r="B10" s="113"/>
      <c r="C10" s="113"/>
      <c r="D10" s="107"/>
      <c r="E10" s="99"/>
      <c r="F10" s="110"/>
      <c r="G10" s="113"/>
      <c r="H10" s="121"/>
      <c r="I10" s="121"/>
      <c r="J10" s="118"/>
      <c r="K10" s="121"/>
      <c r="L10" s="121"/>
      <c r="M10" s="121"/>
      <c r="N10" s="30" t="s">
        <v>26</v>
      </c>
      <c r="O10" s="29">
        <v>0</v>
      </c>
      <c r="P10" s="132"/>
      <c r="Q10" s="135"/>
      <c r="R10" s="107"/>
      <c r="S10" s="107"/>
      <c r="T10" s="107"/>
      <c r="U10" s="129"/>
      <c r="V10" s="13"/>
      <c r="W10" s="12" t="s">
        <v>28</v>
      </c>
      <c r="X10" s="42"/>
    </row>
    <row r="11" spans="1:29" s="6" customFormat="1" ht="26.25" customHeight="1">
      <c r="A11" s="20"/>
      <c r="B11" s="113"/>
      <c r="C11" s="113"/>
      <c r="D11" s="107"/>
      <c r="E11" s="99"/>
      <c r="F11" s="110"/>
      <c r="G11" s="113"/>
      <c r="H11" s="121"/>
      <c r="I11" s="121"/>
      <c r="J11" s="118"/>
      <c r="K11" s="121"/>
      <c r="L11" s="121"/>
      <c r="M11" s="121"/>
      <c r="N11" s="30" t="s">
        <v>47</v>
      </c>
      <c r="O11" s="29">
        <v>0</v>
      </c>
      <c r="P11" s="132"/>
      <c r="Q11" s="135"/>
      <c r="R11" s="107"/>
      <c r="S11" s="107"/>
      <c r="T11" s="107"/>
      <c r="U11" s="129"/>
      <c r="V11" s="15"/>
      <c r="W11" s="12"/>
      <c r="X11" s="42"/>
    </row>
    <row r="12" spans="1:29" s="6" customFormat="1" ht="26.25" customHeight="1">
      <c r="A12" s="115" t="s">
        <v>103</v>
      </c>
      <c r="B12" s="113"/>
      <c r="C12" s="113"/>
      <c r="D12" s="107"/>
      <c r="E12" s="99"/>
      <c r="F12" s="110"/>
      <c r="G12" s="113"/>
      <c r="H12" s="121"/>
      <c r="I12" s="121"/>
      <c r="J12" s="118"/>
      <c r="K12" s="121"/>
      <c r="L12" s="121"/>
      <c r="M12" s="121"/>
      <c r="N12" s="28" t="s">
        <v>29</v>
      </c>
      <c r="O12" s="31">
        <v>0</v>
      </c>
      <c r="P12" s="132"/>
      <c r="Q12" s="135"/>
      <c r="R12" s="107"/>
      <c r="S12" s="107"/>
      <c r="T12" s="107"/>
      <c r="U12" s="129"/>
      <c r="V12" s="15"/>
      <c r="W12" s="12"/>
      <c r="X12" s="42"/>
    </row>
    <row r="13" spans="1:29" s="6" customFormat="1" ht="26.25" customHeight="1" thickBot="1">
      <c r="A13" s="116"/>
      <c r="B13" s="114"/>
      <c r="C13" s="114"/>
      <c r="D13" s="108"/>
      <c r="E13" s="100"/>
      <c r="F13" s="111"/>
      <c r="G13" s="114"/>
      <c r="H13" s="122"/>
      <c r="I13" s="122"/>
      <c r="J13" s="119"/>
      <c r="K13" s="122"/>
      <c r="L13" s="122"/>
      <c r="M13" s="122"/>
      <c r="N13" s="32" t="s">
        <v>30</v>
      </c>
      <c r="O13" s="33">
        <v>0</v>
      </c>
      <c r="P13" s="133"/>
      <c r="Q13" s="136"/>
      <c r="R13" s="108"/>
      <c r="S13" s="108"/>
      <c r="T13" s="108"/>
      <c r="U13" s="130"/>
      <c r="V13" s="50"/>
      <c r="W13" s="18"/>
      <c r="X13" s="42"/>
    </row>
    <row r="14" spans="1:29" s="42" customFormat="1" ht="27.75" customHeight="1">
      <c r="A14" s="52"/>
      <c r="B14" s="185"/>
      <c r="C14" s="185"/>
      <c r="D14" s="187"/>
      <c r="E14" s="186"/>
      <c r="F14" s="190"/>
      <c r="G14" s="185"/>
      <c r="H14" s="184"/>
      <c r="I14" s="184"/>
      <c r="J14" s="186"/>
      <c r="K14" s="184"/>
      <c r="L14" s="184"/>
      <c r="M14" s="184"/>
      <c r="N14" s="184"/>
      <c r="O14" s="184"/>
      <c r="P14" s="189"/>
      <c r="Q14" s="184"/>
      <c r="R14" s="184"/>
      <c r="S14" s="184"/>
      <c r="T14" s="187"/>
      <c r="U14" s="191"/>
      <c r="V14" s="40"/>
      <c r="W14" s="67"/>
    </row>
    <row r="15" spans="1:29" s="42" customFormat="1" ht="26.25" customHeight="1">
      <c r="A15" s="53"/>
      <c r="B15" s="185"/>
      <c r="C15" s="185"/>
      <c r="D15" s="187"/>
      <c r="E15" s="186"/>
      <c r="F15" s="190"/>
      <c r="G15" s="185"/>
      <c r="H15" s="184"/>
      <c r="I15" s="184"/>
      <c r="J15" s="186"/>
      <c r="K15" s="184"/>
      <c r="L15" s="184"/>
      <c r="M15" s="184"/>
      <c r="N15" s="68"/>
      <c r="O15" s="69"/>
      <c r="P15" s="189"/>
      <c r="Q15" s="184"/>
      <c r="R15" s="184"/>
      <c r="S15" s="184"/>
      <c r="T15" s="187"/>
      <c r="U15" s="191"/>
      <c r="V15" s="40"/>
      <c r="W15" s="67"/>
    </row>
    <row r="16" spans="1:29" s="42" customFormat="1" ht="26.25" customHeight="1">
      <c r="A16" s="54"/>
      <c r="B16" s="185"/>
      <c r="C16" s="185"/>
      <c r="D16" s="187"/>
      <c r="E16" s="186"/>
      <c r="F16" s="190"/>
      <c r="G16" s="185"/>
      <c r="H16" s="184"/>
      <c r="I16" s="184"/>
      <c r="J16" s="186"/>
      <c r="K16" s="184"/>
      <c r="L16" s="184"/>
      <c r="M16" s="184"/>
      <c r="N16" s="70"/>
      <c r="O16" s="69"/>
      <c r="P16" s="189"/>
      <c r="Q16" s="184"/>
      <c r="R16" s="184"/>
      <c r="S16" s="184"/>
      <c r="T16" s="187"/>
      <c r="U16" s="191"/>
      <c r="V16" s="40"/>
      <c r="W16" s="67"/>
    </row>
    <row r="17" spans="1:24" s="42" customFormat="1" ht="26.25">
      <c r="A17" s="54"/>
      <c r="B17" s="185"/>
      <c r="C17" s="185"/>
      <c r="D17" s="187"/>
      <c r="E17" s="186"/>
      <c r="F17" s="190"/>
      <c r="G17" s="185"/>
      <c r="H17" s="184"/>
      <c r="I17" s="184"/>
      <c r="J17" s="186"/>
      <c r="K17" s="184"/>
      <c r="L17" s="184"/>
      <c r="M17" s="184"/>
      <c r="N17" s="70"/>
      <c r="O17" s="69"/>
      <c r="P17" s="189"/>
      <c r="Q17" s="184"/>
      <c r="R17" s="184"/>
      <c r="S17" s="184"/>
      <c r="T17" s="187"/>
      <c r="U17" s="191"/>
      <c r="V17" s="40"/>
      <c r="W17" s="67"/>
    </row>
    <row r="18" spans="1:24" s="42" customFormat="1" ht="27.75">
      <c r="A18" s="73"/>
      <c r="B18" s="185"/>
      <c r="C18" s="185"/>
      <c r="D18" s="187"/>
      <c r="E18" s="186"/>
      <c r="F18" s="190"/>
      <c r="G18" s="185"/>
      <c r="H18" s="184"/>
      <c r="I18" s="184"/>
      <c r="J18" s="186"/>
      <c r="K18" s="184"/>
      <c r="L18" s="184"/>
      <c r="M18" s="184"/>
      <c r="N18" s="70"/>
      <c r="O18" s="69"/>
      <c r="P18" s="188"/>
      <c r="Q18" s="184"/>
      <c r="R18" s="184"/>
      <c r="S18" s="184"/>
      <c r="T18" s="187"/>
      <c r="U18" s="191"/>
      <c r="V18" s="40"/>
      <c r="W18" s="67"/>
    </row>
    <row r="19" spans="1:24" s="42" customFormat="1" ht="27.75">
      <c r="A19" s="73"/>
      <c r="B19" s="185"/>
      <c r="C19" s="185"/>
      <c r="D19" s="187"/>
      <c r="E19" s="186"/>
      <c r="F19" s="190"/>
      <c r="G19" s="185"/>
      <c r="H19" s="184"/>
      <c r="I19" s="184"/>
      <c r="J19" s="186"/>
      <c r="K19" s="184"/>
      <c r="L19" s="184"/>
      <c r="M19" s="184"/>
      <c r="N19" s="70"/>
      <c r="O19" s="69"/>
      <c r="P19" s="188"/>
      <c r="Q19" s="184"/>
      <c r="R19" s="184"/>
      <c r="S19" s="184"/>
      <c r="T19" s="187"/>
      <c r="U19" s="191"/>
      <c r="V19" s="55"/>
      <c r="W19" s="67"/>
    </row>
    <row r="20" spans="1:24" s="42" customFormat="1" ht="27.75">
      <c r="A20" s="73"/>
      <c r="B20" s="185"/>
      <c r="C20" s="185"/>
      <c r="D20" s="187"/>
      <c r="E20" s="186"/>
      <c r="F20" s="190"/>
      <c r="G20" s="185"/>
      <c r="H20" s="184"/>
      <c r="I20" s="184"/>
      <c r="J20" s="186"/>
      <c r="K20" s="184"/>
      <c r="L20" s="184"/>
      <c r="M20" s="184"/>
      <c r="N20" s="70"/>
      <c r="O20" s="69"/>
      <c r="P20" s="188"/>
      <c r="Q20" s="184"/>
      <c r="R20" s="184"/>
      <c r="S20" s="184"/>
      <c r="T20" s="187"/>
      <c r="U20" s="191"/>
      <c r="V20" s="55"/>
      <c r="W20" s="67"/>
    </row>
    <row r="21" spans="1:24" s="42" customFormat="1" ht="26.25" customHeight="1">
      <c r="A21" s="192"/>
      <c r="B21" s="185"/>
      <c r="C21" s="185"/>
      <c r="D21" s="187"/>
      <c r="E21" s="186"/>
      <c r="F21" s="190"/>
      <c r="G21" s="185"/>
      <c r="H21" s="184"/>
      <c r="I21" s="184"/>
      <c r="J21" s="186"/>
      <c r="K21" s="184"/>
      <c r="L21" s="184"/>
      <c r="M21" s="184"/>
      <c r="N21" s="68"/>
      <c r="O21" s="72"/>
      <c r="P21" s="188"/>
      <c r="Q21" s="184"/>
      <c r="R21" s="184"/>
      <c r="S21" s="184"/>
      <c r="T21" s="187"/>
      <c r="U21" s="191"/>
      <c r="V21" s="55"/>
      <c r="W21" s="67"/>
    </row>
    <row r="22" spans="1:24" s="42" customFormat="1" ht="26.25" customHeight="1">
      <c r="A22" s="192"/>
      <c r="B22" s="185"/>
      <c r="C22" s="185"/>
      <c r="D22" s="187"/>
      <c r="E22" s="186"/>
      <c r="F22" s="190"/>
      <c r="G22" s="185"/>
      <c r="H22" s="184"/>
      <c r="I22" s="184"/>
      <c r="J22" s="186"/>
      <c r="K22" s="184"/>
      <c r="L22" s="184"/>
      <c r="M22" s="184"/>
      <c r="N22" s="68"/>
      <c r="O22" s="72"/>
      <c r="P22" s="188"/>
      <c r="Q22" s="184"/>
      <c r="R22" s="184"/>
      <c r="S22" s="184"/>
      <c r="T22" s="187"/>
      <c r="U22" s="191"/>
      <c r="V22" s="56"/>
      <c r="W22" s="67"/>
    </row>
    <row r="23" spans="1:24" s="42" customFormat="1" ht="26.25" customHeight="1">
      <c r="A23" s="52"/>
      <c r="B23" s="185"/>
      <c r="C23" s="185"/>
      <c r="D23" s="187"/>
      <c r="E23" s="186"/>
      <c r="F23" s="190"/>
      <c r="G23" s="185"/>
      <c r="H23" s="184"/>
      <c r="I23" s="184"/>
      <c r="J23" s="186"/>
      <c r="K23" s="184"/>
      <c r="L23" s="184"/>
      <c r="M23" s="184"/>
      <c r="N23" s="184"/>
      <c r="O23" s="184"/>
      <c r="P23" s="189"/>
      <c r="Q23" s="184"/>
      <c r="R23" s="187"/>
      <c r="S23" s="187"/>
      <c r="T23" s="187"/>
      <c r="U23" s="191"/>
      <c r="V23" s="40"/>
      <c r="W23" s="67"/>
      <c r="X23" s="41"/>
    </row>
    <row r="24" spans="1:24" s="42" customFormat="1" ht="26.25" customHeight="1">
      <c r="A24" s="57"/>
      <c r="B24" s="185"/>
      <c r="C24" s="185"/>
      <c r="D24" s="187"/>
      <c r="E24" s="186"/>
      <c r="F24" s="190"/>
      <c r="G24" s="185"/>
      <c r="H24" s="184"/>
      <c r="I24" s="184"/>
      <c r="J24" s="186"/>
      <c r="K24" s="184"/>
      <c r="L24" s="184"/>
      <c r="M24" s="184"/>
      <c r="N24" s="68"/>
      <c r="O24" s="69"/>
      <c r="P24" s="189"/>
      <c r="Q24" s="184"/>
      <c r="R24" s="187"/>
      <c r="S24" s="187"/>
      <c r="T24" s="187"/>
      <c r="U24" s="191"/>
      <c r="V24" s="40"/>
      <c r="W24" s="67"/>
      <c r="X24" s="41"/>
    </row>
    <row r="25" spans="1:24" s="42" customFormat="1" ht="26.25" customHeight="1">
      <c r="A25" s="58"/>
      <c r="B25" s="185"/>
      <c r="C25" s="185"/>
      <c r="D25" s="187"/>
      <c r="E25" s="186"/>
      <c r="F25" s="190"/>
      <c r="G25" s="185"/>
      <c r="H25" s="184"/>
      <c r="I25" s="184"/>
      <c r="J25" s="186"/>
      <c r="K25" s="184"/>
      <c r="L25" s="184"/>
      <c r="M25" s="184"/>
      <c r="N25" s="70"/>
      <c r="O25" s="69"/>
      <c r="P25" s="189"/>
      <c r="Q25" s="184"/>
      <c r="R25" s="187"/>
      <c r="S25" s="187"/>
      <c r="T25" s="187"/>
      <c r="U25" s="191"/>
      <c r="V25" s="40"/>
      <c r="W25" s="67"/>
      <c r="X25" s="41"/>
    </row>
    <row r="26" spans="1:24" s="42" customFormat="1" ht="26.25" customHeight="1">
      <c r="A26" s="58"/>
      <c r="B26" s="185"/>
      <c r="C26" s="185"/>
      <c r="D26" s="187"/>
      <c r="E26" s="186"/>
      <c r="F26" s="190"/>
      <c r="G26" s="185"/>
      <c r="H26" s="184"/>
      <c r="I26" s="184"/>
      <c r="J26" s="186"/>
      <c r="K26" s="184"/>
      <c r="L26" s="184"/>
      <c r="M26" s="184"/>
      <c r="N26" s="70"/>
      <c r="O26" s="69"/>
      <c r="P26" s="189"/>
      <c r="Q26" s="184"/>
      <c r="R26" s="187"/>
      <c r="S26" s="187"/>
      <c r="T26" s="187"/>
      <c r="U26" s="191"/>
      <c r="V26" s="40"/>
      <c r="W26" s="67"/>
      <c r="X26" s="41"/>
    </row>
    <row r="27" spans="1:24" s="42" customFormat="1" ht="26.25" customHeight="1">
      <c r="A27" s="71"/>
      <c r="B27" s="185"/>
      <c r="C27" s="185"/>
      <c r="D27" s="187"/>
      <c r="E27" s="186"/>
      <c r="F27" s="190"/>
      <c r="G27" s="185"/>
      <c r="H27" s="184"/>
      <c r="I27" s="184"/>
      <c r="J27" s="186"/>
      <c r="K27" s="184"/>
      <c r="L27" s="184"/>
      <c r="M27" s="184"/>
      <c r="N27" s="70"/>
      <c r="O27" s="69"/>
      <c r="P27" s="188"/>
      <c r="Q27" s="184"/>
      <c r="R27" s="187"/>
      <c r="S27" s="187"/>
      <c r="T27" s="187"/>
      <c r="U27" s="191"/>
      <c r="V27" s="40"/>
      <c r="W27" s="67"/>
      <c r="X27" s="41"/>
    </row>
    <row r="28" spans="1:24" s="42" customFormat="1" ht="26.25" customHeight="1">
      <c r="A28" s="71"/>
      <c r="B28" s="185"/>
      <c r="C28" s="185"/>
      <c r="D28" s="187"/>
      <c r="E28" s="186"/>
      <c r="F28" s="190"/>
      <c r="G28" s="185"/>
      <c r="H28" s="184"/>
      <c r="I28" s="184"/>
      <c r="J28" s="186"/>
      <c r="K28" s="184"/>
      <c r="L28" s="184"/>
      <c r="M28" s="184"/>
      <c r="N28" s="70"/>
      <c r="O28" s="69"/>
      <c r="P28" s="188"/>
      <c r="Q28" s="184"/>
      <c r="R28" s="187"/>
      <c r="S28" s="187"/>
      <c r="T28" s="187"/>
      <c r="U28" s="191"/>
      <c r="V28" s="40"/>
      <c r="W28" s="67"/>
      <c r="X28" s="41"/>
    </row>
    <row r="29" spans="1:24" s="42" customFormat="1" ht="26.25" customHeight="1">
      <c r="A29" s="71"/>
      <c r="B29" s="185"/>
      <c r="C29" s="185"/>
      <c r="D29" s="187"/>
      <c r="E29" s="186"/>
      <c r="F29" s="190"/>
      <c r="G29" s="185"/>
      <c r="H29" s="184"/>
      <c r="I29" s="184"/>
      <c r="J29" s="186"/>
      <c r="K29" s="184"/>
      <c r="L29" s="184"/>
      <c r="M29" s="184"/>
      <c r="N29" s="70"/>
      <c r="O29" s="69"/>
      <c r="P29" s="188"/>
      <c r="Q29" s="184"/>
      <c r="R29" s="187"/>
      <c r="S29" s="187"/>
      <c r="T29" s="187"/>
      <c r="U29" s="191"/>
      <c r="V29" s="40"/>
      <c r="W29" s="67"/>
      <c r="X29" s="41"/>
    </row>
    <row r="30" spans="1:24" s="42" customFormat="1" ht="26.25" customHeight="1">
      <c r="A30" s="193"/>
      <c r="B30" s="185"/>
      <c r="C30" s="185"/>
      <c r="D30" s="187"/>
      <c r="E30" s="186"/>
      <c r="F30" s="190"/>
      <c r="G30" s="185"/>
      <c r="H30" s="184"/>
      <c r="I30" s="184"/>
      <c r="J30" s="186"/>
      <c r="K30" s="184"/>
      <c r="L30" s="184"/>
      <c r="M30" s="184"/>
      <c r="N30" s="68"/>
      <c r="O30" s="72"/>
      <c r="P30" s="188"/>
      <c r="Q30" s="184"/>
      <c r="R30" s="187"/>
      <c r="S30" s="187"/>
      <c r="T30" s="187"/>
      <c r="U30" s="191"/>
      <c r="V30" s="40"/>
      <c r="W30" s="67"/>
      <c r="X30" s="41"/>
    </row>
    <row r="31" spans="1:24" s="42" customFormat="1" ht="26.25" customHeight="1">
      <c r="A31" s="193"/>
      <c r="B31" s="185"/>
      <c r="C31" s="185"/>
      <c r="D31" s="187"/>
      <c r="E31" s="186"/>
      <c r="F31" s="190"/>
      <c r="G31" s="185"/>
      <c r="H31" s="184"/>
      <c r="I31" s="184"/>
      <c r="J31" s="186"/>
      <c r="K31" s="184"/>
      <c r="L31" s="184"/>
      <c r="M31" s="184"/>
      <c r="N31" s="68"/>
      <c r="O31" s="72"/>
      <c r="P31" s="188"/>
      <c r="Q31" s="184"/>
      <c r="R31" s="187"/>
      <c r="S31" s="187"/>
      <c r="T31" s="187"/>
      <c r="U31" s="191"/>
      <c r="V31" s="40"/>
      <c r="W31" s="67"/>
      <c r="X31" s="41"/>
    </row>
    <row r="32" spans="1:24" s="74" customFormat="1" ht="26.25" customHeight="1">
      <c r="A32" s="52"/>
      <c r="B32" s="185"/>
      <c r="C32" s="185"/>
      <c r="D32" s="187"/>
      <c r="E32" s="186"/>
      <c r="F32" s="190"/>
      <c r="G32" s="185"/>
      <c r="H32" s="184"/>
      <c r="I32" s="184"/>
      <c r="J32" s="186"/>
      <c r="K32" s="184"/>
      <c r="L32" s="184"/>
      <c r="M32" s="184"/>
      <c r="N32" s="184"/>
      <c r="O32" s="184"/>
      <c r="P32" s="189"/>
      <c r="Q32" s="184"/>
      <c r="R32" s="187"/>
      <c r="S32" s="187"/>
      <c r="T32" s="187"/>
      <c r="U32" s="191"/>
      <c r="V32" s="40"/>
      <c r="W32" s="67"/>
      <c r="X32" s="41"/>
    </row>
    <row r="33" spans="1:24" s="74" customFormat="1" ht="26.25" customHeight="1">
      <c r="A33" s="57"/>
      <c r="B33" s="185"/>
      <c r="C33" s="185"/>
      <c r="D33" s="187"/>
      <c r="E33" s="186"/>
      <c r="F33" s="190"/>
      <c r="G33" s="185"/>
      <c r="H33" s="184"/>
      <c r="I33" s="184"/>
      <c r="J33" s="186"/>
      <c r="K33" s="184"/>
      <c r="L33" s="184"/>
      <c r="M33" s="184"/>
      <c r="N33" s="68"/>
      <c r="O33" s="69"/>
      <c r="P33" s="189"/>
      <c r="Q33" s="184"/>
      <c r="R33" s="187"/>
      <c r="S33" s="187"/>
      <c r="T33" s="187"/>
      <c r="U33" s="191"/>
      <c r="V33" s="40"/>
      <c r="W33" s="67"/>
      <c r="X33" s="41"/>
    </row>
    <row r="34" spans="1:24" s="74" customFormat="1" ht="26.25" customHeight="1">
      <c r="A34" s="194"/>
      <c r="B34" s="185"/>
      <c r="C34" s="185"/>
      <c r="D34" s="187"/>
      <c r="E34" s="186"/>
      <c r="F34" s="190"/>
      <c r="G34" s="185"/>
      <c r="H34" s="184"/>
      <c r="I34" s="184"/>
      <c r="J34" s="186"/>
      <c r="K34" s="184"/>
      <c r="L34" s="184"/>
      <c r="M34" s="184"/>
      <c r="N34" s="70"/>
      <c r="O34" s="69"/>
      <c r="P34" s="189"/>
      <c r="Q34" s="184"/>
      <c r="R34" s="187"/>
      <c r="S34" s="187"/>
      <c r="T34" s="187"/>
      <c r="U34" s="191"/>
      <c r="V34" s="40"/>
      <c r="W34" s="67"/>
      <c r="X34" s="41"/>
    </row>
    <row r="35" spans="1:24" s="74" customFormat="1" ht="26.25" customHeight="1">
      <c r="A35" s="194"/>
      <c r="B35" s="185"/>
      <c r="C35" s="185"/>
      <c r="D35" s="187"/>
      <c r="E35" s="186"/>
      <c r="F35" s="190"/>
      <c r="G35" s="185"/>
      <c r="H35" s="184"/>
      <c r="I35" s="184"/>
      <c r="J35" s="186"/>
      <c r="K35" s="184"/>
      <c r="L35" s="184"/>
      <c r="M35" s="184"/>
      <c r="N35" s="70"/>
      <c r="O35" s="69"/>
      <c r="P35" s="189"/>
      <c r="Q35" s="184"/>
      <c r="R35" s="187"/>
      <c r="S35" s="187"/>
      <c r="T35" s="187"/>
      <c r="U35" s="191"/>
      <c r="V35" s="40"/>
      <c r="W35" s="67"/>
      <c r="X35" s="41"/>
    </row>
    <row r="36" spans="1:24" s="74" customFormat="1" ht="26.25" customHeight="1">
      <c r="A36" s="194"/>
      <c r="B36" s="185"/>
      <c r="C36" s="185"/>
      <c r="D36" s="187"/>
      <c r="E36" s="186"/>
      <c r="F36" s="190"/>
      <c r="G36" s="185"/>
      <c r="H36" s="184"/>
      <c r="I36" s="184"/>
      <c r="J36" s="186"/>
      <c r="K36" s="184"/>
      <c r="L36" s="184"/>
      <c r="M36" s="184"/>
      <c r="N36" s="70"/>
      <c r="O36" s="69"/>
      <c r="P36" s="188"/>
      <c r="Q36" s="184"/>
      <c r="R36" s="187"/>
      <c r="S36" s="187"/>
      <c r="T36" s="187"/>
      <c r="U36" s="191"/>
      <c r="V36" s="40"/>
      <c r="W36" s="67"/>
      <c r="X36" s="41"/>
    </row>
    <row r="37" spans="1:24" s="74" customFormat="1" ht="26.25" customHeight="1">
      <c r="A37" s="194"/>
      <c r="B37" s="185"/>
      <c r="C37" s="185"/>
      <c r="D37" s="187"/>
      <c r="E37" s="186"/>
      <c r="F37" s="190"/>
      <c r="G37" s="185"/>
      <c r="H37" s="184"/>
      <c r="I37" s="184"/>
      <c r="J37" s="186"/>
      <c r="K37" s="184"/>
      <c r="L37" s="184"/>
      <c r="M37" s="184"/>
      <c r="N37" s="70"/>
      <c r="O37" s="69"/>
      <c r="P37" s="188"/>
      <c r="Q37" s="184"/>
      <c r="R37" s="187"/>
      <c r="S37" s="187"/>
      <c r="T37" s="187"/>
      <c r="U37" s="191"/>
      <c r="V37" s="40"/>
      <c r="W37" s="67"/>
      <c r="X37" s="41"/>
    </row>
    <row r="38" spans="1:24" s="74" customFormat="1" ht="26.25" customHeight="1">
      <c r="A38" s="194"/>
      <c r="B38" s="185"/>
      <c r="C38" s="185"/>
      <c r="D38" s="187"/>
      <c r="E38" s="186"/>
      <c r="F38" s="190"/>
      <c r="G38" s="185"/>
      <c r="H38" s="184"/>
      <c r="I38" s="184"/>
      <c r="J38" s="186"/>
      <c r="K38" s="184"/>
      <c r="L38" s="184"/>
      <c r="M38" s="184"/>
      <c r="N38" s="70"/>
      <c r="O38" s="69"/>
      <c r="P38" s="188"/>
      <c r="Q38" s="184"/>
      <c r="R38" s="187"/>
      <c r="S38" s="187"/>
      <c r="T38" s="187"/>
      <c r="U38" s="191"/>
      <c r="V38" s="40"/>
      <c r="W38" s="67"/>
      <c r="X38" s="41"/>
    </row>
    <row r="39" spans="1:24" s="74" customFormat="1" ht="26.25" customHeight="1">
      <c r="A39" s="194"/>
      <c r="B39" s="185"/>
      <c r="C39" s="185"/>
      <c r="D39" s="187"/>
      <c r="E39" s="186"/>
      <c r="F39" s="190"/>
      <c r="G39" s="185"/>
      <c r="H39" s="184"/>
      <c r="I39" s="184"/>
      <c r="J39" s="186"/>
      <c r="K39" s="184"/>
      <c r="L39" s="184"/>
      <c r="M39" s="184"/>
      <c r="N39" s="68"/>
      <c r="O39" s="72"/>
      <c r="P39" s="188"/>
      <c r="Q39" s="184"/>
      <c r="R39" s="187"/>
      <c r="S39" s="187"/>
      <c r="T39" s="187"/>
      <c r="U39" s="191"/>
      <c r="V39" s="40"/>
      <c r="W39" s="67"/>
      <c r="X39" s="41"/>
    </row>
    <row r="40" spans="1:24" s="74" customFormat="1" ht="26.25" customHeight="1">
      <c r="A40" s="194"/>
      <c r="B40" s="185"/>
      <c r="C40" s="185"/>
      <c r="D40" s="187"/>
      <c r="E40" s="186"/>
      <c r="F40" s="190"/>
      <c r="G40" s="185"/>
      <c r="H40" s="184"/>
      <c r="I40" s="184"/>
      <c r="J40" s="186"/>
      <c r="K40" s="184"/>
      <c r="L40" s="184"/>
      <c r="M40" s="184"/>
      <c r="N40" s="68"/>
      <c r="O40" s="72"/>
      <c r="P40" s="188"/>
      <c r="Q40" s="184"/>
      <c r="R40" s="187"/>
      <c r="S40" s="187"/>
      <c r="T40" s="187"/>
      <c r="U40" s="191"/>
      <c r="V40" s="40"/>
      <c r="W40" s="67"/>
      <c r="X40" s="41"/>
    </row>
    <row r="41" spans="1:24" s="74" customFormat="1" ht="26.25" customHeight="1">
      <c r="A41" s="59"/>
      <c r="B41" s="185"/>
      <c r="C41" s="185"/>
      <c r="D41" s="187"/>
      <c r="E41" s="186"/>
      <c r="F41" s="190"/>
      <c r="G41" s="185"/>
      <c r="H41" s="184"/>
      <c r="I41" s="184"/>
      <c r="J41" s="184"/>
      <c r="K41" s="184"/>
      <c r="L41" s="184"/>
      <c r="M41" s="184"/>
      <c r="N41" s="184"/>
      <c r="O41" s="184"/>
      <c r="P41" s="189"/>
      <c r="Q41" s="184"/>
      <c r="R41" s="187"/>
      <c r="S41" s="187"/>
      <c r="T41" s="187"/>
      <c r="U41" s="184"/>
      <c r="V41" s="40"/>
      <c r="W41" s="67"/>
      <c r="X41" s="184"/>
    </row>
    <row r="42" spans="1:24" s="74" customFormat="1" ht="26.25" customHeight="1">
      <c r="A42" s="60"/>
      <c r="B42" s="185"/>
      <c r="C42" s="185"/>
      <c r="D42" s="187"/>
      <c r="E42" s="186"/>
      <c r="F42" s="190"/>
      <c r="G42" s="185"/>
      <c r="H42" s="184"/>
      <c r="I42" s="184"/>
      <c r="J42" s="184"/>
      <c r="K42" s="184"/>
      <c r="L42" s="184"/>
      <c r="M42" s="184"/>
      <c r="N42" s="68"/>
      <c r="O42" s="69"/>
      <c r="P42" s="189"/>
      <c r="Q42" s="184"/>
      <c r="R42" s="187"/>
      <c r="S42" s="187"/>
      <c r="T42" s="187"/>
      <c r="U42" s="184"/>
      <c r="V42" s="40"/>
      <c r="W42" s="67"/>
      <c r="X42" s="184"/>
    </row>
    <row r="43" spans="1:24" s="74" customFormat="1" ht="26.25" customHeight="1">
      <c r="A43" s="61"/>
      <c r="B43" s="185"/>
      <c r="C43" s="185"/>
      <c r="D43" s="187"/>
      <c r="E43" s="186"/>
      <c r="F43" s="190"/>
      <c r="G43" s="185"/>
      <c r="H43" s="184"/>
      <c r="I43" s="184"/>
      <c r="J43" s="184"/>
      <c r="K43" s="184"/>
      <c r="L43" s="184"/>
      <c r="M43" s="184"/>
      <c r="N43" s="70"/>
      <c r="O43" s="69"/>
      <c r="P43" s="189"/>
      <c r="Q43" s="184"/>
      <c r="R43" s="187"/>
      <c r="S43" s="187"/>
      <c r="T43" s="187"/>
      <c r="U43" s="184"/>
      <c r="V43" s="40"/>
      <c r="W43" s="67"/>
      <c r="X43" s="184"/>
    </row>
    <row r="44" spans="1:24" s="74" customFormat="1" ht="26.25" customHeight="1">
      <c r="A44" s="62"/>
      <c r="B44" s="185"/>
      <c r="C44" s="185"/>
      <c r="D44" s="187"/>
      <c r="E44" s="186"/>
      <c r="F44" s="190"/>
      <c r="G44" s="185"/>
      <c r="H44" s="184"/>
      <c r="I44" s="184"/>
      <c r="J44" s="184"/>
      <c r="K44" s="184"/>
      <c r="L44" s="184"/>
      <c r="M44" s="184"/>
      <c r="N44" s="70"/>
      <c r="O44" s="69"/>
      <c r="P44" s="189"/>
      <c r="Q44" s="184"/>
      <c r="R44" s="187"/>
      <c r="S44" s="187"/>
      <c r="T44" s="187"/>
      <c r="U44" s="184"/>
      <c r="V44" s="40"/>
      <c r="W44" s="67"/>
      <c r="X44" s="184"/>
    </row>
    <row r="45" spans="1:24" s="74" customFormat="1" ht="26.25" customHeight="1">
      <c r="A45" s="62"/>
      <c r="B45" s="185"/>
      <c r="C45" s="185"/>
      <c r="D45" s="187"/>
      <c r="E45" s="186"/>
      <c r="F45" s="190"/>
      <c r="G45" s="185"/>
      <c r="H45" s="184"/>
      <c r="I45" s="184"/>
      <c r="J45" s="184"/>
      <c r="K45" s="184"/>
      <c r="L45" s="184"/>
      <c r="M45" s="184"/>
      <c r="N45" s="70"/>
      <c r="O45" s="69"/>
      <c r="P45" s="195"/>
      <c r="Q45" s="184"/>
      <c r="R45" s="187"/>
      <c r="S45" s="187"/>
      <c r="T45" s="187"/>
      <c r="U45" s="184"/>
      <c r="V45" s="40"/>
      <c r="W45" s="67"/>
      <c r="X45" s="184"/>
    </row>
    <row r="46" spans="1:24" s="74" customFormat="1" ht="26.25" customHeight="1">
      <c r="A46" s="62"/>
      <c r="B46" s="185"/>
      <c r="C46" s="185"/>
      <c r="D46" s="187"/>
      <c r="E46" s="186"/>
      <c r="F46" s="190"/>
      <c r="G46" s="185"/>
      <c r="H46" s="184"/>
      <c r="I46" s="184"/>
      <c r="J46" s="184"/>
      <c r="K46" s="184"/>
      <c r="L46" s="184"/>
      <c r="M46" s="184"/>
      <c r="N46" s="70"/>
      <c r="O46" s="69"/>
      <c r="P46" s="195"/>
      <c r="Q46" s="184"/>
      <c r="R46" s="187"/>
      <c r="S46" s="187"/>
      <c r="T46" s="187"/>
      <c r="U46" s="184"/>
      <c r="V46" s="40"/>
      <c r="W46" s="67"/>
      <c r="X46" s="184"/>
    </row>
    <row r="47" spans="1:24" s="74" customFormat="1" ht="26.25" customHeight="1">
      <c r="A47" s="63"/>
      <c r="B47" s="185"/>
      <c r="C47" s="185"/>
      <c r="D47" s="187"/>
      <c r="E47" s="186"/>
      <c r="F47" s="190"/>
      <c r="G47" s="185"/>
      <c r="H47" s="184"/>
      <c r="I47" s="184"/>
      <c r="J47" s="184"/>
      <c r="K47" s="184"/>
      <c r="L47" s="184"/>
      <c r="M47" s="184"/>
      <c r="N47" s="70"/>
      <c r="O47" s="69"/>
      <c r="P47" s="195"/>
      <c r="Q47" s="184"/>
      <c r="R47" s="187"/>
      <c r="S47" s="187"/>
      <c r="T47" s="187"/>
      <c r="U47" s="184"/>
      <c r="V47" s="40"/>
      <c r="W47" s="67"/>
      <c r="X47" s="184"/>
    </row>
    <row r="48" spans="1:24" s="74" customFormat="1" ht="26.25" customHeight="1">
      <c r="A48" s="193"/>
      <c r="B48" s="185"/>
      <c r="C48" s="185"/>
      <c r="D48" s="187"/>
      <c r="E48" s="186"/>
      <c r="F48" s="190"/>
      <c r="G48" s="185"/>
      <c r="H48" s="184"/>
      <c r="I48" s="184"/>
      <c r="J48" s="184"/>
      <c r="K48" s="184"/>
      <c r="L48" s="184"/>
      <c r="M48" s="184"/>
      <c r="N48" s="68"/>
      <c r="O48" s="72"/>
      <c r="P48" s="195"/>
      <c r="Q48" s="184"/>
      <c r="R48" s="187"/>
      <c r="S48" s="187"/>
      <c r="T48" s="187"/>
      <c r="U48" s="184"/>
      <c r="V48" s="40"/>
      <c r="W48" s="67"/>
      <c r="X48" s="184"/>
    </row>
    <row r="49" spans="1:24" s="74" customFormat="1" ht="26.25" customHeight="1">
      <c r="A49" s="193"/>
      <c r="B49" s="185"/>
      <c r="C49" s="185"/>
      <c r="D49" s="187"/>
      <c r="E49" s="186"/>
      <c r="F49" s="190"/>
      <c r="G49" s="185"/>
      <c r="H49" s="184"/>
      <c r="I49" s="184"/>
      <c r="J49" s="184"/>
      <c r="K49" s="184"/>
      <c r="L49" s="184"/>
      <c r="M49" s="184"/>
      <c r="N49" s="68"/>
      <c r="O49" s="72"/>
      <c r="P49" s="195"/>
      <c r="Q49" s="184"/>
      <c r="R49" s="187"/>
      <c r="S49" s="187"/>
      <c r="T49" s="187"/>
      <c r="U49" s="184"/>
      <c r="V49" s="40"/>
      <c r="W49" s="67"/>
      <c r="X49" s="184"/>
    </row>
    <row r="50" spans="1:24" s="42" customFormat="1" ht="26.25" customHeight="1">
      <c r="A50" s="64"/>
      <c r="B50" s="185"/>
      <c r="C50" s="185"/>
      <c r="D50" s="187"/>
      <c r="E50" s="186"/>
      <c r="F50" s="190"/>
      <c r="G50" s="185"/>
      <c r="H50" s="184"/>
      <c r="I50" s="184"/>
      <c r="J50" s="186"/>
      <c r="K50" s="186"/>
      <c r="L50" s="184"/>
      <c r="M50" s="184"/>
      <c r="N50" s="184"/>
      <c r="O50" s="184"/>
      <c r="P50" s="189"/>
      <c r="Q50" s="184"/>
      <c r="R50" s="187"/>
      <c r="S50" s="187"/>
      <c r="T50" s="187"/>
      <c r="U50" s="196"/>
      <c r="V50" s="40"/>
      <c r="W50" s="67"/>
      <c r="X50" s="184"/>
    </row>
    <row r="51" spans="1:24" s="42" customFormat="1" ht="26.25" customHeight="1">
      <c r="A51" s="65"/>
      <c r="B51" s="185"/>
      <c r="C51" s="185"/>
      <c r="D51" s="187"/>
      <c r="E51" s="186"/>
      <c r="F51" s="190"/>
      <c r="G51" s="185"/>
      <c r="H51" s="184"/>
      <c r="I51" s="184"/>
      <c r="J51" s="186"/>
      <c r="K51" s="186"/>
      <c r="L51" s="184"/>
      <c r="M51" s="184"/>
      <c r="N51" s="68"/>
      <c r="O51" s="69"/>
      <c r="P51" s="189"/>
      <c r="Q51" s="184"/>
      <c r="R51" s="187"/>
      <c r="S51" s="187"/>
      <c r="T51" s="187"/>
      <c r="U51" s="196"/>
      <c r="V51" s="40"/>
      <c r="W51" s="67"/>
      <c r="X51" s="184"/>
    </row>
    <row r="52" spans="1:24" s="42" customFormat="1" ht="26.25" customHeight="1">
      <c r="A52" s="63"/>
      <c r="B52" s="185"/>
      <c r="C52" s="185"/>
      <c r="D52" s="187"/>
      <c r="E52" s="186"/>
      <c r="F52" s="190"/>
      <c r="G52" s="185"/>
      <c r="H52" s="184"/>
      <c r="I52" s="184"/>
      <c r="J52" s="186"/>
      <c r="K52" s="186"/>
      <c r="L52" s="184"/>
      <c r="M52" s="184"/>
      <c r="N52" s="70"/>
      <c r="O52" s="69"/>
      <c r="P52" s="189"/>
      <c r="Q52" s="184"/>
      <c r="R52" s="187"/>
      <c r="S52" s="187"/>
      <c r="T52" s="187"/>
      <c r="U52" s="196"/>
      <c r="V52" s="40"/>
      <c r="W52" s="67"/>
      <c r="X52" s="184"/>
    </row>
    <row r="53" spans="1:24" s="42" customFormat="1" ht="26.25" customHeight="1">
      <c r="A53" s="63"/>
      <c r="B53" s="185"/>
      <c r="C53" s="185"/>
      <c r="D53" s="187"/>
      <c r="E53" s="186"/>
      <c r="F53" s="190"/>
      <c r="G53" s="185"/>
      <c r="H53" s="184"/>
      <c r="I53" s="184"/>
      <c r="J53" s="186"/>
      <c r="K53" s="186"/>
      <c r="L53" s="184"/>
      <c r="M53" s="184"/>
      <c r="N53" s="70"/>
      <c r="O53" s="69"/>
      <c r="P53" s="189"/>
      <c r="Q53" s="184"/>
      <c r="R53" s="187"/>
      <c r="S53" s="187"/>
      <c r="T53" s="187"/>
      <c r="U53" s="196"/>
      <c r="V53" s="40"/>
      <c r="W53" s="67"/>
      <c r="X53" s="184"/>
    </row>
    <row r="54" spans="1:24" s="42" customFormat="1" ht="26.25" customHeight="1">
      <c r="A54" s="63"/>
      <c r="B54" s="185"/>
      <c r="C54" s="185"/>
      <c r="D54" s="187"/>
      <c r="E54" s="186"/>
      <c r="F54" s="190"/>
      <c r="G54" s="185"/>
      <c r="H54" s="184"/>
      <c r="I54" s="184"/>
      <c r="J54" s="186"/>
      <c r="K54" s="186"/>
      <c r="L54" s="184"/>
      <c r="M54" s="184"/>
      <c r="N54" s="70"/>
      <c r="O54" s="69"/>
      <c r="P54" s="188"/>
      <c r="Q54" s="184"/>
      <c r="R54" s="187"/>
      <c r="S54" s="187"/>
      <c r="T54" s="187"/>
      <c r="U54" s="196"/>
      <c r="V54" s="40"/>
      <c r="W54" s="67"/>
      <c r="X54" s="184"/>
    </row>
    <row r="55" spans="1:24" s="42" customFormat="1" ht="26.25" customHeight="1">
      <c r="A55" s="63"/>
      <c r="B55" s="185"/>
      <c r="C55" s="185"/>
      <c r="D55" s="187"/>
      <c r="E55" s="186"/>
      <c r="F55" s="190"/>
      <c r="G55" s="185"/>
      <c r="H55" s="184"/>
      <c r="I55" s="184"/>
      <c r="J55" s="186"/>
      <c r="K55" s="186"/>
      <c r="L55" s="184"/>
      <c r="M55" s="184"/>
      <c r="N55" s="70"/>
      <c r="O55" s="69"/>
      <c r="P55" s="188"/>
      <c r="Q55" s="184"/>
      <c r="R55" s="187"/>
      <c r="S55" s="187"/>
      <c r="T55" s="187"/>
      <c r="U55" s="196"/>
      <c r="V55" s="40"/>
      <c r="W55" s="67"/>
      <c r="X55" s="184"/>
    </row>
    <row r="56" spans="1:24" s="42" customFormat="1" ht="26.25" customHeight="1">
      <c r="A56" s="63"/>
      <c r="B56" s="185"/>
      <c r="C56" s="185"/>
      <c r="D56" s="187"/>
      <c r="E56" s="186"/>
      <c r="F56" s="190"/>
      <c r="G56" s="185"/>
      <c r="H56" s="184"/>
      <c r="I56" s="184"/>
      <c r="J56" s="186"/>
      <c r="K56" s="186"/>
      <c r="L56" s="184"/>
      <c r="M56" s="184"/>
      <c r="N56" s="70"/>
      <c r="O56" s="69"/>
      <c r="P56" s="188"/>
      <c r="Q56" s="184"/>
      <c r="R56" s="187"/>
      <c r="S56" s="187"/>
      <c r="T56" s="187"/>
      <c r="U56" s="196"/>
      <c r="V56" s="40"/>
      <c r="W56" s="67"/>
      <c r="X56" s="184"/>
    </row>
    <row r="57" spans="1:24" s="42" customFormat="1" ht="26.25" customHeight="1">
      <c r="A57" s="193"/>
      <c r="B57" s="185"/>
      <c r="C57" s="185"/>
      <c r="D57" s="187"/>
      <c r="E57" s="186"/>
      <c r="F57" s="190"/>
      <c r="G57" s="185"/>
      <c r="H57" s="184"/>
      <c r="I57" s="184"/>
      <c r="J57" s="186"/>
      <c r="K57" s="186"/>
      <c r="L57" s="184"/>
      <c r="M57" s="184"/>
      <c r="N57" s="68"/>
      <c r="O57" s="72"/>
      <c r="P57" s="188"/>
      <c r="Q57" s="184"/>
      <c r="R57" s="187"/>
      <c r="S57" s="187"/>
      <c r="T57" s="187"/>
      <c r="U57" s="196"/>
      <c r="V57" s="40"/>
      <c r="W57" s="67"/>
      <c r="X57" s="184"/>
    </row>
    <row r="58" spans="1:24" s="42" customFormat="1" ht="26.25" customHeight="1">
      <c r="A58" s="193"/>
      <c r="B58" s="185"/>
      <c r="C58" s="185"/>
      <c r="D58" s="187"/>
      <c r="E58" s="186"/>
      <c r="F58" s="190"/>
      <c r="G58" s="185"/>
      <c r="H58" s="184"/>
      <c r="I58" s="184"/>
      <c r="J58" s="186"/>
      <c r="K58" s="186"/>
      <c r="L58" s="184"/>
      <c r="M58" s="184"/>
      <c r="N58" s="68"/>
      <c r="O58" s="72"/>
      <c r="P58" s="188"/>
      <c r="Q58" s="184"/>
      <c r="R58" s="187"/>
      <c r="S58" s="187"/>
      <c r="T58" s="187"/>
      <c r="U58" s="196"/>
      <c r="V58" s="40"/>
      <c r="W58" s="67"/>
      <c r="X58" s="184"/>
    </row>
    <row r="59" spans="1:24" s="42" customFormat="1" ht="26.25" customHeight="1">
      <c r="A59" s="52"/>
      <c r="B59" s="185"/>
      <c r="C59" s="185"/>
      <c r="D59" s="187"/>
      <c r="E59" s="186"/>
      <c r="F59" s="190"/>
      <c r="G59" s="185"/>
      <c r="H59" s="184"/>
      <c r="I59" s="184"/>
      <c r="J59" s="186"/>
      <c r="K59" s="184"/>
      <c r="L59" s="184"/>
      <c r="M59" s="184"/>
      <c r="N59" s="184"/>
      <c r="O59" s="184"/>
      <c r="P59" s="189"/>
      <c r="Q59" s="184"/>
      <c r="R59" s="184"/>
      <c r="S59" s="184"/>
      <c r="T59" s="187"/>
      <c r="U59" s="191"/>
      <c r="V59" s="40"/>
      <c r="W59" s="67"/>
    </row>
    <row r="60" spans="1:24" s="42" customFormat="1" ht="26.25" customHeight="1">
      <c r="A60" s="65"/>
      <c r="B60" s="185"/>
      <c r="C60" s="185"/>
      <c r="D60" s="187"/>
      <c r="E60" s="186"/>
      <c r="F60" s="190"/>
      <c r="G60" s="185"/>
      <c r="H60" s="184"/>
      <c r="I60" s="184"/>
      <c r="J60" s="186"/>
      <c r="K60" s="184"/>
      <c r="L60" s="184"/>
      <c r="M60" s="184"/>
      <c r="N60" s="68"/>
      <c r="O60" s="69"/>
      <c r="P60" s="189"/>
      <c r="Q60" s="184"/>
      <c r="R60" s="184"/>
      <c r="S60" s="184"/>
      <c r="T60" s="187"/>
      <c r="U60" s="191"/>
      <c r="V60" s="40"/>
      <c r="W60" s="67"/>
    </row>
    <row r="61" spans="1:24" s="42" customFormat="1" ht="26.25" customHeight="1">
      <c r="A61" s="65"/>
      <c r="B61" s="185"/>
      <c r="C61" s="185"/>
      <c r="D61" s="187"/>
      <c r="E61" s="186"/>
      <c r="F61" s="190"/>
      <c r="G61" s="185"/>
      <c r="H61" s="184"/>
      <c r="I61" s="184"/>
      <c r="J61" s="186"/>
      <c r="K61" s="184"/>
      <c r="L61" s="184"/>
      <c r="M61" s="184"/>
      <c r="N61" s="70"/>
      <c r="O61" s="69"/>
      <c r="P61" s="189"/>
      <c r="Q61" s="184"/>
      <c r="R61" s="184"/>
      <c r="S61" s="184"/>
      <c r="T61" s="187"/>
      <c r="U61" s="191"/>
      <c r="V61" s="40"/>
      <c r="W61" s="67"/>
    </row>
    <row r="62" spans="1:24" s="42" customFormat="1" ht="26.25" customHeight="1">
      <c r="A62" s="58"/>
      <c r="B62" s="185"/>
      <c r="C62" s="185"/>
      <c r="D62" s="187"/>
      <c r="E62" s="186"/>
      <c r="F62" s="190"/>
      <c r="G62" s="185"/>
      <c r="H62" s="184"/>
      <c r="I62" s="184"/>
      <c r="J62" s="186"/>
      <c r="K62" s="184"/>
      <c r="L62" s="184"/>
      <c r="M62" s="184"/>
      <c r="N62" s="70"/>
      <c r="O62" s="69"/>
      <c r="P62" s="189"/>
      <c r="Q62" s="184"/>
      <c r="R62" s="184"/>
      <c r="S62" s="184"/>
      <c r="T62" s="187"/>
      <c r="U62" s="191"/>
      <c r="V62" s="40"/>
      <c r="W62" s="67"/>
    </row>
    <row r="63" spans="1:24" s="42" customFormat="1" ht="26.25" customHeight="1">
      <c r="A63" s="58"/>
      <c r="B63" s="185"/>
      <c r="C63" s="185"/>
      <c r="D63" s="187"/>
      <c r="E63" s="186"/>
      <c r="F63" s="190"/>
      <c r="G63" s="185"/>
      <c r="H63" s="184"/>
      <c r="I63" s="184"/>
      <c r="J63" s="186"/>
      <c r="K63" s="184"/>
      <c r="L63" s="184"/>
      <c r="M63" s="184"/>
      <c r="N63" s="70"/>
      <c r="O63" s="69"/>
      <c r="P63" s="188"/>
      <c r="Q63" s="184"/>
      <c r="R63" s="184"/>
      <c r="S63" s="184"/>
      <c r="T63" s="187"/>
      <c r="U63" s="191"/>
      <c r="V63" s="40"/>
      <c r="W63" s="67"/>
    </row>
    <row r="64" spans="1:24" s="42" customFormat="1" ht="26.25" customHeight="1">
      <c r="A64" s="58"/>
      <c r="B64" s="185"/>
      <c r="C64" s="185"/>
      <c r="D64" s="187"/>
      <c r="E64" s="186"/>
      <c r="F64" s="190"/>
      <c r="G64" s="185"/>
      <c r="H64" s="184"/>
      <c r="I64" s="184"/>
      <c r="J64" s="186"/>
      <c r="K64" s="184"/>
      <c r="L64" s="184"/>
      <c r="M64" s="184"/>
      <c r="N64" s="70"/>
      <c r="O64" s="69"/>
      <c r="P64" s="188"/>
      <c r="Q64" s="184"/>
      <c r="R64" s="184"/>
      <c r="S64" s="184"/>
      <c r="T64" s="187"/>
      <c r="U64" s="191"/>
      <c r="V64" s="40"/>
      <c r="W64" s="67"/>
    </row>
    <row r="65" spans="1:23" s="42" customFormat="1" ht="26.25" customHeight="1">
      <c r="A65" s="58"/>
      <c r="B65" s="185"/>
      <c r="C65" s="185"/>
      <c r="D65" s="187"/>
      <c r="E65" s="186"/>
      <c r="F65" s="190"/>
      <c r="G65" s="185"/>
      <c r="H65" s="184"/>
      <c r="I65" s="184"/>
      <c r="J65" s="186"/>
      <c r="K65" s="184"/>
      <c r="L65" s="184"/>
      <c r="M65" s="184"/>
      <c r="N65" s="70"/>
      <c r="O65" s="69"/>
      <c r="P65" s="188"/>
      <c r="Q65" s="184"/>
      <c r="R65" s="184"/>
      <c r="S65" s="184"/>
      <c r="T65" s="187"/>
      <c r="U65" s="191"/>
      <c r="V65" s="40"/>
      <c r="W65" s="67"/>
    </row>
    <row r="66" spans="1:23" s="42" customFormat="1" ht="26.25" customHeight="1">
      <c r="A66" s="193"/>
      <c r="B66" s="185"/>
      <c r="C66" s="185"/>
      <c r="D66" s="187"/>
      <c r="E66" s="186"/>
      <c r="F66" s="190"/>
      <c r="G66" s="185"/>
      <c r="H66" s="184"/>
      <c r="I66" s="184"/>
      <c r="J66" s="186"/>
      <c r="K66" s="184"/>
      <c r="L66" s="184"/>
      <c r="M66" s="184"/>
      <c r="N66" s="68"/>
      <c r="O66" s="72"/>
      <c r="P66" s="188"/>
      <c r="Q66" s="184"/>
      <c r="R66" s="184"/>
      <c r="S66" s="184"/>
      <c r="T66" s="187"/>
      <c r="U66" s="191"/>
      <c r="V66" s="40"/>
      <c r="W66" s="67"/>
    </row>
    <row r="67" spans="1:23" s="42" customFormat="1" ht="27.75" customHeight="1">
      <c r="A67" s="193"/>
      <c r="B67" s="185"/>
      <c r="C67" s="185"/>
      <c r="D67" s="187"/>
      <c r="E67" s="186"/>
      <c r="F67" s="190"/>
      <c r="G67" s="185"/>
      <c r="H67" s="184"/>
      <c r="I67" s="184"/>
      <c r="J67" s="186"/>
      <c r="K67" s="184"/>
      <c r="L67" s="184"/>
      <c r="M67" s="184"/>
      <c r="N67" s="68"/>
      <c r="O67" s="72"/>
      <c r="P67" s="188"/>
      <c r="Q67" s="184"/>
      <c r="R67" s="184"/>
      <c r="S67" s="184"/>
      <c r="T67" s="187"/>
      <c r="U67" s="191"/>
      <c r="V67" s="40"/>
      <c r="W67" s="67"/>
    </row>
    <row r="68" spans="1:23" s="42" customFormat="1" ht="27.75" customHeight="1">
      <c r="A68" s="75"/>
      <c r="B68" s="185"/>
      <c r="C68" s="185"/>
      <c r="D68" s="187"/>
      <c r="E68" s="186"/>
      <c r="F68" s="190"/>
      <c r="G68" s="185"/>
      <c r="H68" s="184"/>
      <c r="I68" s="184"/>
      <c r="J68" s="186"/>
      <c r="K68" s="184"/>
      <c r="L68" s="184"/>
      <c r="M68" s="184"/>
      <c r="N68" s="184"/>
      <c r="O68" s="184"/>
      <c r="P68" s="189"/>
      <c r="Q68" s="184"/>
      <c r="R68" s="184"/>
      <c r="S68" s="184"/>
      <c r="T68" s="187"/>
      <c r="U68" s="191"/>
      <c r="V68" s="40"/>
      <c r="W68" s="67"/>
    </row>
    <row r="69" spans="1:23" s="42" customFormat="1" ht="26.25" customHeight="1">
      <c r="A69" s="53"/>
      <c r="B69" s="185"/>
      <c r="C69" s="185"/>
      <c r="D69" s="187"/>
      <c r="E69" s="186"/>
      <c r="F69" s="190"/>
      <c r="G69" s="185"/>
      <c r="H69" s="184"/>
      <c r="I69" s="184"/>
      <c r="J69" s="186"/>
      <c r="K69" s="184"/>
      <c r="L69" s="184"/>
      <c r="M69" s="184"/>
      <c r="N69" s="68"/>
      <c r="O69" s="69"/>
      <c r="P69" s="189"/>
      <c r="Q69" s="184"/>
      <c r="R69" s="184"/>
      <c r="S69" s="184"/>
      <c r="T69" s="187"/>
      <c r="U69" s="191"/>
      <c r="V69" s="40"/>
      <c r="W69" s="67"/>
    </row>
    <row r="70" spans="1:23" s="42" customFormat="1" ht="26.25" customHeight="1">
      <c r="A70" s="54"/>
      <c r="B70" s="185"/>
      <c r="C70" s="185"/>
      <c r="D70" s="187"/>
      <c r="E70" s="186"/>
      <c r="F70" s="190"/>
      <c r="G70" s="185"/>
      <c r="H70" s="184"/>
      <c r="I70" s="184"/>
      <c r="J70" s="186"/>
      <c r="K70" s="184"/>
      <c r="L70" s="184"/>
      <c r="M70" s="184"/>
      <c r="N70" s="70"/>
      <c r="O70" s="69"/>
      <c r="P70" s="189"/>
      <c r="Q70" s="184"/>
      <c r="R70" s="184"/>
      <c r="S70" s="184"/>
      <c r="T70" s="187"/>
      <c r="U70" s="191"/>
      <c r="V70" s="40"/>
      <c r="W70" s="67"/>
    </row>
    <row r="71" spans="1:23" s="42" customFormat="1" ht="26.25">
      <c r="A71" s="54"/>
      <c r="B71" s="185"/>
      <c r="C71" s="185"/>
      <c r="D71" s="187"/>
      <c r="E71" s="186"/>
      <c r="F71" s="190"/>
      <c r="G71" s="185"/>
      <c r="H71" s="184"/>
      <c r="I71" s="184"/>
      <c r="J71" s="186"/>
      <c r="K71" s="184"/>
      <c r="L71" s="184"/>
      <c r="M71" s="184"/>
      <c r="N71" s="70"/>
      <c r="O71" s="69"/>
      <c r="P71" s="189"/>
      <c r="Q71" s="184"/>
      <c r="R71" s="184"/>
      <c r="S71" s="184"/>
      <c r="T71" s="187"/>
      <c r="U71" s="191"/>
      <c r="V71" s="40"/>
      <c r="W71" s="67"/>
    </row>
    <row r="72" spans="1:23" s="42" customFormat="1" ht="27.75">
      <c r="A72" s="73"/>
      <c r="B72" s="185"/>
      <c r="C72" s="185"/>
      <c r="D72" s="187"/>
      <c r="E72" s="186"/>
      <c r="F72" s="190"/>
      <c r="G72" s="185"/>
      <c r="H72" s="184"/>
      <c r="I72" s="184"/>
      <c r="J72" s="186"/>
      <c r="K72" s="184"/>
      <c r="L72" s="184"/>
      <c r="M72" s="184"/>
      <c r="N72" s="70"/>
      <c r="O72" s="69"/>
      <c r="P72" s="188"/>
      <c r="Q72" s="184"/>
      <c r="R72" s="184"/>
      <c r="S72" s="184"/>
      <c r="T72" s="187"/>
      <c r="U72" s="191"/>
      <c r="V72" s="40"/>
      <c r="W72" s="67"/>
    </row>
    <row r="73" spans="1:23" s="42" customFormat="1" ht="27.75">
      <c r="A73" s="73"/>
      <c r="B73" s="185"/>
      <c r="C73" s="185"/>
      <c r="D73" s="187"/>
      <c r="E73" s="186"/>
      <c r="F73" s="190"/>
      <c r="G73" s="185"/>
      <c r="H73" s="184"/>
      <c r="I73" s="184"/>
      <c r="J73" s="186"/>
      <c r="K73" s="184"/>
      <c r="L73" s="184"/>
      <c r="M73" s="184"/>
      <c r="N73" s="70"/>
      <c r="O73" s="69"/>
      <c r="P73" s="188"/>
      <c r="Q73" s="184"/>
      <c r="R73" s="184"/>
      <c r="S73" s="184"/>
      <c r="T73" s="187"/>
      <c r="U73" s="191"/>
      <c r="V73" s="55"/>
      <c r="W73" s="67"/>
    </row>
    <row r="74" spans="1:23" s="42" customFormat="1" ht="27.75">
      <c r="A74" s="73"/>
      <c r="B74" s="185"/>
      <c r="C74" s="185"/>
      <c r="D74" s="187"/>
      <c r="E74" s="186"/>
      <c r="F74" s="190"/>
      <c r="G74" s="185"/>
      <c r="H74" s="184"/>
      <c r="I74" s="184"/>
      <c r="J74" s="186"/>
      <c r="K74" s="184"/>
      <c r="L74" s="184"/>
      <c r="M74" s="184"/>
      <c r="N74" s="70"/>
      <c r="O74" s="69"/>
      <c r="P74" s="188"/>
      <c r="Q74" s="184"/>
      <c r="R74" s="184"/>
      <c r="S74" s="184"/>
      <c r="T74" s="187"/>
      <c r="U74" s="191"/>
      <c r="V74" s="55"/>
      <c r="W74" s="67"/>
    </row>
    <row r="75" spans="1:23" s="42" customFormat="1" ht="26.25" customHeight="1">
      <c r="A75" s="192"/>
      <c r="B75" s="185"/>
      <c r="C75" s="185"/>
      <c r="D75" s="187"/>
      <c r="E75" s="186"/>
      <c r="F75" s="190"/>
      <c r="G75" s="185"/>
      <c r="H75" s="184"/>
      <c r="I75" s="184"/>
      <c r="J75" s="186"/>
      <c r="K75" s="184"/>
      <c r="L75" s="184"/>
      <c r="M75" s="184"/>
      <c r="N75" s="68"/>
      <c r="O75" s="72"/>
      <c r="P75" s="188"/>
      <c r="Q75" s="184"/>
      <c r="R75" s="184"/>
      <c r="S75" s="184"/>
      <c r="T75" s="187"/>
      <c r="U75" s="191"/>
      <c r="V75" s="55"/>
      <c r="W75" s="67"/>
    </row>
    <row r="76" spans="1:23" s="42" customFormat="1" ht="26.25" customHeight="1">
      <c r="A76" s="192"/>
      <c r="B76" s="185"/>
      <c r="C76" s="185"/>
      <c r="D76" s="187"/>
      <c r="E76" s="186"/>
      <c r="F76" s="190"/>
      <c r="G76" s="185"/>
      <c r="H76" s="184"/>
      <c r="I76" s="184"/>
      <c r="J76" s="186"/>
      <c r="K76" s="184"/>
      <c r="L76" s="184"/>
      <c r="M76" s="184"/>
      <c r="N76" s="68"/>
      <c r="O76" s="72"/>
      <c r="P76" s="188"/>
      <c r="Q76" s="184"/>
      <c r="R76" s="184"/>
      <c r="S76" s="184"/>
      <c r="T76" s="187"/>
      <c r="U76" s="191"/>
      <c r="V76" s="56"/>
      <c r="W76" s="67"/>
    </row>
    <row r="77" spans="1:23" s="42" customFormat="1" ht="27.75" customHeight="1">
      <c r="A77" s="75"/>
      <c r="B77" s="185"/>
      <c r="C77" s="185"/>
      <c r="D77" s="187"/>
      <c r="E77" s="186"/>
      <c r="F77" s="190"/>
      <c r="G77" s="185"/>
      <c r="H77" s="184"/>
      <c r="I77" s="184"/>
      <c r="J77" s="186"/>
      <c r="K77" s="184"/>
      <c r="L77" s="184"/>
      <c r="M77" s="184"/>
      <c r="N77" s="184"/>
      <c r="O77" s="184"/>
      <c r="P77" s="189"/>
      <c r="Q77" s="184"/>
      <c r="R77" s="184"/>
      <c r="S77" s="184"/>
      <c r="T77" s="187"/>
      <c r="U77" s="191"/>
      <c r="V77" s="40"/>
      <c r="W77" s="67"/>
    </row>
    <row r="78" spans="1:23" s="42" customFormat="1" ht="26.25" customHeight="1">
      <c r="A78" s="53"/>
      <c r="B78" s="185"/>
      <c r="C78" s="185"/>
      <c r="D78" s="187"/>
      <c r="E78" s="186"/>
      <c r="F78" s="190"/>
      <c r="G78" s="185"/>
      <c r="H78" s="184"/>
      <c r="I78" s="184"/>
      <c r="J78" s="186"/>
      <c r="K78" s="184"/>
      <c r="L78" s="184"/>
      <c r="M78" s="184"/>
      <c r="N78" s="68"/>
      <c r="O78" s="69"/>
      <c r="P78" s="189"/>
      <c r="Q78" s="184"/>
      <c r="R78" s="184"/>
      <c r="S78" s="184"/>
      <c r="T78" s="187"/>
      <c r="U78" s="191"/>
      <c r="V78" s="40"/>
      <c r="W78" s="67"/>
    </row>
    <row r="79" spans="1:23" s="42" customFormat="1" ht="26.25" customHeight="1">
      <c r="A79" s="54"/>
      <c r="B79" s="185"/>
      <c r="C79" s="185"/>
      <c r="D79" s="187"/>
      <c r="E79" s="186"/>
      <c r="F79" s="190"/>
      <c r="G79" s="185"/>
      <c r="H79" s="184"/>
      <c r="I79" s="184"/>
      <c r="J79" s="186"/>
      <c r="K79" s="184"/>
      <c r="L79" s="184"/>
      <c r="M79" s="184"/>
      <c r="N79" s="70"/>
      <c r="O79" s="69"/>
      <c r="P79" s="189"/>
      <c r="Q79" s="184"/>
      <c r="R79" s="184"/>
      <c r="S79" s="184"/>
      <c r="T79" s="187"/>
      <c r="U79" s="191"/>
      <c r="V79" s="40"/>
      <c r="W79" s="67"/>
    </row>
    <row r="80" spans="1:23" s="42" customFormat="1" ht="26.25">
      <c r="A80" s="54"/>
      <c r="B80" s="185"/>
      <c r="C80" s="185"/>
      <c r="D80" s="187"/>
      <c r="E80" s="186"/>
      <c r="F80" s="190"/>
      <c r="G80" s="185"/>
      <c r="H80" s="184"/>
      <c r="I80" s="184"/>
      <c r="J80" s="186"/>
      <c r="K80" s="184"/>
      <c r="L80" s="184"/>
      <c r="M80" s="184"/>
      <c r="N80" s="70"/>
      <c r="O80" s="69"/>
      <c r="P80" s="189"/>
      <c r="Q80" s="184"/>
      <c r="R80" s="184"/>
      <c r="S80" s="184"/>
      <c r="T80" s="187"/>
      <c r="U80" s="191"/>
      <c r="V80" s="40"/>
      <c r="W80" s="67"/>
    </row>
    <row r="81" spans="1:250" s="42" customFormat="1" ht="27.75">
      <c r="A81" s="73"/>
      <c r="B81" s="185"/>
      <c r="C81" s="185"/>
      <c r="D81" s="187"/>
      <c r="E81" s="186"/>
      <c r="F81" s="190"/>
      <c r="G81" s="185"/>
      <c r="H81" s="184"/>
      <c r="I81" s="184"/>
      <c r="J81" s="186"/>
      <c r="K81" s="184"/>
      <c r="L81" s="184"/>
      <c r="M81" s="184"/>
      <c r="N81" s="70"/>
      <c r="O81" s="69"/>
      <c r="P81" s="188"/>
      <c r="Q81" s="184"/>
      <c r="R81" s="184"/>
      <c r="S81" s="184"/>
      <c r="T81" s="187"/>
      <c r="U81" s="191"/>
      <c r="V81" s="40"/>
      <c r="W81" s="67"/>
    </row>
    <row r="82" spans="1:250" s="42" customFormat="1" ht="27.75">
      <c r="A82" s="73"/>
      <c r="B82" s="185"/>
      <c r="C82" s="185"/>
      <c r="D82" s="187"/>
      <c r="E82" s="186"/>
      <c r="F82" s="190"/>
      <c r="G82" s="185"/>
      <c r="H82" s="184"/>
      <c r="I82" s="184"/>
      <c r="J82" s="186"/>
      <c r="K82" s="184"/>
      <c r="L82" s="184"/>
      <c r="M82" s="184"/>
      <c r="N82" s="70"/>
      <c r="O82" s="69"/>
      <c r="P82" s="188"/>
      <c r="Q82" s="184"/>
      <c r="R82" s="184"/>
      <c r="S82" s="184"/>
      <c r="T82" s="187"/>
      <c r="U82" s="191"/>
      <c r="V82" s="55"/>
      <c r="W82" s="67"/>
    </row>
    <row r="83" spans="1:250" s="42" customFormat="1" ht="27.75">
      <c r="A83" s="73"/>
      <c r="B83" s="185"/>
      <c r="C83" s="185"/>
      <c r="D83" s="187"/>
      <c r="E83" s="186"/>
      <c r="F83" s="190"/>
      <c r="G83" s="185"/>
      <c r="H83" s="184"/>
      <c r="I83" s="184"/>
      <c r="J83" s="186"/>
      <c r="K83" s="184"/>
      <c r="L83" s="184"/>
      <c r="M83" s="184"/>
      <c r="N83" s="70"/>
      <c r="O83" s="69"/>
      <c r="P83" s="188"/>
      <c r="Q83" s="184"/>
      <c r="R83" s="184"/>
      <c r="S83" s="184"/>
      <c r="T83" s="187"/>
      <c r="U83" s="191"/>
      <c r="V83" s="55"/>
      <c r="W83" s="67"/>
    </row>
    <row r="84" spans="1:250" s="42" customFormat="1" ht="26.25" customHeight="1">
      <c r="A84" s="192"/>
      <c r="B84" s="185"/>
      <c r="C84" s="185"/>
      <c r="D84" s="187"/>
      <c r="E84" s="186"/>
      <c r="F84" s="190"/>
      <c r="G84" s="185"/>
      <c r="H84" s="184"/>
      <c r="I84" s="184"/>
      <c r="J84" s="186"/>
      <c r="K84" s="184"/>
      <c r="L84" s="184"/>
      <c r="M84" s="184"/>
      <c r="N84" s="68"/>
      <c r="O84" s="72"/>
      <c r="P84" s="188"/>
      <c r="Q84" s="184"/>
      <c r="R84" s="184"/>
      <c r="S84" s="184"/>
      <c r="T84" s="187"/>
      <c r="U84" s="191"/>
      <c r="V84" s="55"/>
      <c r="W84" s="67"/>
    </row>
    <row r="85" spans="1:250" s="42" customFormat="1" ht="26.25" customHeight="1">
      <c r="A85" s="192"/>
      <c r="B85" s="185"/>
      <c r="C85" s="185"/>
      <c r="D85" s="187"/>
      <c r="E85" s="186"/>
      <c r="F85" s="190"/>
      <c r="G85" s="185"/>
      <c r="H85" s="184"/>
      <c r="I85" s="184"/>
      <c r="J85" s="186"/>
      <c r="K85" s="184"/>
      <c r="L85" s="184"/>
      <c r="M85" s="184"/>
      <c r="N85" s="68"/>
      <c r="O85" s="72"/>
      <c r="P85" s="188"/>
      <c r="Q85" s="184"/>
      <c r="R85" s="184"/>
      <c r="S85" s="184"/>
      <c r="T85" s="187"/>
      <c r="U85" s="191"/>
      <c r="V85" s="56"/>
      <c r="W85" s="67"/>
    </row>
    <row r="86" spans="1:250" s="77" customFormat="1" ht="26.25" customHeight="1">
      <c r="A86" s="76"/>
      <c r="B86" s="185"/>
      <c r="C86" s="185"/>
      <c r="D86" s="187"/>
      <c r="E86" s="186"/>
      <c r="F86" s="186"/>
      <c r="G86" s="185"/>
      <c r="H86" s="184"/>
      <c r="I86" s="184"/>
      <c r="J86" s="186"/>
      <c r="K86" s="186"/>
      <c r="L86" s="184"/>
      <c r="M86" s="184"/>
      <c r="N86" s="184"/>
      <c r="O86" s="184"/>
      <c r="P86" s="189"/>
      <c r="Q86" s="184"/>
      <c r="R86" s="187"/>
      <c r="S86" s="187"/>
      <c r="T86" s="187"/>
      <c r="U86" s="184"/>
      <c r="V86" s="40"/>
      <c r="W86" s="67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  <c r="BO86" s="42"/>
      <c r="BP86" s="42"/>
      <c r="BQ86" s="42"/>
      <c r="BR86" s="42"/>
      <c r="BS86" s="42"/>
      <c r="BT86" s="42"/>
      <c r="BU86" s="42"/>
      <c r="BV86" s="42"/>
      <c r="BW86" s="42"/>
      <c r="BX86" s="42"/>
      <c r="BY86" s="42"/>
      <c r="BZ86" s="42"/>
      <c r="CA86" s="42"/>
      <c r="CB86" s="42"/>
      <c r="CC86" s="42"/>
      <c r="CD86" s="42"/>
      <c r="CE86" s="42"/>
      <c r="CF86" s="42"/>
      <c r="CG86" s="42"/>
      <c r="CH86" s="42"/>
      <c r="CI86" s="42"/>
      <c r="CJ86" s="42"/>
      <c r="CK86" s="42"/>
      <c r="CL86" s="42"/>
      <c r="CM86" s="42"/>
      <c r="CN86" s="42"/>
      <c r="CO86" s="42"/>
      <c r="CP86" s="42"/>
      <c r="CQ86" s="42"/>
      <c r="CR86" s="42"/>
      <c r="CS86" s="42"/>
      <c r="CT86" s="42"/>
      <c r="CU86" s="42"/>
      <c r="CV86" s="42"/>
      <c r="CW86" s="42"/>
      <c r="CX86" s="42"/>
      <c r="CY86" s="4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  <c r="EA86" s="42"/>
      <c r="EB86" s="42"/>
      <c r="EC86" s="42"/>
      <c r="ED86" s="42"/>
      <c r="EE86" s="42"/>
      <c r="EF86" s="42"/>
      <c r="EG86" s="42"/>
      <c r="EH86" s="42"/>
      <c r="EI86" s="42"/>
      <c r="EJ86" s="42"/>
      <c r="EK86" s="42"/>
      <c r="EL86" s="42"/>
      <c r="EM86" s="42"/>
      <c r="EN86" s="42"/>
      <c r="EO86" s="42"/>
      <c r="EP86" s="42"/>
      <c r="EQ86" s="42"/>
      <c r="ER86" s="42"/>
      <c r="ES86" s="42"/>
      <c r="ET86" s="42"/>
      <c r="EU86" s="42"/>
      <c r="EV86" s="42"/>
      <c r="EW86" s="42"/>
      <c r="EX86" s="42"/>
      <c r="EY86" s="42"/>
      <c r="EZ86" s="42"/>
      <c r="FA86" s="42"/>
      <c r="FB86" s="42"/>
      <c r="FC86" s="42"/>
      <c r="FD86" s="42"/>
      <c r="FE86" s="42"/>
      <c r="FF86" s="42"/>
      <c r="FG86" s="42"/>
      <c r="FH86" s="42"/>
      <c r="FI86" s="42"/>
      <c r="FJ86" s="42"/>
      <c r="FK86" s="42"/>
      <c r="FL86" s="42"/>
      <c r="FM86" s="42"/>
      <c r="FN86" s="42"/>
      <c r="FO86" s="42"/>
      <c r="FP86" s="42"/>
      <c r="FQ86" s="42"/>
      <c r="FR86" s="42"/>
      <c r="FS86" s="42"/>
      <c r="FT86" s="42"/>
      <c r="FU86" s="42"/>
      <c r="FV86" s="42"/>
      <c r="FW86" s="42"/>
      <c r="FX86" s="42"/>
      <c r="FY86" s="42"/>
      <c r="FZ86" s="42"/>
      <c r="GA86" s="42"/>
      <c r="GB86" s="42"/>
      <c r="GC86" s="42"/>
      <c r="GD86" s="42"/>
      <c r="GE86" s="42"/>
      <c r="GF86" s="42"/>
      <c r="GG86" s="42"/>
      <c r="GH86" s="42"/>
      <c r="GI86" s="42"/>
      <c r="GJ86" s="42"/>
      <c r="GK86" s="42"/>
      <c r="GL86" s="42"/>
      <c r="GM86" s="42"/>
      <c r="GN86" s="42"/>
      <c r="GO86" s="42"/>
      <c r="GP86" s="42"/>
      <c r="GQ86" s="42"/>
      <c r="GR86" s="42"/>
      <c r="GS86" s="42"/>
      <c r="GT86" s="42"/>
      <c r="GU86" s="42"/>
      <c r="GV86" s="42"/>
      <c r="GW86" s="42"/>
      <c r="GX86" s="42"/>
      <c r="GY86" s="42"/>
      <c r="GZ86" s="42"/>
      <c r="HA86" s="42"/>
      <c r="HB86" s="42"/>
      <c r="HC86" s="42"/>
      <c r="HD86" s="42"/>
      <c r="HE86" s="42"/>
      <c r="HF86" s="42"/>
      <c r="HG86" s="42"/>
      <c r="HH86" s="42"/>
      <c r="HI86" s="42"/>
      <c r="HJ86" s="42"/>
      <c r="HK86" s="42"/>
      <c r="HL86" s="42"/>
      <c r="HM86" s="42"/>
      <c r="HN86" s="42"/>
      <c r="HO86" s="42"/>
      <c r="HP86" s="42"/>
      <c r="HQ86" s="42"/>
      <c r="HR86" s="42"/>
      <c r="HS86" s="42"/>
      <c r="HT86" s="42"/>
      <c r="HU86" s="42"/>
      <c r="HV86" s="42"/>
      <c r="HW86" s="42"/>
      <c r="HX86" s="42"/>
      <c r="HY86" s="42"/>
      <c r="HZ86" s="42"/>
      <c r="IA86" s="42"/>
      <c r="IB86" s="42"/>
      <c r="IC86" s="42"/>
      <c r="ID86" s="42"/>
      <c r="IE86" s="42"/>
      <c r="IF86" s="42"/>
      <c r="IG86" s="42"/>
      <c r="IH86" s="42"/>
      <c r="II86" s="42"/>
      <c r="IJ86" s="42"/>
      <c r="IK86" s="42"/>
      <c r="IL86" s="42"/>
      <c r="IM86" s="42"/>
      <c r="IN86" s="42"/>
      <c r="IO86" s="42"/>
      <c r="IP86" s="42"/>
    </row>
    <row r="87" spans="1:250" s="77" customFormat="1" ht="26.25" customHeight="1">
      <c r="A87" s="53"/>
      <c r="B87" s="185"/>
      <c r="C87" s="185"/>
      <c r="D87" s="187"/>
      <c r="E87" s="186"/>
      <c r="F87" s="186"/>
      <c r="G87" s="185"/>
      <c r="H87" s="184"/>
      <c r="I87" s="184"/>
      <c r="J87" s="186"/>
      <c r="K87" s="186"/>
      <c r="L87" s="184"/>
      <c r="M87" s="184"/>
      <c r="N87" s="68"/>
      <c r="O87" s="69"/>
      <c r="P87" s="189"/>
      <c r="Q87" s="184"/>
      <c r="R87" s="187"/>
      <c r="S87" s="187"/>
      <c r="T87" s="187"/>
      <c r="U87" s="184"/>
      <c r="V87" s="40"/>
      <c r="W87" s="67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  <c r="BQ87" s="42"/>
      <c r="BR87" s="42"/>
      <c r="BS87" s="42"/>
      <c r="BT87" s="42"/>
      <c r="BU87" s="42"/>
      <c r="BV87" s="42"/>
      <c r="BW87" s="42"/>
      <c r="BX87" s="42"/>
      <c r="BY87" s="42"/>
      <c r="BZ87" s="42"/>
      <c r="CA87" s="42"/>
      <c r="CB87" s="42"/>
      <c r="CC87" s="42"/>
      <c r="CD87" s="42"/>
      <c r="CE87" s="42"/>
      <c r="CF87" s="42"/>
      <c r="CG87" s="42"/>
      <c r="CH87" s="42"/>
      <c r="CI87" s="42"/>
      <c r="CJ87" s="42"/>
      <c r="CK87" s="42"/>
      <c r="CL87" s="42"/>
      <c r="CM87" s="42"/>
      <c r="CN87" s="42"/>
      <c r="CO87" s="42"/>
      <c r="CP87" s="42"/>
      <c r="CQ87" s="42"/>
      <c r="CR87" s="42"/>
      <c r="CS87" s="42"/>
      <c r="CT87" s="42"/>
      <c r="CU87" s="42"/>
      <c r="CV87" s="42"/>
      <c r="CW87" s="42"/>
      <c r="CX87" s="42"/>
      <c r="CY87" s="4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  <c r="EA87" s="42"/>
      <c r="EB87" s="42"/>
      <c r="EC87" s="42"/>
      <c r="ED87" s="42"/>
      <c r="EE87" s="42"/>
      <c r="EF87" s="42"/>
      <c r="EG87" s="42"/>
      <c r="EH87" s="42"/>
      <c r="EI87" s="42"/>
      <c r="EJ87" s="42"/>
      <c r="EK87" s="42"/>
      <c r="EL87" s="42"/>
      <c r="EM87" s="42"/>
      <c r="EN87" s="42"/>
      <c r="EO87" s="42"/>
      <c r="EP87" s="42"/>
      <c r="EQ87" s="42"/>
      <c r="ER87" s="42"/>
      <c r="ES87" s="42"/>
      <c r="ET87" s="42"/>
      <c r="EU87" s="42"/>
      <c r="EV87" s="42"/>
      <c r="EW87" s="42"/>
      <c r="EX87" s="42"/>
      <c r="EY87" s="42"/>
      <c r="EZ87" s="42"/>
      <c r="FA87" s="42"/>
      <c r="FB87" s="42"/>
      <c r="FC87" s="42"/>
      <c r="FD87" s="42"/>
      <c r="FE87" s="42"/>
      <c r="FF87" s="42"/>
      <c r="FG87" s="42"/>
      <c r="FH87" s="42"/>
      <c r="FI87" s="42"/>
      <c r="FJ87" s="42"/>
      <c r="FK87" s="42"/>
      <c r="FL87" s="42"/>
      <c r="FM87" s="42"/>
      <c r="FN87" s="42"/>
      <c r="FO87" s="42"/>
      <c r="FP87" s="42"/>
      <c r="FQ87" s="42"/>
      <c r="FR87" s="42"/>
      <c r="FS87" s="42"/>
      <c r="FT87" s="42"/>
      <c r="FU87" s="42"/>
      <c r="FV87" s="42"/>
      <c r="FW87" s="42"/>
      <c r="FX87" s="42"/>
      <c r="FY87" s="42"/>
      <c r="FZ87" s="42"/>
      <c r="GA87" s="42"/>
      <c r="GB87" s="42"/>
      <c r="GC87" s="42"/>
      <c r="GD87" s="42"/>
      <c r="GE87" s="42"/>
      <c r="GF87" s="42"/>
      <c r="GG87" s="42"/>
      <c r="GH87" s="42"/>
      <c r="GI87" s="42"/>
      <c r="GJ87" s="42"/>
      <c r="GK87" s="42"/>
      <c r="GL87" s="42"/>
      <c r="GM87" s="42"/>
      <c r="GN87" s="42"/>
      <c r="GO87" s="42"/>
      <c r="GP87" s="42"/>
      <c r="GQ87" s="42"/>
      <c r="GR87" s="42"/>
      <c r="GS87" s="42"/>
      <c r="GT87" s="42"/>
      <c r="GU87" s="42"/>
      <c r="GV87" s="42"/>
      <c r="GW87" s="42"/>
      <c r="GX87" s="42"/>
      <c r="GY87" s="42"/>
      <c r="GZ87" s="42"/>
      <c r="HA87" s="42"/>
      <c r="HB87" s="42"/>
      <c r="HC87" s="42"/>
      <c r="HD87" s="42"/>
      <c r="HE87" s="42"/>
      <c r="HF87" s="42"/>
      <c r="HG87" s="42"/>
      <c r="HH87" s="42"/>
      <c r="HI87" s="42"/>
      <c r="HJ87" s="42"/>
      <c r="HK87" s="42"/>
      <c r="HL87" s="42"/>
      <c r="HM87" s="42"/>
      <c r="HN87" s="42"/>
      <c r="HO87" s="42"/>
      <c r="HP87" s="42"/>
      <c r="HQ87" s="42"/>
      <c r="HR87" s="42"/>
      <c r="HS87" s="42"/>
      <c r="HT87" s="42"/>
      <c r="HU87" s="42"/>
      <c r="HV87" s="42"/>
      <c r="HW87" s="42"/>
      <c r="HX87" s="42"/>
      <c r="HY87" s="42"/>
      <c r="HZ87" s="42"/>
      <c r="IA87" s="42"/>
      <c r="IB87" s="42"/>
      <c r="IC87" s="42"/>
      <c r="ID87" s="42"/>
      <c r="IE87" s="42"/>
      <c r="IF87" s="42"/>
      <c r="IG87" s="42"/>
      <c r="IH87" s="42"/>
      <c r="II87" s="42"/>
      <c r="IJ87" s="42"/>
      <c r="IK87" s="42"/>
      <c r="IL87" s="42"/>
      <c r="IM87" s="42"/>
      <c r="IN87" s="42"/>
      <c r="IO87" s="42"/>
      <c r="IP87" s="42"/>
    </row>
    <row r="88" spans="1:250" s="77" customFormat="1" ht="26.25" customHeight="1">
      <c r="A88" s="54"/>
      <c r="B88" s="185"/>
      <c r="C88" s="185"/>
      <c r="D88" s="187"/>
      <c r="E88" s="186"/>
      <c r="F88" s="186"/>
      <c r="G88" s="185"/>
      <c r="H88" s="184"/>
      <c r="I88" s="184"/>
      <c r="J88" s="186"/>
      <c r="K88" s="186"/>
      <c r="L88" s="184"/>
      <c r="M88" s="184"/>
      <c r="N88" s="70"/>
      <c r="O88" s="69"/>
      <c r="P88" s="189"/>
      <c r="Q88" s="184"/>
      <c r="R88" s="187"/>
      <c r="S88" s="187"/>
      <c r="T88" s="187"/>
      <c r="U88" s="184"/>
      <c r="V88" s="40"/>
      <c r="W88" s="67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2"/>
      <c r="BT88" s="42"/>
      <c r="BU88" s="42"/>
      <c r="BV88" s="42"/>
      <c r="BW88" s="42"/>
      <c r="BX88" s="42"/>
      <c r="BY88" s="42"/>
      <c r="BZ88" s="42"/>
      <c r="CA88" s="42"/>
      <c r="CB88" s="42"/>
      <c r="CC88" s="42"/>
      <c r="CD88" s="42"/>
      <c r="CE88" s="42"/>
      <c r="CF88" s="42"/>
      <c r="CG88" s="42"/>
      <c r="CH88" s="42"/>
      <c r="CI88" s="42"/>
      <c r="CJ88" s="42"/>
      <c r="CK88" s="42"/>
      <c r="CL88" s="42"/>
      <c r="CM88" s="42"/>
      <c r="CN88" s="42"/>
      <c r="CO88" s="42"/>
      <c r="CP88" s="42"/>
      <c r="CQ88" s="42"/>
      <c r="CR88" s="42"/>
      <c r="CS88" s="42"/>
      <c r="CT88" s="42"/>
      <c r="CU88" s="42"/>
      <c r="CV88" s="42"/>
      <c r="CW88" s="42"/>
      <c r="CX88" s="42"/>
      <c r="CY88" s="4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  <c r="EA88" s="42"/>
      <c r="EB88" s="42"/>
      <c r="EC88" s="42"/>
      <c r="ED88" s="42"/>
      <c r="EE88" s="42"/>
      <c r="EF88" s="42"/>
      <c r="EG88" s="42"/>
      <c r="EH88" s="42"/>
      <c r="EI88" s="42"/>
      <c r="EJ88" s="42"/>
      <c r="EK88" s="42"/>
      <c r="EL88" s="42"/>
      <c r="EM88" s="42"/>
      <c r="EN88" s="42"/>
      <c r="EO88" s="42"/>
      <c r="EP88" s="42"/>
      <c r="EQ88" s="42"/>
      <c r="ER88" s="42"/>
      <c r="ES88" s="42"/>
      <c r="ET88" s="42"/>
      <c r="EU88" s="42"/>
      <c r="EV88" s="42"/>
      <c r="EW88" s="42"/>
      <c r="EX88" s="42"/>
      <c r="EY88" s="42"/>
      <c r="EZ88" s="42"/>
      <c r="FA88" s="42"/>
      <c r="FB88" s="42"/>
      <c r="FC88" s="42"/>
      <c r="FD88" s="42"/>
      <c r="FE88" s="42"/>
      <c r="FF88" s="42"/>
      <c r="FG88" s="42"/>
      <c r="FH88" s="42"/>
      <c r="FI88" s="42"/>
      <c r="FJ88" s="42"/>
      <c r="FK88" s="42"/>
      <c r="FL88" s="42"/>
      <c r="FM88" s="42"/>
      <c r="FN88" s="42"/>
      <c r="FO88" s="42"/>
      <c r="FP88" s="42"/>
      <c r="FQ88" s="42"/>
      <c r="FR88" s="42"/>
      <c r="FS88" s="42"/>
      <c r="FT88" s="42"/>
      <c r="FU88" s="42"/>
      <c r="FV88" s="42"/>
      <c r="FW88" s="42"/>
      <c r="FX88" s="42"/>
      <c r="FY88" s="42"/>
      <c r="FZ88" s="42"/>
      <c r="GA88" s="42"/>
      <c r="GB88" s="42"/>
      <c r="GC88" s="42"/>
      <c r="GD88" s="42"/>
      <c r="GE88" s="42"/>
      <c r="GF88" s="42"/>
      <c r="GG88" s="42"/>
      <c r="GH88" s="42"/>
      <c r="GI88" s="42"/>
      <c r="GJ88" s="42"/>
      <c r="GK88" s="42"/>
      <c r="GL88" s="42"/>
      <c r="GM88" s="42"/>
      <c r="GN88" s="42"/>
      <c r="GO88" s="42"/>
      <c r="GP88" s="42"/>
      <c r="GQ88" s="42"/>
      <c r="GR88" s="42"/>
      <c r="GS88" s="42"/>
      <c r="GT88" s="42"/>
      <c r="GU88" s="42"/>
      <c r="GV88" s="42"/>
      <c r="GW88" s="42"/>
      <c r="GX88" s="42"/>
      <c r="GY88" s="42"/>
      <c r="GZ88" s="42"/>
      <c r="HA88" s="42"/>
      <c r="HB88" s="42"/>
      <c r="HC88" s="42"/>
      <c r="HD88" s="42"/>
      <c r="HE88" s="42"/>
      <c r="HF88" s="42"/>
      <c r="HG88" s="42"/>
      <c r="HH88" s="42"/>
      <c r="HI88" s="42"/>
      <c r="HJ88" s="42"/>
      <c r="HK88" s="42"/>
      <c r="HL88" s="42"/>
      <c r="HM88" s="42"/>
      <c r="HN88" s="42"/>
      <c r="HO88" s="42"/>
      <c r="HP88" s="42"/>
      <c r="HQ88" s="42"/>
      <c r="HR88" s="42"/>
      <c r="HS88" s="42"/>
      <c r="HT88" s="42"/>
      <c r="HU88" s="42"/>
      <c r="HV88" s="42"/>
      <c r="HW88" s="42"/>
      <c r="HX88" s="42"/>
      <c r="HY88" s="42"/>
      <c r="HZ88" s="42"/>
      <c r="IA88" s="42"/>
      <c r="IB88" s="42"/>
      <c r="IC88" s="42"/>
      <c r="ID88" s="42"/>
      <c r="IE88" s="42"/>
      <c r="IF88" s="42"/>
      <c r="IG88" s="42"/>
      <c r="IH88" s="42"/>
      <c r="II88" s="42"/>
      <c r="IJ88" s="42"/>
      <c r="IK88" s="42"/>
      <c r="IL88" s="42"/>
      <c r="IM88" s="42"/>
      <c r="IN88" s="42"/>
      <c r="IO88" s="42"/>
      <c r="IP88" s="42"/>
    </row>
    <row r="89" spans="1:250" s="77" customFormat="1" ht="26.25" customHeight="1">
      <c r="A89" s="54"/>
      <c r="B89" s="185"/>
      <c r="C89" s="185"/>
      <c r="D89" s="187"/>
      <c r="E89" s="186"/>
      <c r="F89" s="186"/>
      <c r="G89" s="185"/>
      <c r="H89" s="184"/>
      <c r="I89" s="184"/>
      <c r="J89" s="186"/>
      <c r="K89" s="186"/>
      <c r="L89" s="184"/>
      <c r="M89" s="184"/>
      <c r="N89" s="70"/>
      <c r="O89" s="69"/>
      <c r="P89" s="189"/>
      <c r="Q89" s="184"/>
      <c r="R89" s="187"/>
      <c r="S89" s="187"/>
      <c r="T89" s="187"/>
      <c r="U89" s="184"/>
      <c r="V89" s="40"/>
      <c r="W89" s="67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42"/>
      <c r="BP89" s="42"/>
      <c r="BQ89" s="42"/>
      <c r="BR89" s="42"/>
      <c r="BS89" s="42"/>
      <c r="BT89" s="42"/>
      <c r="BU89" s="42"/>
      <c r="BV89" s="42"/>
      <c r="BW89" s="42"/>
      <c r="BX89" s="42"/>
      <c r="BY89" s="42"/>
      <c r="BZ89" s="42"/>
      <c r="CA89" s="42"/>
      <c r="CB89" s="42"/>
      <c r="CC89" s="42"/>
      <c r="CD89" s="42"/>
      <c r="CE89" s="42"/>
      <c r="CF89" s="42"/>
      <c r="CG89" s="42"/>
      <c r="CH89" s="42"/>
      <c r="CI89" s="42"/>
      <c r="CJ89" s="42"/>
      <c r="CK89" s="42"/>
      <c r="CL89" s="42"/>
      <c r="CM89" s="42"/>
      <c r="CN89" s="42"/>
      <c r="CO89" s="42"/>
      <c r="CP89" s="42"/>
      <c r="CQ89" s="42"/>
      <c r="CR89" s="42"/>
      <c r="CS89" s="42"/>
      <c r="CT89" s="42"/>
      <c r="CU89" s="42"/>
      <c r="CV89" s="42"/>
      <c r="CW89" s="42"/>
      <c r="CX89" s="42"/>
      <c r="CY89" s="4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  <c r="EA89" s="42"/>
      <c r="EB89" s="42"/>
      <c r="EC89" s="42"/>
      <c r="ED89" s="42"/>
      <c r="EE89" s="42"/>
      <c r="EF89" s="42"/>
      <c r="EG89" s="42"/>
      <c r="EH89" s="42"/>
      <c r="EI89" s="42"/>
      <c r="EJ89" s="42"/>
      <c r="EK89" s="42"/>
      <c r="EL89" s="42"/>
      <c r="EM89" s="42"/>
      <c r="EN89" s="42"/>
      <c r="EO89" s="42"/>
      <c r="EP89" s="42"/>
      <c r="EQ89" s="42"/>
      <c r="ER89" s="42"/>
      <c r="ES89" s="42"/>
      <c r="ET89" s="42"/>
      <c r="EU89" s="42"/>
      <c r="EV89" s="42"/>
      <c r="EW89" s="42"/>
      <c r="EX89" s="42"/>
      <c r="EY89" s="42"/>
      <c r="EZ89" s="42"/>
      <c r="FA89" s="42"/>
      <c r="FB89" s="42"/>
      <c r="FC89" s="42"/>
      <c r="FD89" s="42"/>
      <c r="FE89" s="42"/>
      <c r="FF89" s="42"/>
      <c r="FG89" s="42"/>
      <c r="FH89" s="42"/>
      <c r="FI89" s="42"/>
      <c r="FJ89" s="42"/>
      <c r="FK89" s="42"/>
      <c r="FL89" s="42"/>
      <c r="FM89" s="42"/>
      <c r="FN89" s="42"/>
      <c r="FO89" s="42"/>
      <c r="FP89" s="42"/>
      <c r="FQ89" s="42"/>
      <c r="FR89" s="42"/>
      <c r="FS89" s="42"/>
      <c r="FT89" s="42"/>
      <c r="FU89" s="42"/>
      <c r="FV89" s="42"/>
      <c r="FW89" s="42"/>
      <c r="FX89" s="42"/>
      <c r="FY89" s="42"/>
      <c r="FZ89" s="42"/>
      <c r="GA89" s="42"/>
      <c r="GB89" s="42"/>
      <c r="GC89" s="42"/>
      <c r="GD89" s="42"/>
      <c r="GE89" s="42"/>
      <c r="GF89" s="42"/>
      <c r="GG89" s="42"/>
      <c r="GH89" s="42"/>
      <c r="GI89" s="42"/>
      <c r="GJ89" s="42"/>
      <c r="GK89" s="42"/>
      <c r="GL89" s="42"/>
      <c r="GM89" s="42"/>
      <c r="GN89" s="42"/>
      <c r="GO89" s="42"/>
      <c r="GP89" s="42"/>
      <c r="GQ89" s="42"/>
      <c r="GR89" s="42"/>
      <c r="GS89" s="42"/>
      <c r="GT89" s="42"/>
      <c r="GU89" s="42"/>
      <c r="GV89" s="42"/>
      <c r="GW89" s="42"/>
      <c r="GX89" s="42"/>
      <c r="GY89" s="42"/>
      <c r="GZ89" s="42"/>
      <c r="HA89" s="42"/>
      <c r="HB89" s="42"/>
      <c r="HC89" s="42"/>
      <c r="HD89" s="42"/>
      <c r="HE89" s="42"/>
      <c r="HF89" s="42"/>
      <c r="HG89" s="42"/>
      <c r="HH89" s="42"/>
      <c r="HI89" s="42"/>
      <c r="HJ89" s="42"/>
      <c r="HK89" s="42"/>
      <c r="HL89" s="42"/>
      <c r="HM89" s="42"/>
      <c r="HN89" s="42"/>
      <c r="HO89" s="42"/>
      <c r="HP89" s="42"/>
      <c r="HQ89" s="42"/>
      <c r="HR89" s="42"/>
      <c r="HS89" s="42"/>
      <c r="HT89" s="42"/>
      <c r="HU89" s="42"/>
      <c r="HV89" s="42"/>
      <c r="HW89" s="42"/>
      <c r="HX89" s="42"/>
      <c r="HY89" s="42"/>
      <c r="HZ89" s="42"/>
      <c r="IA89" s="42"/>
      <c r="IB89" s="42"/>
      <c r="IC89" s="42"/>
      <c r="ID89" s="42"/>
      <c r="IE89" s="42"/>
      <c r="IF89" s="42"/>
      <c r="IG89" s="42"/>
      <c r="IH89" s="42"/>
      <c r="II89" s="42"/>
      <c r="IJ89" s="42"/>
      <c r="IK89" s="42"/>
      <c r="IL89" s="42"/>
      <c r="IM89" s="42"/>
      <c r="IN89" s="42"/>
      <c r="IO89" s="42"/>
      <c r="IP89" s="42"/>
    </row>
    <row r="90" spans="1:250" s="77" customFormat="1" ht="26.25" customHeight="1">
      <c r="A90" s="54"/>
      <c r="B90" s="185"/>
      <c r="C90" s="185"/>
      <c r="D90" s="187"/>
      <c r="E90" s="186"/>
      <c r="F90" s="186"/>
      <c r="G90" s="185"/>
      <c r="H90" s="184"/>
      <c r="I90" s="184"/>
      <c r="J90" s="186"/>
      <c r="K90" s="186"/>
      <c r="L90" s="184"/>
      <c r="M90" s="184"/>
      <c r="N90" s="70"/>
      <c r="O90" s="69"/>
      <c r="P90" s="195"/>
      <c r="Q90" s="184"/>
      <c r="R90" s="187"/>
      <c r="S90" s="187"/>
      <c r="T90" s="187"/>
      <c r="U90" s="184"/>
      <c r="V90" s="40"/>
      <c r="W90" s="67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  <c r="BP90" s="42"/>
      <c r="BQ90" s="42"/>
      <c r="BR90" s="42"/>
      <c r="BS90" s="42"/>
      <c r="BT90" s="42"/>
      <c r="BU90" s="42"/>
      <c r="BV90" s="42"/>
      <c r="BW90" s="42"/>
      <c r="BX90" s="42"/>
      <c r="BY90" s="42"/>
      <c r="BZ90" s="42"/>
      <c r="CA90" s="42"/>
      <c r="CB90" s="42"/>
      <c r="CC90" s="42"/>
      <c r="CD90" s="42"/>
      <c r="CE90" s="42"/>
      <c r="CF90" s="42"/>
      <c r="CG90" s="42"/>
      <c r="CH90" s="42"/>
      <c r="CI90" s="42"/>
      <c r="CJ90" s="42"/>
      <c r="CK90" s="42"/>
      <c r="CL90" s="42"/>
      <c r="CM90" s="42"/>
      <c r="CN90" s="42"/>
      <c r="CO90" s="42"/>
      <c r="CP90" s="42"/>
      <c r="CQ90" s="42"/>
      <c r="CR90" s="42"/>
      <c r="CS90" s="42"/>
      <c r="CT90" s="42"/>
      <c r="CU90" s="42"/>
      <c r="CV90" s="42"/>
      <c r="CW90" s="42"/>
      <c r="CX90" s="42"/>
      <c r="CY90" s="4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  <c r="EA90" s="42"/>
      <c r="EB90" s="42"/>
      <c r="EC90" s="42"/>
      <c r="ED90" s="42"/>
      <c r="EE90" s="42"/>
      <c r="EF90" s="42"/>
      <c r="EG90" s="42"/>
      <c r="EH90" s="42"/>
      <c r="EI90" s="42"/>
      <c r="EJ90" s="42"/>
      <c r="EK90" s="42"/>
      <c r="EL90" s="42"/>
      <c r="EM90" s="42"/>
      <c r="EN90" s="42"/>
      <c r="EO90" s="42"/>
      <c r="EP90" s="42"/>
      <c r="EQ90" s="42"/>
      <c r="ER90" s="42"/>
      <c r="ES90" s="42"/>
      <c r="ET90" s="42"/>
      <c r="EU90" s="42"/>
      <c r="EV90" s="42"/>
      <c r="EW90" s="42"/>
      <c r="EX90" s="42"/>
      <c r="EY90" s="42"/>
      <c r="EZ90" s="42"/>
      <c r="FA90" s="42"/>
      <c r="FB90" s="42"/>
      <c r="FC90" s="42"/>
      <c r="FD90" s="42"/>
      <c r="FE90" s="42"/>
      <c r="FF90" s="42"/>
      <c r="FG90" s="42"/>
      <c r="FH90" s="42"/>
      <c r="FI90" s="42"/>
      <c r="FJ90" s="42"/>
      <c r="FK90" s="42"/>
      <c r="FL90" s="42"/>
      <c r="FM90" s="42"/>
      <c r="FN90" s="42"/>
      <c r="FO90" s="42"/>
      <c r="FP90" s="42"/>
      <c r="FQ90" s="42"/>
      <c r="FR90" s="42"/>
      <c r="FS90" s="42"/>
      <c r="FT90" s="42"/>
      <c r="FU90" s="42"/>
      <c r="FV90" s="42"/>
      <c r="FW90" s="42"/>
      <c r="FX90" s="42"/>
      <c r="FY90" s="42"/>
      <c r="FZ90" s="42"/>
      <c r="GA90" s="42"/>
      <c r="GB90" s="42"/>
      <c r="GC90" s="42"/>
      <c r="GD90" s="42"/>
      <c r="GE90" s="42"/>
      <c r="GF90" s="42"/>
      <c r="GG90" s="42"/>
      <c r="GH90" s="42"/>
      <c r="GI90" s="42"/>
      <c r="GJ90" s="42"/>
      <c r="GK90" s="42"/>
      <c r="GL90" s="42"/>
      <c r="GM90" s="42"/>
      <c r="GN90" s="42"/>
      <c r="GO90" s="42"/>
      <c r="GP90" s="42"/>
      <c r="GQ90" s="42"/>
      <c r="GR90" s="42"/>
      <c r="GS90" s="42"/>
      <c r="GT90" s="42"/>
      <c r="GU90" s="42"/>
      <c r="GV90" s="42"/>
      <c r="GW90" s="42"/>
      <c r="GX90" s="42"/>
      <c r="GY90" s="42"/>
      <c r="GZ90" s="42"/>
      <c r="HA90" s="42"/>
      <c r="HB90" s="42"/>
      <c r="HC90" s="42"/>
      <c r="HD90" s="42"/>
      <c r="HE90" s="42"/>
      <c r="HF90" s="42"/>
      <c r="HG90" s="42"/>
      <c r="HH90" s="42"/>
      <c r="HI90" s="42"/>
      <c r="HJ90" s="42"/>
      <c r="HK90" s="42"/>
      <c r="HL90" s="42"/>
      <c r="HM90" s="42"/>
      <c r="HN90" s="42"/>
      <c r="HO90" s="42"/>
      <c r="HP90" s="42"/>
      <c r="HQ90" s="42"/>
      <c r="HR90" s="42"/>
      <c r="HS90" s="42"/>
      <c r="HT90" s="42"/>
      <c r="HU90" s="42"/>
      <c r="HV90" s="42"/>
      <c r="HW90" s="42"/>
      <c r="HX90" s="42"/>
      <c r="HY90" s="42"/>
      <c r="HZ90" s="42"/>
      <c r="IA90" s="42"/>
      <c r="IB90" s="42"/>
      <c r="IC90" s="42"/>
      <c r="ID90" s="42"/>
      <c r="IE90" s="42"/>
      <c r="IF90" s="42"/>
      <c r="IG90" s="42"/>
      <c r="IH90" s="42"/>
      <c r="II90" s="42"/>
      <c r="IJ90" s="42"/>
      <c r="IK90" s="42"/>
      <c r="IL90" s="42"/>
      <c r="IM90" s="42"/>
      <c r="IN90" s="42"/>
      <c r="IO90" s="42"/>
      <c r="IP90" s="42"/>
    </row>
    <row r="91" spans="1:250" s="77" customFormat="1" ht="26.25" customHeight="1">
      <c r="A91" s="54"/>
      <c r="B91" s="185"/>
      <c r="C91" s="185"/>
      <c r="D91" s="187"/>
      <c r="E91" s="186"/>
      <c r="F91" s="186"/>
      <c r="G91" s="185"/>
      <c r="H91" s="184"/>
      <c r="I91" s="184"/>
      <c r="J91" s="186"/>
      <c r="K91" s="186"/>
      <c r="L91" s="184"/>
      <c r="M91" s="184"/>
      <c r="N91" s="70"/>
      <c r="O91" s="69"/>
      <c r="P91" s="195"/>
      <c r="Q91" s="184"/>
      <c r="R91" s="187"/>
      <c r="S91" s="187"/>
      <c r="T91" s="187"/>
      <c r="U91" s="184"/>
      <c r="V91" s="55"/>
      <c r="W91" s="67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42"/>
      <c r="BP91" s="42"/>
      <c r="BQ91" s="42"/>
      <c r="BR91" s="42"/>
      <c r="BS91" s="42"/>
      <c r="BT91" s="42"/>
      <c r="BU91" s="42"/>
      <c r="BV91" s="42"/>
      <c r="BW91" s="42"/>
      <c r="BX91" s="42"/>
      <c r="BY91" s="42"/>
      <c r="BZ91" s="42"/>
      <c r="CA91" s="42"/>
      <c r="CB91" s="42"/>
      <c r="CC91" s="42"/>
      <c r="CD91" s="42"/>
      <c r="CE91" s="42"/>
      <c r="CF91" s="42"/>
      <c r="CG91" s="42"/>
      <c r="CH91" s="42"/>
      <c r="CI91" s="42"/>
      <c r="CJ91" s="42"/>
      <c r="CK91" s="42"/>
      <c r="CL91" s="42"/>
      <c r="CM91" s="42"/>
      <c r="CN91" s="42"/>
      <c r="CO91" s="42"/>
      <c r="CP91" s="42"/>
      <c r="CQ91" s="42"/>
      <c r="CR91" s="42"/>
      <c r="CS91" s="42"/>
      <c r="CT91" s="42"/>
      <c r="CU91" s="42"/>
      <c r="CV91" s="42"/>
      <c r="CW91" s="42"/>
      <c r="CX91" s="42"/>
      <c r="CY91" s="4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  <c r="EA91" s="42"/>
      <c r="EB91" s="42"/>
      <c r="EC91" s="42"/>
      <c r="ED91" s="42"/>
      <c r="EE91" s="42"/>
      <c r="EF91" s="42"/>
      <c r="EG91" s="42"/>
      <c r="EH91" s="42"/>
      <c r="EI91" s="42"/>
      <c r="EJ91" s="42"/>
      <c r="EK91" s="42"/>
      <c r="EL91" s="42"/>
      <c r="EM91" s="42"/>
      <c r="EN91" s="42"/>
      <c r="EO91" s="42"/>
      <c r="EP91" s="42"/>
      <c r="EQ91" s="42"/>
      <c r="ER91" s="42"/>
      <c r="ES91" s="42"/>
      <c r="ET91" s="42"/>
      <c r="EU91" s="42"/>
      <c r="EV91" s="42"/>
      <c r="EW91" s="42"/>
      <c r="EX91" s="42"/>
      <c r="EY91" s="42"/>
      <c r="EZ91" s="42"/>
      <c r="FA91" s="42"/>
      <c r="FB91" s="42"/>
      <c r="FC91" s="42"/>
      <c r="FD91" s="42"/>
      <c r="FE91" s="42"/>
      <c r="FF91" s="42"/>
      <c r="FG91" s="42"/>
      <c r="FH91" s="42"/>
      <c r="FI91" s="42"/>
      <c r="FJ91" s="42"/>
      <c r="FK91" s="42"/>
      <c r="FL91" s="42"/>
      <c r="FM91" s="42"/>
      <c r="FN91" s="42"/>
      <c r="FO91" s="42"/>
      <c r="FP91" s="42"/>
      <c r="FQ91" s="42"/>
      <c r="FR91" s="42"/>
      <c r="FS91" s="42"/>
      <c r="FT91" s="42"/>
      <c r="FU91" s="42"/>
      <c r="FV91" s="42"/>
      <c r="FW91" s="42"/>
      <c r="FX91" s="42"/>
      <c r="FY91" s="42"/>
      <c r="FZ91" s="42"/>
      <c r="GA91" s="42"/>
      <c r="GB91" s="42"/>
      <c r="GC91" s="42"/>
      <c r="GD91" s="42"/>
      <c r="GE91" s="42"/>
      <c r="GF91" s="42"/>
      <c r="GG91" s="42"/>
      <c r="GH91" s="42"/>
      <c r="GI91" s="42"/>
      <c r="GJ91" s="42"/>
      <c r="GK91" s="42"/>
      <c r="GL91" s="42"/>
      <c r="GM91" s="42"/>
      <c r="GN91" s="42"/>
      <c r="GO91" s="42"/>
      <c r="GP91" s="42"/>
      <c r="GQ91" s="42"/>
      <c r="GR91" s="42"/>
      <c r="GS91" s="42"/>
      <c r="GT91" s="42"/>
      <c r="GU91" s="42"/>
      <c r="GV91" s="42"/>
      <c r="GW91" s="42"/>
      <c r="GX91" s="42"/>
      <c r="GY91" s="42"/>
      <c r="GZ91" s="42"/>
      <c r="HA91" s="42"/>
      <c r="HB91" s="42"/>
      <c r="HC91" s="42"/>
      <c r="HD91" s="42"/>
      <c r="HE91" s="42"/>
      <c r="HF91" s="42"/>
      <c r="HG91" s="42"/>
      <c r="HH91" s="42"/>
      <c r="HI91" s="42"/>
      <c r="HJ91" s="42"/>
      <c r="HK91" s="42"/>
      <c r="HL91" s="42"/>
      <c r="HM91" s="42"/>
      <c r="HN91" s="42"/>
      <c r="HO91" s="42"/>
      <c r="HP91" s="42"/>
      <c r="HQ91" s="42"/>
      <c r="HR91" s="42"/>
      <c r="HS91" s="42"/>
      <c r="HT91" s="42"/>
      <c r="HU91" s="42"/>
      <c r="HV91" s="42"/>
      <c r="HW91" s="42"/>
      <c r="HX91" s="42"/>
      <c r="HY91" s="42"/>
      <c r="HZ91" s="42"/>
      <c r="IA91" s="42"/>
      <c r="IB91" s="42"/>
      <c r="IC91" s="42"/>
      <c r="ID91" s="42"/>
      <c r="IE91" s="42"/>
      <c r="IF91" s="42"/>
      <c r="IG91" s="42"/>
      <c r="IH91" s="42"/>
      <c r="II91" s="42"/>
      <c r="IJ91" s="42"/>
      <c r="IK91" s="42"/>
      <c r="IL91" s="42"/>
      <c r="IM91" s="42"/>
      <c r="IN91" s="42"/>
      <c r="IO91" s="42"/>
      <c r="IP91" s="42"/>
    </row>
    <row r="92" spans="1:250" s="77" customFormat="1" ht="26.25" customHeight="1">
      <c r="A92" s="73"/>
      <c r="B92" s="185"/>
      <c r="C92" s="185"/>
      <c r="D92" s="187"/>
      <c r="E92" s="186"/>
      <c r="F92" s="186"/>
      <c r="G92" s="185"/>
      <c r="H92" s="184"/>
      <c r="I92" s="184"/>
      <c r="J92" s="186"/>
      <c r="K92" s="186"/>
      <c r="L92" s="184"/>
      <c r="M92" s="184"/>
      <c r="N92" s="70"/>
      <c r="O92" s="69"/>
      <c r="P92" s="195"/>
      <c r="Q92" s="184"/>
      <c r="R92" s="187"/>
      <c r="S92" s="187"/>
      <c r="T92" s="187"/>
      <c r="U92" s="184"/>
      <c r="V92" s="66"/>
      <c r="W92" s="67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42"/>
      <c r="BP92" s="42"/>
      <c r="BQ92" s="42"/>
      <c r="BR92" s="42"/>
      <c r="BS92" s="42"/>
      <c r="BT92" s="42"/>
      <c r="BU92" s="42"/>
      <c r="BV92" s="42"/>
      <c r="BW92" s="42"/>
      <c r="BX92" s="42"/>
      <c r="BY92" s="42"/>
      <c r="BZ92" s="42"/>
      <c r="CA92" s="42"/>
      <c r="CB92" s="42"/>
      <c r="CC92" s="42"/>
      <c r="CD92" s="42"/>
      <c r="CE92" s="42"/>
      <c r="CF92" s="42"/>
      <c r="CG92" s="42"/>
      <c r="CH92" s="42"/>
      <c r="CI92" s="42"/>
      <c r="CJ92" s="42"/>
      <c r="CK92" s="42"/>
      <c r="CL92" s="42"/>
      <c r="CM92" s="42"/>
      <c r="CN92" s="42"/>
      <c r="CO92" s="42"/>
      <c r="CP92" s="42"/>
      <c r="CQ92" s="42"/>
      <c r="CR92" s="42"/>
      <c r="CS92" s="42"/>
      <c r="CT92" s="42"/>
      <c r="CU92" s="42"/>
      <c r="CV92" s="42"/>
      <c r="CW92" s="42"/>
      <c r="CX92" s="42"/>
      <c r="CY92" s="4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  <c r="EA92" s="42"/>
      <c r="EB92" s="42"/>
      <c r="EC92" s="42"/>
      <c r="ED92" s="42"/>
      <c r="EE92" s="42"/>
      <c r="EF92" s="42"/>
      <c r="EG92" s="42"/>
      <c r="EH92" s="42"/>
      <c r="EI92" s="42"/>
      <c r="EJ92" s="42"/>
      <c r="EK92" s="42"/>
      <c r="EL92" s="42"/>
      <c r="EM92" s="42"/>
      <c r="EN92" s="42"/>
      <c r="EO92" s="42"/>
      <c r="EP92" s="42"/>
      <c r="EQ92" s="42"/>
      <c r="ER92" s="42"/>
      <c r="ES92" s="42"/>
      <c r="ET92" s="42"/>
      <c r="EU92" s="42"/>
      <c r="EV92" s="42"/>
      <c r="EW92" s="42"/>
      <c r="EX92" s="42"/>
      <c r="EY92" s="42"/>
      <c r="EZ92" s="42"/>
      <c r="FA92" s="42"/>
      <c r="FB92" s="42"/>
      <c r="FC92" s="42"/>
      <c r="FD92" s="42"/>
      <c r="FE92" s="42"/>
      <c r="FF92" s="42"/>
      <c r="FG92" s="42"/>
      <c r="FH92" s="42"/>
      <c r="FI92" s="42"/>
      <c r="FJ92" s="42"/>
      <c r="FK92" s="42"/>
      <c r="FL92" s="42"/>
      <c r="FM92" s="42"/>
      <c r="FN92" s="42"/>
      <c r="FO92" s="42"/>
      <c r="FP92" s="42"/>
      <c r="FQ92" s="42"/>
      <c r="FR92" s="42"/>
      <c r="FS92" s="42"/>
      <c r="FT92" s="42"/>
      <c r="FU92" s="42"/>
      <c r="FV92" s="42"/>
      <c r="FW92" s="42"/>
      <c r="FX92" s="42"/>
      <c r="FY92" s="42"/>
      <c r="FZ92" s="42"/>
      <c r="GA92" s="42"/>
      <c r="GB92" s="42"/>
      <c r="GC92" s="42"/>
      <c r="GD92" s="42"/>
      <c r="GE92" s="42"/>
      <c r="GF92" s="42"/>
      <c r="GG92" s="42"/>
      <c r="GH92" s="42"/>
      <c r="GI92" s="42"/>
      <c r="GJ92" s="42"/>
      <c r="GK92" s="42"/>
      <c r="GL92" s="42"/>
      <c r="GM92" s="42"/>
      <c r="GN92" s="42"/>
      <c r="GO92" s="42"/>
      <c r="GP92" s="42"/>
      <c r="GQ92" s="42"/>
      <c r="GR92" s="42"/>
      <c r="GS92" s="42"/>
      <c r="GT92" s="42"/>
      <c r="GU92" s="42"/>
      <c r="GV92" s="42"/>
      <c r="GW92" s="42"/>
      <c r="GX92" s="42"/>
      <c r="GY92" s="42"/>
      <c r="GZ92" s="42"/>
      <c r="HA92" s="42"/>
      <c r="HB92" s="42"/>
      <c r="HC92" s="42"/>
      <c r="HD92" s="42"/>
      <c r="HE92" s="42"/>
      <c r="HF92" s="42"/>
      <c r="HG92" s="42"/>
      <c r="HH92" s="42"/>
      <c r="HI92" s="42"/>
      <c r="HJ92" s="42"/>
      <c r="HK92" s="42"/>
      <c r="HL92" s="42"/>
      <c r="HM92" s="42"/>
      <c r="HN92" s="42"/>
      <c r="HO92" s="42"/>
      <c r="HP92" s="42"/>
      <c r="HQ92" s="42"/>
      <c r="HR92" s="42"/>
      <c r="HS92" s="42"/>
      <c r="HT92" s="42"/>
      <c r="HU92" s="42"/>
      <c r="HV92" s="42"/>
      <c r="HW92" s="42"/>
      <c r="HX92" s="42"/>
      <c r="HY92" s="42"/>
      <c r="HZ92" s="42"/>
      <c r="IA92" s="42"/>
      <c r="IB92" s="42"/>
      <c r="IC92" s="42"/>
      <c r="ID92" s="42"/>
      <c r="IE92" s="42"/>
      <c r="IF92" s="42"/>
      <c r="IG92" s="42"/>
      <c r="IH92" s="42"/>
      <c r="II92" s="42"/>
      <c r="IJ92" s="42"/>
      <c r="IK92" s="42"/>
      <c r="IL92" s="42"/>
      <c r="IM92" s="42"/>
      <c r="IN92" s="42"/>
      <c r="IO92" s="42"/>
      <c r="IP92" s="42"/>
    </row>
    <row r="93" spans="1:250" s="77" customFormat="1" ht="26.25" customHeight="1">
      <c r="A93" s="192"/>
      <c r="B93" s="185"/>
      <c r="C93" s="185"/>
      <c r="D93" s="187"/>
      <c r="E93" s="186"/>
      <c r="F93" s="186"/>
      <c r="G93" s="185"/>
      <c r="H93" s="184"/>
      <c r="I93" s="184"/>
      <c r="J93" s="186"/>
      <c r="K93" s="186"/>
      <c r="L93" s="184"/>
      <c r="M93" s="184"/>
      <c r="N93" s="68"/>
      <c r="O93" s="72"/>
      <c r="P93" s="195"/>
      <c r="Q93" s="184"/>
      <c r="R93" s="187"/>
      <c r="S93" s="187"/>
      <c r="T93" s="187"/>
      <c r="U93" s="184"/>
      <c r="V93" s="197"/>
      <c r="W93" s="67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  <c r="BP93" s="42"/>
      <c r="BQ93" s="42"/>
      <c r="BR93" s="42"/>
      <c r="BS93" s="42"/>
      <c r="BT93" s="42"/>
      <c r="BU93" s="42"/>
      <c r="BV93" s="42"/>
      <c r="BW93" s="42"/>
      <c r="BX93" s="42"/>
      <c r="BY93" s="42"/>
      <c r="BZ93" s="42"/>
      <c r="CA93" s="42"/>
      <c r="CB93" s="42"/>
      <c r="CC93" s="42"/>
      <c r="CD93" s="42"/>
      <c r="CE93" s="42"/>
      <c r="CF93" s="42"/>
      <c r="CG93" s="42"/>
      <c r="CH93" s="42"/>
      <c r="CI93" s="42"/>
      <c r="CJ93" s="42"/>
      <c r="CK93" s="42"/>
      <c r="CL93" s="42"/>
      <c r="CM93" s="42"/>
      <c r="CN93" s="42"/>
      <c r="CO93" s="42"/>
      <c r="CP93" s="42"/>
      <c r="CQ93" s="42"/>
      <c r="CR93" s="42"/>
      <c r="CS93" s="42"/>
      <c r="CT93" s="42"/>
      <c r="CU93" s="42"/>
      <c r="CV93" s="42"/>
      <c r="CW93" s="42"/>
      <c r="CX93" s="42"/>
      <c r="CY93" s="4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  <c r="EA93" s="42"/>
      <c r="EB93" s="42"/>
      <c r="EC93" s="42"/>
      <c r="ED93" s="42"/>
      <c r="EE93" s="42"/>
      <c r="EF93" s="42"/>
      <c r="EG93" s="42"/>
      <c r="EH93" s="42"/>
      <c r="EI93" s="42"/>
      <c r="EJ93" s="42"/>
      <c r="EK93" s="42"/>
      <c r="EL93" s="42"/>
      <c r="EM93" s="42"/>
      <c r="EN93" s="42"/>
      <c r="EO93" s="42"/>
      <c r="EP93" s="42"/>
      <c r="EQ93" s="42"/>
      <c r="ER93" s="42"/>
      <c r="ES93" s="42"/>
      <c r="ET93" s="42"/>
      <c r="EU93" s="42"/>
      <c r="EV93" s="42"/>
      <c r="EW93" s="42"/>
      <c r="EX93" s="42"/>
      <c r="EY93" s="42"/>
      <c r="EZ93" s="42"/>
      <c r="FA93" s="42"/>
      <c r="FB93" s="42"/>
      <c r="FC93" s="42"/>
      <c r="FD93" s="42"/>
      <c r="FE93" s="42"/>
      <c r="FF93" s="42"/>
      <c r="FG93" s="42"/>
      <c r="FH93" s="42"/>
      <c r="FI93" s="42"/>
      <c r="FJ93" s="42"/>
      <c r="FK93" s="42"/>
      <c r="FL93" s="42"/>
      <c r="FM93" s="42"/>
      <c r="FN93" s="42"/>
      <c r="FO93" s="42"/>
      <c r="FP93" s="42"/>
      <c r="FQ93" s="42"/>
      <c r="FR93" s="42"/>
      <c r="FS93" s="42"/>
      <c r="FT93" s="42"/>
      <c r="FU93" s="42"/>
      <c r="FV93" s="42"/>
      <c r="FW93" s="42"/>
      <c r="FX93" s="42"/>
      <c r="FY93" s="42"/>
      <c r="FZ93" s="42"/>
      <c r="GA93" s="42"/>
      <c r="GB93" s="42"/>
      <c r="GC93" s="42"/>
      <c r="GD93" s="42"/>
      <c r="GE93" s="42"/>
      <c r="GF93" s="42"/>
      <c r="GG93" s="42"/>
      <c r="GH93" s="42"/>
      <c r="GI93" s="42"/>
      <c r="GJ93" s="42"/>
      <c r="GK93" s="42"/>
      <c r="GL93" s="42"/>
      <c r="GM93" s="42"/>
      <c r="GN93" s="42"/>
      <c r="GO93" s="42"/>
      <c r="GP93" s="42"/>
      <c r="GQ93" s="42"/>
      <c r="GR93" s="42"/>
      <c r="GS93" s="42"/>
      <c r="GT93" s="42"/>
      <c r="GU93" s="42"/>
      <c r="GV93" s="42"/>
      <c r="GW93" s="42"/>
      <c r="GX93" s="42"/>
      <c r="GY93" s="42"/>
      <c r="GZ93" s="42"/>
      <c r="HA93" s="42"/>
      <c r="HB93" s="42"/>
      <c r="HC93" s="42"/>
      <c r="HD93" s="42"/>
      <c r="HE93" s="42"/>
      <c r="HF93" s="42"/>
      <c r="HG93" s="42"/>
      <c r="HH93" s="42"/>
      <c r="HI93" s="42"/>
      <c r="HJ93" s="42"/>
      <c r="HK93" s="42"/>
      <c r="HL93" s="42"/>
      <c r="HM93" s="42"/>
      <c r="HN93" s="42"/>
      <c r="HO93" s="42"/>
      <c r="HP93" s="42"/>
      <c r="HQ93" s="42"/>
      <c r="HR93" s="42"/>
      <c r="HS93" s="42"/>
      <c r="HT93" s="42"/>
      <c r="HU93" s="42"/>
      <c r="HV93" s="42"/>
      <c r="HW93" s="42"/>
      <c r="HX93" s="42"/>
      <c r="HY93" s="42"/>
      <c r="HZ93" s="42"/>
      <c r="IA93" s="42"/>
      <c r="IB93" s="42"/>
      <c r="IC93" s="42"/>
      <c r="ID93" s="42"/>
      <c r="IE93" s="42"/>
      <c r="IF93" s="42"/>
      <c r="IG93" s="42"/>
      <c r="IH93" s="42"/>
      <c r="II93" s="42"/>
      <c r="IJ93" s="42"/>
      <c r="IK93" s="42"/>
      <c r="IL93" s="42"/>
      <c r="IM93" s="42"/>
      <c r="IN93" s="42"/>
      <c r="IO93" s="42"/>
      <c r="IP93" s="42"/>
    </row>
    <row r="94" spans="1:250" s="77" customFormat="1" ht="26.25" customHeight="1">
      <c r="A94" s="192"/>
      <c r="B94" s="185"/>
      <c r="C94" s="185"/>
      <c r="D94" s="187"/>
      <c r="E94" s="186"/>
      <c r="F94" s="186"/>
      <c r="G94" s="185"/>
      <c r="H94" s="184"/>
      <c r="I94" s="184"/>
      <c r="J94" s="186"/>
      <c r="K94" s="186"/>
      <c r="L94" s="184"/>
      <c r="M94" s="184"/>
      <c r="N94" s="68"/>
      <c r="O94" s="72"/>
      <c r="P94" s="195"/>
      <c r="Q94" s="184"/>
      <c r="R94" s="187"/>
      <c r="S94" s="187"/>
      <c r="T94" s="187"/>
      <c r="U94" s="184"/>
      <c r="V94" s="197"/>
      <c r="W94" s="67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2"/>
      <c r="CH94" s="42"/>
      <c r="CI94" s="42"/>
      <c r="CJ94" s="42"/>
      <c r="CK94" s="42"/>
      <c r="CL94" s="42"/>
      <c r="CM94" s="42"/>
      <c r="CN94" s="42"/>
      <c r="CO94" s="42"/>
      <c r="CP94" s="42"/>
      <c r="CQ94" s="42"/>
      <c r="CR94" s="42"/>
      <c r="CS94" s="42"/>
      <c r="CT94" s="42"/>
      <c r="CU94" s="42"/>
      <c r="CV94" s="42"/>
      <c r="CW94" s="42"/>
      <c r="CX94" s="42"/>
      <c r="CY94" s="4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  <c r="EA94" s="42"/>
      <c r="EB94" s="42"/>
      <c r="EC94" s="42"/>
      <c r="ED94" s="42"/>
      <c r="EE94" s="42"/>
      <c r="EF94" s="42"/>
      <c r="EG94" s="42"/>
      <c r="EH94" s="42"/>
      <c r="EI94" s="42"/>
      <c r="EJ94" s="42"/>
      <c r="EK94" s="42"/>
      <c r="EL94" s="42"/>
      <c r="EM94" s="42"/>
      <c r="EN94" s="42"/>
      <c r="EO94" s="42"/>
      <c r="EP94" s="42"/>
      <c r="EQ94" s="42"/>
      <c r="ER94" s="42"/>
      <c r="ES94" s="42"/>
      <c r="ET94" s="42"/>
      <c r="EU94" s="42"/>
      <c r="EV94" s="42"/>
      <c r="EW94" s="42"/>
      <c r="EX94" s="42"/>
      <c r="EY94" s="42"/>
      <c r="EZ94" s="42"/>
      <c r="FA94" s="42"/>
      <c r="FB94" s="42"/>
      <c r="FC94" s="42"/>
      <c r="FD94" s="42"/>
      <c r="FE94" s="42"/>
      <c r="FF94" s="42"/>
      <c r="FG94" s="42"/>
      <c r="FH94" s="42"/>
      <c r="FI94" s="42"/>
      <c r="FJ94" s="42"/>
      <c r="FK94" s="42"/>
      <c r="FL94" s="42"/>
      <c r="FM94" s="42"/>
      <c r="FN94" s="42"/>
      <c r="FO94" s="42"/>
      <c r="FP94" s="42"/>
      <c r="FQ94" s="42"/>
      <c r="FR94" s="42"/>
      <c r="FS94" s="42"/>
      <c r="FT94" s="42"/>
      <c r="FU94" s="42"/>
      <c r="FV94" s="42"/>
      <c r="FW94" s="42"/>
      <c r="FX94" s="42"/>
      <c r="FY94" s="42"/>
      <c r="FZ94" s="42"/>
      <c r="GA94" s="42"/>
      <c r="GB94" s="42"/>
      <c r="GC94" s="42"/>
      <c r="GD94" s="42"/>
      <c r="GE94" s="42"/>
      <c r="GF94" s="42"/>
      <c r="GG94" s="42"/>
      <c r="GH94" s="42"/>
      <c r="GI94" s="42"/>
      <c r="GJ94" s="42"/>
      <c r="GK94" s="42"/>
      <c r="GL94" s="42"/>
      <c r="GM94" s="42"/>
      <c r="GN94" s="42"/>
      <c r="GO94" s="42"/>
      <c r="GP94" s="42"/>
      <c r="GQ94" s="42"/>
      <c r="GR94" s="42"/>
      <c r="GS94" s="42"/>
      <c r="GT94" s="42"/>
      <c r="GU94" s="42"/>
      <c r="GV94" s="42"/>
      <c r="GW94" s="42"/>
      <c r="GX94" s="42"/>
      <c r="GY94" s="42"/>
      <c r="GZ94" s="42"/>
      <c r="HA94" s="42"/>
      <c r="HB94" s="42"/>
      <c r="HC94" s="42"/>
      <c r="HD94" s="42"/>
      <c r="HE94" s="42"/>
      <c r="HF94" s="42"/>
      <c r="HG94" s="42"/>
      <c r="HH94" s="42"/>
      <c r="HI94" s="42"/>
      <c r="HJ94" s="42"/>
      <c r="HK94" s="42"/>
      <c r="HL94" s="42"/>
      <c r="HM94" s="42"/>
      <c r="HN94" s="42"/>
      <c r="HO94" s="42"/>
      <c r="HP94" s="42"/>
      <c r="HQ94" s="42"/>
      <c r="HR94" s="42"/>
      <c r="HS94" s="42"/>
      <c r="HT94" s="42"/>
      <c r="HU94" s="42"/>
      <c r="HV94" s="42"/>
      <c r="HW94" s="42"/>
      <c r="HX94" s="42"/>
      <c r="HY94" s="42"/>
      <c r="HZ94" s="42"/>
      <c r="IA94" s="42"/>
      <c r="IB94" s="42"/>
      <c r="IC94" s="42"/>
      <c r="ID94" s="42"/>
      <c r="IE94" s="42"/>
      <c r="IF94" s="42"/>
      <c r="IG94" s="42"/>
      <c r="IH94" s="42"/>
      <c r="II94" s="42"/>
      <c r="IJ94" s="42"/>
      <c r="IK94" s="42"/>
      <c r="IL94" s="42"/>
      <c r="IM94" s="42"/>
      <c r="IN94" s="42"/>
      <c r="IO94" s="42"/>
      <c r="IP94" s="42"/>
    </row>
    <row r="95" spans="1:250" s="42" customFormat="1" ht="26.25">
      <c r="A95" s="78"/>
      <c r="B95" s="185"/>
      <c r="C95" s="185"/>
      <c r="D95" s="187"/>
      <c r="E95" s="186"/>
      <c r="F95" s="190"/>
      <c r="G95" s="185"/>
      <c r="H95" s="184"/>
      <c r="I95" s="184"/>
      <c r="J95" s="186"/>
      <c r="K95" s="184"/>
      <c r="L95" s="184"/>
      <c r="M95" s="184"/>
      <c r="N95" s="184"/>
      <c r="O95" s="184"/>
      <c r="P95" s="189"/>
      <c r="Q95" s="184"/>
      <c r="R95" s="187"/>
      <c r="S95" s="187"/>
      <c r="T95" s="187"/>
      <c r="U95" s="184"/>
      <c r="W95" s="67"/>
    </row>
    <row r="96" spans="1:250" s="42" customFormat="1" ht="26.25" customHeight="1">
      <c r="A96" s="57"/>
      <c r="B96" s="185"/>
      <c r="C96" s="185"/>
      <c r="D96" s="187"/>
      <c r="E96" s="186"/>
      <c r="F96" s="190"/>
      <c r="G96" s="185"/>
      <c r="H96" s="184"/>
      <c r="I96" s="184"/>
      <c r="J96" s="186"/>
      <c r="K96" s="184"/>
      <c r="L96" s="184"/>
      <c r="M96" s="184"/>
      <c r="N96" s="68"/>
      <c r="O96" s="69"/>
      <c r="P96" s="189"/>
      <c r="Q96" s="184"/>
      <c r="R96" s="187"/>
      <c r="S96" s="187"/>
      <c r="T96" s="187"/>
      <c r="U96" s="184"/>
      <c r="V96" s="40"/>
      <c r="W96" s="67"/>
    </row>
    <row r="97" spans="1:23" s="42" customFormat="1" ht="26.25" customHeight="1">
      <c r="A97" s="58"/>
      <c r="B97" s="185"/>
      <c r="C97" s="185"/>
      <c r="D97" s="187"/>
      <c r="E97" s="186"/>
      <c r="F97" s="190"/>
      <c r="G97" s="185"/>
      <c r="H97" s="184"/>
      <c r="I97" s="184"/>
      <c r="J97" s="186"/>
      <c r="K97" s="184"/>
      <c r="L97" s="184"/>
      <c r="M97" s="184"/>
      <c r="N97" s="70"/>
      <c r="O97" s="69"/>
      <c r="P97" s="189"/>
      <c r="Q97" s="184"/>
      <c r="R97" s="187"/>
      <c r="S97" s="187"/>
      <c r="T97" s="187"/>
      <c r="U97" s="184"/>
      <c r="V97" s="40"/>
      <c r="W97" s="67"/>
    </row>
    <row r="98" spans="1:23" s="42" customFormat="1" ht="26.25" customHeight="1">
      <c r="A98" s="58"/>
      <c r="B98" s="185"/>
      <c r="C98" s="185"/>
      <c r="D98" s="187"/>
      <c r="E98" s="186"/>
      <c r="F98" s="190"/>
      <c r="G98" s="185"/>
      <c r="H98" s="184"/>
      <c r="I98" s="184"/>
      <c r="J98" s="186"/>
      <c r="K98" s="184"/>
      <c r="L98" s="184"/>
      <c r="M98" s="184"/>
      <c r="N98" s="70"/>
      <c r="O98" s="69"/>
      <c r="P98" s="189"/>
      <c r="Q98" s="184"/>
      <c r="R98" s="187"/>
      <c r="S98" s="187"/>
      <c r="T98" s="187"/>
      <c r="U98" s="184"/>
      <c r="V98" s="40"/>
      <c r="W98" s="67"/>
    </row>
    <row r="99" spans="1:23" s="42" customFormat="1" ht="26.25" customHeight="1">
      <c r="A99" s="58"/>
      <c r="B99" s="185"/>
      <c r="C99" s="185"/>
      <c r="D99" s="187"/>
      <c r="E99" s="186"/>
      <c r="F99" s="190"/>
      <c r="G99" s="185"/>
      <c r="H99" s="184"/>
      <c r="I99" s="184"/>
      <c r="J99" s="186"/>
      <c r="K99" s="184"/>
      <c r="L99" s="184"/>
      <c r="M99" s="184"/>
      <c r="N99" s="70"/>
      <c r="O99" s="69"/>
      <c r="P99" s="195"/>
      <c r="Q99" s="184"/>
      <c r="R99" s="187"/>
      <c r="S99" s="187"/>
      <c r="T99" s="187"/>
      <c r="U99" s="184"/>
      <c r="V99" s="40"/>
      <c r="W99" s="67"/>
    </row>
    <row r="100" spans="1:23" s="42" customFormat="1" ht="26.25" customHeight="1">
      <c r="A100" s="58"/>
      <c r="B100" s="185"/>
      <c r="C100" s="185"/>
      <c r="D100" s="187"/>
      <c r="E100" s="186"/>
      <c r="F100" s="190"/>
      <c r="G100" s="185"/>
      <c r="H100" s="184"/>
      <c r="I100" s="184"/>
      <c r="J100" s="186"/>
      <c r="K100" s="184"/>
      <c r="L100" s="184"/>
      <c r="M100" s="184"/>
      <c r="N100" s="70"/>
      <c r="O100" s="69"/>
      <c r="P100" s="195"/>
      <c r="Q100" s="184"/>
      <c r="R100" s="187"/>
      <c r="S100" s="187"/>
      <c r="T100" s="187"/>
      <c r="U100" s="184"/>
      <c r="V100" s="40"/>
      <c r="W100" s="67"/>
    </row>
    <row r="101" spans="1:23" s="42" customFormat="1" ht="26.25" customHeight="1">
      <c r="A101" s="58"/>
      <c r="B101" s="185"/>
      <c r="C101" s="185"/>
      <c r="D101" s="187"/>
      <c r="E101" s="186"/>
      <c r="F101" s="190"/>
      <c r="G101" s="185"/>
      <c r="H101" s="184"/>
      <c r="I101" s="184"/>
      <c r="J101" s="186"/>
      <c r="K101" s="184"/>
      <c r="L101" s="184"/>
      <c r="M101" s="184"/>
      <c r="N101" s="70"/>
      <c r="O101" s="69"/>
      <c r="P101" s="195"/>
      <c r="Q101" s="184"/>
      <c r="R101" s="187"/>
      <c r="S101" s="187"/>
      <c r="T101" s="187"/>
      <c r="U101" s="184"/>
      <c r="V101" s="40"/>
      <c r="W101" s="67"/>
    </row>
    <row r="102" spans="1:23" s="42" customFormat="1" ht="26.25" customHeight="1">
      <c r="A102" s="193"/>
      <c r="B102" s="185"/>
      <c r="C102" s="185"/>
      <c r="D102" s="187"/>
      <c r="E102" s="186"/>
      <c r="F102" s="190"/>
      <c r="G102" s="185"/>
      <c r="H102" s="184"/>
      <c r="I102" s="184"/>
      <c r="J102" s="186"/>
      <c r="K102" s="184"/>
      <c r="L102" s="184"/>
      <c r="M102" s="184"/>
      <c r="N102" s="68"/>
      <c r="O102" s="72"/>
      <c r="P102" s="195"/>
      <c r="Q102" s="184"/>
      <c r="R102" s="187"/>
      <c r="S102" s="187"/>
      <c r="T102" s="187"/>
      <c r="U102" s="184"/>
      <c r="W102" s="67"/>
    </row>
    <row r="103" spans="1:23" s="42" customFormat="1" ht="26.25" customHeight="1">
      <c r="A103" s="193"/>
      <c r="B103" s="185"/>
      <c r="C103" s="185"/>
      <c r="D103" s="187"/>
      <c r="E103" s="186"/>
      <c r="F103" s="190"/>
      <c r="G103" s="185"/>
      <c r="H103" s="184"/>
      <c r="I103" s="184"/>
      <c r="J103" s="186"/>
      <c r="K103" s="184"/>
      <c r="L103" s="184"/>
      <c r="M103" s="184"/>
      <c r="N103" s="68"/>
      <c r="O103" s="72"/>
      <c r="P103" s="195"/>
      <c r="Q103" s="184"/>
      <c r="R103" s="187"/>
      <c r="S103" s="187"/>
      <c r="T103" s="187"/>
      <c r="U103" s="184"/>
      <c r="W103" s="67"/>
    </row>
    <row r="104" spans="1:23" s="42" customFormat="1" ht="35.25" customHeight="1">
      <c r="A104" s="78"/>
      <c r="B104" s="185"/>
      <c r="C104" s="185"/>
      <c r="D104" s="187"/>
      <c r="E104" s="186"/>
      <c r="F104" s="190"/>
      <c r="G104" s="185"/>
      <c r="H104" s="184"/>
      <c r="I104" s="184"/>
      <c r="J104" s="186"/>
      <c r="K104" s="184"/>
      <c r="L104" s="184"/>
      <c r="M104" s="184"/>
      <c r="N104" s="184"/>
      <c r="O104" s="184"/>
      <c r="P104" s="189"/>
      <c r="Q104" s="184"/>
      <c r="R104" s="187"/>
      <c r="S104" s="187"/>
      <c r="T104" s="187"/>
      <c r="U104" s="184"/>
      <c r="W104" s="67"/>
    </row>
    <row r="105" spans="1:23" s="42" customFormat="1" ht="26.25" customHeight="1">
      <c r="A105" s="57"/>
      <c r="B105" s="185"/>
      <c r="C105" s="185"/>
      <c r="D105" s="187"/>
      <c r="E105" s="186"/>
      <c r="F105" s="190"/>
      <c r="G105" s="185"/>
      <c r="H105" s="184"/>
      <c r="I105" s="184"/>
      <c r="J105" s="186"/>
      <c r="K105" s="184"/>
      <c r="L105" s="184"/>
      <c r="M105" s="184"/>
      <c r="N105" s="68"/>
      <c r="O105" s="69"/>
      <c r="P105" s="189"/>
      <c r="Q105" s="184"/>
      <c r="R105" s="187"/>
      <c r="S105" s="187"/>
      <c r="T105" s="187"/>
      <c r="U105" s="184"/>
      <c r="V105" s="40"/>
      <c r="W105" s="67"/>
    </row>
    <row r="106" spans="1:23" s="42" customFormat="1" ht="26.25" customHeight="1">
      <c r="A106" s="58"/>
      <c r="B106" s="185"/>
      <c r="C106" s="185"/>
      <c r="D106" s="187"/>
      <c r="E106" s="186"/>
      <c r="F106" s="190"/>
      <c r="G106" s="185"/>
      <c r="H106" s="184"/>
      <c r="I106" s="184"/>
      <c r="J106" s="186"/>
      <c r="K106" s="184"/>
      <c r="L106" s="184"/>
      <c r="M106" s="184"/>
      <c r="N106" s="70"/>
      <c r="O106" s="69"/>
      <c r="P106" s="189"/>
      <c r="Q106" s="184"/>
      <c r="R106" s="187"/>
      <c r="S106" s="187"/>
      <c r="T106" s="187"/>
      <c r="U106" s="184"/>
      <c r="V106" s="40"/>
      <c r="W106" s="67"/>
    </row>
    <row r="107" spans="1:23" s="42" customFormat="1" ht="26.25" customHeight="1">
      <c r="A107" s="58"/>
      <c r="B107" s="185"/>
      <c r="C107" s="185"/>
      <c r="D107" s="187"/>
      <c r="E107" s="186"/>
      <c r="F107" s="190"/>
      <c r="G107" s="185"/>
      <c r="H107" s="184"/>
      <c r="I107" s="184"/>
      <c r="J107" s="186"/>
      <c r="K107" s="184"/>
      <c r="L107" s="184"/>
      <c r="M107" s="184"/>
      <c r="N107" s="70"/>
      <c r="O107" s="69"/>
      <c r="P107" s="189"/>
      <c r="Q107" s="184"/>
      <c r="R107" s="187"/>
      <c r="S107" s="187"/>
      <c r="T107" s="187"/>
      <c r="U107" s="184"/>
      <c r="V107" s="40"/>
      <c r="W107" s="67"/>
    </row>
    <row r="108" spans="1:23" s="42" customFormat="1" ht="26.25" customHeight="1">
      <c r="A108" s="58"/>
      <c r="B108" s="185"/>
      <c r="C108" s="185"/>
      <c r="D108" s="187"/>
      <c r="E108" s="186"/>
      <c r="F108" s="190"/>
      <c r="G108" s="185"/>
      <c r="H108" s="184"/>
      <c r="I108" s="184"/>
      <c r="J108" s="186"/>
      <c r="K108" s="184"/>
      <c r="L108" s="184"/>
      <c r="M108" s="184"/>
      <c r="N108" s="70"/>
      <c r="O108" s="69"/>
      <c r="P108" s="195"/>
      <c r="Q108" s="184"/>
      <c r="R108" s="187"/>
      <c r="S108" s="187"/>
      <c r="T108" s="187"/>
      <c r="U108" s="184"/>
      <c r="V108" s="40"/>
      <c r="W108" s="67"/>
    </row>
    <row r="109" spans="1:23" s="42" customFormat="1" ht="26.25" customHeight="1">
      <c r="A109" s="58"/>
      <c r="B109" s="185"/>
      <c r="C109" s="185"/>
      <c r="D109" s="187"/>
      <c r="E109" s="186"/>
      <c r="F109" s="190"/>
      <c r="G109" s="185"/>
      <c r="H109" s="184"/>
      <c r="I109" s="184"/>
      <c r="J109" s="186"/>
      <c r="K109" s="184"/>
      <c r="L109" s="184"/>
      <c r="M109" s="184"/>
      <c r="N109" s="70"/>
      <c r="O109" s="69"/>
      <c r="P109" s="195"/>
      <c r="Q109" s="184"/>
      <c r="R109" s="187"/>
      <c r="S109" s="187"/>
      <c r="T109" s="187"/>
      <c r="U109" s="184"/>
      <c r="V109" s="40"/>
      <c r="W109" s="67"/>
    </row>
    <row r="110" spans="1:23" s="42" customFormat="1" ht="26.25" customHeight="1">
      <c r="A110" s="58"/>
      <c r="B110" s="185"/>
      <c r="C110" s="185"/>
      <c r="D110" s="187"/>
      <c r="E110" s="186"/>
      <c r="F110" s="190"/>
      <c r="G110" s="185"/>
      <c r="H110" s="184"/>
      <c r="I110" s="184"/>
      <c r="J110" s="186"/>
      <c r="K110" s="184"/>
      <c r="L110" s="184"/>
      <c r="M110" s="184"/>
      <c r="N110" s="70"/>
      <c r="O110" s="69"/>
      <c r="P110" s="195"/>
      <c r="Q110" s="184"/>
      <c r="R110" s="187"/>
      <c r="S110" s="187"/>
      <c r="T110" s="187"/>
      <c r="U110" s="184"/>
      <c r="V110" s="40"/>
      <c r="W110" s="67"/>
    </row>
    <row r="111" spans="1:23" s="42" customFormat="1" ht="26.25" customHeight="1">
      <c r="A111" s="193"/>
      <c r="B111" s="185"/>
      <c r="C111" s="185"/>
      <c r="D111" s="187"/>
      <c r="E111" s="186"/>
      <c r="F111" s="190"/>
      <c r="G111" s="185"/>
      <c r="H111" s="184"/>
      <c r="I111" s="184"/>
      <c r="J111" s="186"/>
      <c r="K111" s="184"/>
      <c r="L111" s="184"/>
      <c r="M111" s="184"/>
      <c r="N111" s="68"/>
      <c r="O111" s="72"/>
      <c r="P111" s="195"/>
      <c r="Q111" s="184"/>
      <c r="R111" s="187"/>
      <c r="S111" s="187"/>
      <c r="T111" s="187"/>
      <c r="U111" s="184"/>
      <c r="W111" s="67"/>
    </row>
    <row r="112" spans="1:23" s="42" customFormat="1" ht="26.25" customHeight="1">
      <c r="A112" s="193"/>
      <c r="B112" s="185"/>
      <c r="C112" s="185"/>
      <c r="D112" s="187"/>
      <c r="E112" s="186"/>
      <c r="F112" s="190"/>
      <c r="G112" s="185"/>
      <c r="H112" s="184"/>
      <c r="I112" s="184"/>
      <c r="J112" s="186"/>
      <c r="K112" s="184"/>
      <c r="L112" s="184"/>
      <c r="M112" s="184"/>
      <c r="N112" s="68"/>
      <c r="O112" s="72"/>
      <c r="P112" s="195"/>
      <c r="Q112" s="184"/>
      <c r="R112" s="187"/>
      <c r="S112" s="187"/>
      <c r="T112" s="187"/>
      <c r="U112" s="184"/>
      <c r="W112" s="67"/>
    </row>
    <row r="113" spans="1:23" s="42" customFormat="1" ht="26.25">
      <c r="A113" s="78"/>
      <c r="B113" s="185"/>
      <c r="C113" s="185"/>
      <c r="D113" s="187"/>
      <c r="E113" s="186"/>
      <c r="F113" s="190"/>
      <c r="G113" s="185"/>
      <c r="H113" s="184"/>
      <c r="I113" s="184"/>
      <c r="J113" s="186"/>
      <c r="K113" s="184"/>
      <c r="L113" s="184"/>
      <c r="M113" s="184"/>
      <c r="N113" s="184"/>
      <c r="O113" s="184"/>
      <c r="P113" s="189"/>
      <c r="Q113" s="184"/>
      <c r="R113" s="187"/>
      <c r="S113" s="187"/>
      <c r="T113" s="187"/>
      <c r="U113" s="184"/>
      <c r="W113" s="67"/>
    </row>
    <row r="114" spans="1:23" s="42" customFormat="1" ht="26.25" customHeight="1">
      <c r="A114" s="57"/>
      <c r="B114" s="185"/>
      <c r="C114" s="185"/>
      <c r="D114" s="187"/>
      <c r="E114" s="186"/>
      <c r="F114" s="190"/>
      <c r="G114" s="185"/>
      <c r="H114" s="184"/>
      <c r="I114" s="184"/>
      <c r="J114" s="186"/>
      <c r="K114" s="184"/>
      <c r="L114" s="184"/>
      <c r="M114" s="184"/>
      <c r="N114" s="68"/>
      <c r="O114" s="69"/>
      <c r="P114" s="189"/>
      <c r="Q114" s="184"/>
      <c r="R114" s="187"/>
      <c r="S114" s="187"/>
      <c r="T114" s="187"/>
      <c r="U114" s="184"/>
      <c r="V114" s="40"/>
      <c r="W114" s="67"/>
    </row>
    <row r="115" spans="1:23" s="42" customFormat="1" ht="26.25" customHeight="1">
      <c r="A115" s="58"/>
      <c r="B115" s="185"/>
      <c r="C115" s="185"/>
      <c r="D115" s="187"/>
      <c r="E115" s="186"/>
      <c r="F115" s="190"/>
      <c r="G115" s="185"/>
      <c r="H115" s="184"/>
      <c r="I115" s="184"/>
      <c r="J115" s="186"/>
      <c r="K115" s="184"/>
      <c r="L115" s="184"/>
      <c r="M115" s="184"/>
      <c r="N115" s="70"/>
      <c r="O115" s="69"/>
      <c r="P115" s="189"/>
      <c r="Q115" s="184"/>
      <c r="R115" s="187"/>
      <c r="S115" s="187"/>
      <c r="T115" s="187"/>
      <c r="U115" s="184"/>
      <c r="V115" s="40"/>
      <c r="W115" s="67"/>
    </row>
    <row r="116" spans="1:23" s="42" customFormat="1" ht="26.25" customHeight="1">
      <c r="A116" s="58"/>
      <c r="B116" s="185"/>
      <c r="C116" s="185"/>
      <c r="D116" s="187"/>
      <c r="E116" s="186"/>
      <c r="F116" s="190"/>
      <c r="G116" s="185"/>
      <c r="H116" s="184"/>
      <c r="I116" s="184"/>
      <c r="J116" s="186"/>
      <c r="K116" s="184"/>
      <c r="L116" s="184"/>
      <c r="M116" s="184"/>
      <c r="N116" s="70"/>
      <c r="O116" s="69"/>
      <c r="P116" s="189"/>
      <c r="Q116" s="184"/>
      <c r="R116" s="187"/>
      <c r="S116" s="187"/>
      <c r="T116" s="187"/>
      <c r="U116" s="184"/>
      <c r="V116" s="40"/>
      <c r="W116" s="67"/>
    </row>
    <row r="117" spans="1:23" s="42" customFormat="1" ht="26.25" customHeight="1">
      <c r="A117" s="58"/>
      <c r="B117" s="185"/>
      <c r="C117" s="185"/>
      <c r="D117" s="187"/>
      <c r="E117" s="186"/>
      <c r="F117" s="190"/>
      <c r="G117" s="185"/>
      <c r="H117" s="184"/>
      <c r="I117" s="184"/>
      <c r="J117" s="186"/>
      <c r="K117" s="184"/>
      <c r="L117" s="184"/>
      <c r="M117" s="184"/>
      <c r="N117" s="70"/>
      <c r="O117" s="69"/>
      <c r="P117" s="195"/>
      <c r="Q117" s="184"/>
      <c r="R117" s="187"/>
      <c r="S117" s="187"/>
      <c r="T117" s="187"/>
      <c r="U117" s="184"/>
      <c r="V117" s="40"/>
      <c r="W117" s="67"/>
    </row>
    <row r="118" spans="1:23" s="42" customFormat="1" ht="26.25" customHeight="1">
      <c r="A118" s="58"/>
      <c r="B118" s="185"/>
      <c r="C118" s="185"/>
      <c r="D118" s="187"/>
      <c r="E118" s="186"/>
      <c r="F118" s="190"/>
      <c r="G118" s="185"/>
      <c r="H118" s="184"/>
      <c r="I118" s="184"/>
      <c r="J118" s="186"/>
      <c r="K118" s="184"/>
      <c r="L118" s="184"/>
      <c r="M118" s="184"/>
      <c r="N118" s="70"/>
      <c r="O118" s="69"/>
      <c r="P118" s="195"/>
      <c r="Q118" s="184"/>
      <c r="R118" s="187"/>
      <c r="S118" s="187"/>
      <c r="T118" s="187"/>
      <c r="U118" s="184"/>
      <c r="V118" s="40"/>
      <c r="W118" s="67"/>
    </row>
    <row r="119" spans="1:23" s="42" customFormat="1" ht="26.25" customHeight="1">
      <c r="A119" s="58"/>
      <c r="B119" s="185"/>
      <c r="C119" s="185"/>
      <c r="D119" s="187"/>
      <c r="E119" s="186"/>
      <c r="F119" s="190"/>
      <c r="G119" s="185"/>
      <c r="H119" s="184"/>
      <c r="I119" s="184"/>
      <c r="J119" s="186"/>
      <c r="K119" s="184"/>
      <c r="L119" s="184"/>
      <c r="M119" s="184"/>
      <c r="N119" s="70"/>
      <c r="O119" s="69"/>
      <c r="P119" s="195"/>
      <c r="Q119" s="184"/>
      <c r="R119" s="187"/>
      <c r="S119" s="187"/>
      <c r="T119" s="187"/>
      <c r="U119" s="184"/>
      <c r="V119" s="40"/>
      <c r="W119" s="67"/>
    </row>
    <row r="120" spans="1:23" s="42" customFormat="1" ht="26.25" customHeight="1">
      <c r="A120" s="193"/>
      <c r="B120" s="185"/>
      <c r="C120" s="185"/>
      <c r="D120" s="187"/>
      <c r="E120" s="186"/>
      <c r="F120" s="190"/>
      <c r="G120" s="185"/>
      <c r="H120" s="184"/>
      <c r="I120" s="184"/>
      <c r="J120" s="186"/>
      <c r="K120" s="184"/>
      <c r="L120" s="184"/>
      <c r="M120" s="184"/>
      <c r="N120" s="68"/>
      <c r="O120" s="72"/>
      <c r="P120" s="195"/>
      <c r="Q120" s="184"/>
      <c r="R120" s="187"/>
      <c r="S120" s="187"/>
      <c r="T120" s="187"/>
      <c r="U120" s="184"/>
      <c r="W120" s="67"/>
    </row>
    <row r="121" spans="1:23" s="42" customFormat="1" ht="26.25" customHeight="1">
      <c r="A121" s="193"/>
      <c r="B121" s="185"/>
      <c r="C121" s="185"/>
      <c r="D121" s="187"/>
      <c r="E121" s="186"/>
      <c r="F121" s="190"/>
      <c r="G121" s="185"/>
      <c r="H121" s="184"/>
      <c r="I121" s="184"/>
      <c r="J121" s="186"/>
      <c r="K121" s="184"/>
      <c r="L121" s="184"/>
      <c r="M121" s="184"/>
      <c r="N121" s="68"/>
      <c r="O121" s="72"/>
      <c r="P121" s="195"/>
      <c r="Q121" s="184"/>
      <c r="R121" s="187"/>
      <c r="S121" s="187"/>
      <c r="T121" s="187"/>
      <c r="U121" s="184"/>
      <c r="W121" s="67"/>
    </row>
    <row r="122" spans="1:23" s="42" customFormat="1" ht="26.25">
      <c r="A122" s="78"/>
      <c r="B122" s="185"/>
      <c r="C122" s="185"/>
      <c r="D122" s="187"/>
      <c r="E122" s="186"/>
      <c r="F122" s="190"/>
      <c r="G122" s="185"/>
      <c r="H122" s="184"/>
      <c r="I122" s="184"/>
      <c r="J122" s="186"/>
      <c r="K122" s="184"/>
      <c r="L122" s="184"/>
      <c r="M122" s="184"/>
      <c r="N122" s="184"/>
      <c r="O122" s="184"/>
      <c r="P122" s="189"/>
      <c r="Q122" s="184"/>
      <c r="R122" s="187"/>
      <c r="S122" s="187"/>
      <c r="T122" s="187"/>
      <c r="U122" s="184"/>
      <c r="W122" s="67"/>
    </row>
    <row r="123" spans="1:23" s="42" customFormat="1" ht="26.25" customHeight="1">
      <c r="A123" s="57"/>
      <c r="B123" s="185"/>
      <c r="C123" s="185"/>
      <c r="D123" s="187"/>
      <c r="E123" s="186"/>
      <c r="F123" s="190"/>
      <c r="G123" s="185"/>
      <c r="H123" s="184"/>
      <c r="I123" s="184"/>
      <c r="J123" s="186"/>
      <c r="K123" s="184"/>
      <c r="L123" s="184"/>
      <c r="M123" s="184"/>
      <c r="N123" s="68"/>
      <c r="O123" s="69"/>
      <c r="P123" s="189"/>
      <c r="Q123" s="184"/>
      <c r="R123" s="187"/>
      <c r="S123" s="187"/>
      <c r="T123" s="187"/>
      <c r="U123" s="184"/>
      <c r="V123" s="40"/>
      <c r="W123" s="67"/>
    </row>
    <row r="124" spans="1:23" s="42" customFormat="1" ht="26.25" customHeight="1">
      <c r="A124" s="58"/>
      <c r="B124" s="185"/>
      <c r="C124" s="185"/>
      <c r="D124" s="187"/>
      <c r="E124" s="186"/>
      <c r="F124" s="190"/>
      <c r="G124" s="185"/>
      <c r="H124" s="184"/>
      <c r="I124" s="184"/>
      <c r="J124" s="186"/>
      <c r="K124" s="184"/>
      <c r="L124" s="184"/>
      <c r="M124" s="184"/>
      <c r="N124" s="70"/>
      <c r="O124" s="69"/>
      <c r="P124" s="189"/>
      <c r="Q124" s="184"/>
      <c r="R124" s="187"/>
      <c r="S124" s="187"/>
      <c r="T124" s="187"/>
      <c r="U124" s="184"/>
      <c r="V124" s="40"/>
      <c r="W124" s="67"/>
    </row>
    <row r="125" spans="1:23" s="42" customFormat="1" ht="26.25" customHeight="1">
      <c r="A125" s="58"/>
      <c r="B125" s="185"/>
      <c r="C125" s="185"/>
      <c r="D125" s="187"/>
      <c r="E125" s="186"/>
      <c r="F125" s="190"/>
      <c r="G125" s="185"/>
      <c r="H125" s="184"/>
      <c r="I125" s="184"/>
      <c r="J125" s="186"/>
      <c r="K125" s="184"/>
      <c r="L125" s="184"/>
      <c r="M125" s="184"/>
      <c r="N125" s="70"/>
      <c r="O125" s="69"/>
      <c r="P125" s="189"/>
      <c r="Q125" s="184"/>
      <c r="R125" s="187"/>
      <c r="S125" s="187"/>
      <c r="T125" s="187"/>
      <c r="U125" s="184"/>
      <c r="V125" s="40"/>
      <c r="W125" s="67"/>
    </row>
    <row r="126" spans="1:23" s="42" customFormat="1" ht="26.25" customHeight="1">
      <c r="A126" s="58"/>
      <c r="B126" s="185"/>
      <c r="C126" s="185"/>
      <c r="D126" s="187"/>
      <c r="E126" s="186"/>
      <c r="F126" s="190"/>
      <c r="G126" s="185"/>
      <c r="H126" s="184"/>
      <c r="I126" s="184"/>
      <c r="J126" s="186"/>
      <c r="K126" s="184"/>
      <c r="L126" s="184"/>
      <c r="M126" s="184"/>
      <c r="N126" s="70"/>
      <c r="O126" s="69"/>
      <c r="P126" s="195"/>
      <c r="Q126" s="184"/>
      <c r="R126" s="187"/>
      <c r="S126" s="187"/>
      <c r="T126" s="187"/>
      <c r="U126" s="184"/>
      <c r="V126" s="40"/>
      <c r="W126" s="67"/>
    </row>
    <row r="127" spans="1:23" s="42" customFormat="1" ht="26.25" customHeight="1">
      <c r="A127" s="58"/>
      <c r="B127" s="185"/>
      <c r="C127" s="185"/>
      <c r="D127" s="187"/>
      <c r="E127" s="186"/>
      <c r="F127" s="190"/>
      <c r="G127" s="185"/>
      <c r="H127" s="184"/>
      <c r="I127" s="184"/>
      <c r="J127" s="186"/>
      <c r="K127" s="184"/>
      <c r="L127" s="184"/>
      <c r="M127" s="184"/>
      <c r="N127" s="70"/>
      <c r="O127" s="69"/>
      <c r="P127" s="195"/>
      <c r="Q127" s="184"/>
      <c r="R127" s="187"/>
      <c r="S127" s="187"/>
      <c r="T127" s="187"/>
      <c r="U127" s="184"/>
      <c r="V127" s="40"/>
      <c r="W127" s="67"/>
    </row>
    <row r="128" spans="1:23" s="42" customFormat="1" ht="26.25" customHeight="1">
      <c r="A128" s="58"/>
      <c r="B128" s="185"/>
      <c r="C128" s="185"/>
      <c r="D128" s="187"/>
      <c r="E128" s="186"/>
      <c r="F128" s="190"/>
      <c r="G128" s="185"/>
      <c r="H128" s="184"/>
      <c r="I128" s="184"/>
      <c r="J128" s="186"/>
      <c r="K128" s="184"/>
      <c r="L128" s="184"/>
      <c r="M128" s="184"/>
      <c r="N128" s="70"/>
      <c r="O128" s="69"/>
      <c r="P128" s="195"/>
      <c r="Q128" s="184"/>
      <c r="R128" s="187"/>
      <c r="S128" s="187"/>
      <c r="T128" s="187"/>
      <c r="U128" s="184"/>
      <c r="V128" s="40"/>
      <c r="W128" s="67"/>
    </row>
    <row r="129" spans="1:23" s="42" customFormat="1" ht="26.25" customHeight="1">
      <c r="A129" s="193"/>
      <c r="B129" s="185"/>
      <c r="C129" s="185"/>
      <c r="D129" s="187"/>
      <c r="E129" s="186"/>
      <c r="F129" s="190"/>
      <c r="G129" s="185"/>
      <c r="H129" s="184"/>
      <c r="I129" s="184"/>
      <c r="J129" s="186"/>
      <c r="K129" s="184"/>
      <c r="L129" s="184"/>
      <c r="M129" s="184"/>
      <c r="N129" s="68"/>
      <c r="O129" s="72"/>
      <c r="P129" s="195"/>
      <c r="Q129" s="184"/>
      <c r="R129" s="187"/>
      <c r="S129" s="187"/>
      <c r="T129" s="187"/>
      <c r="U129" s="184"/>
      <c r="W129" s="67"/>
    </row>
    <row r="130" spans="1:23" s="42" customFormat="1" ht="26.25" customHeight="1">
      <c r="A130" s="193"/>
      <c r="B130" s="185"/>
      <c r="C130" s="185"/>
      <c r="D130" s="187"/>
      <c r="E130" s="186"/>
      <c r="F130" s="190"/>
      <c r="G130" s="185"/>
      <c r="H130" s="184"/>
      <c r="I130" s="184"/>
      <c r="J130" s="186"/>
      <c r="K130" s="184"/>
      <c r="L130" s="184"/>
      <c r="M130" s="184"/>
      <c r="N130" s="68"/>
      <c r="O130" s="72"/>
      <c r="P130" s="195"/>
      <c r="Q130" s="184"/>
      <c r="R130" s="187"/>
      <c r="S130" s="187"/>
      <c r="T130" s="187"/>
      <c r="U130" s="184"/>
      <c r="W130" s="67"/>
    </row>
    <row r="131" spans="1:23" s="42" customFormat="1" ht="39.75" customHeight="1">
      <c r="A131" s="78"/>
      <c r="B131" s="185"/>
      <c r="C131" s="185"/>
      <c r="D131" s="187"/>
      <c r="E131" s="186"/>
      <c r="F131" s="190"/>
      <c r="G131" s="185"/>
      <c r="H131" s="184"/>
      <c r="I131" s="184"/>
      <c r="J131" s="186"/>
      <c r="K131" s="184"/>
      <c r="L131" s="184"/>
      <c r="M131" s="184"/>
      <c r="N131" s="184"/>
      <c r="O131" s="184"/>
      <c r="P131" s="189"/>
      <c r="Q131" s="184"/>
      <c r="R131" s="187"/>
      <c r="S131" s="187"/>
      <c r="T131" s="187"/>
      <c r="U131" s="184"/>
      <c r="W131" s="67"/>
    </row>
    <row r="132" spans="1:23" s="42" customFormat="1" ht="26.25" customHeight="1">
      <c r="A132" s="57"/>
      <c r="B132" s="185"/>
      <c r="C132" s="185"/>
      <c r="D132" s="187"/>
      <c r="E132" s="186"/>
      <c r="F132" s="190"/>
      <c r="G132" s="185"/>
      <c r="H132" s="184"/>
      <c r="I132" s="184"/>
      <c r="J132" s="186"/>
      <c r="K132" s="184"/>
      <c r="L132" s="184"/>
      <c r="M132" s="184"/>
      <c r="N132" s="68"/>
      <c r="O132" s="69"/>
      <c r="P132" s="189"/>
      <c r="Q132" s="184"/>
      <c r="R132" s="187"/>
      <c r="S132" s="187"/>
      <c r="T132" s="187"/>
      <c r="U132" s="184"/>
      <c r="V132" s="40"/>
      <c r="W132" s="67"/>
    </row>
    <row r="133" spans="1:23" s="42" customFormat="1" ht="26.25" customHeight="1">
      <c r="A133" s="58"/>
      <c r="B133" s="185"/>
      <c r="C133" s="185"/>
      <c r="D133" s="187"/>
      <c r="E133" s="186"/>
      <c r="F133" s="190"/>
      <c r="G133" s="185"/>
      <c r="H133" s="184"/>
      <c r="I133" s="184"/>
      <c r="J133" s="186"/>
      <c r="K133" s="184"/>
      <c r="L133" s="184"/>
      <c r="M133" s="184"/>
      <c r="N133" s="70"/>
      <c r="O133" s="69"/>
      <c r="P133" s="189"/>
      <c r="Q133" s="184"/>
      <c r="R133" s="187"/>
      <c r="S133" s="187"/>
      <c r="T133" s="187"/>
      <c r="U133" s="184"/>
      <c r="V133" s="40"/>
      <c r="W133" s="67"/>
    </row>
    <row r="134" spans="1:23" s="42" customFormat="1" ht="26.25" customHeight="1">
      <c r="A134" s="58"/>
      <c r="B134" s="185"/>
      <c r="C134" s="185"/>
      <c r="D134" s="187"/>
      <c r="E134" s="186"/>
      <c r="F134" s="190"/>
      <c r="G134" s="185"/>
      <c r="H134" s="184"/>
      <c r="I134" s="184"/>
      <c r="J134" s="186"/>
      <c r="K134" s="184"/>
      <c r="L134" s="184"/>
      <c r="M134" s="184"/>
      <c r="N134" s="70"/>
      <c r="O134" s="69"/>
      <c r="P134" s="189"/>
      <c r="Q134" s="184"/>
      <c r="R134" s="187"/>
      <c r="S134" s="187"/>
      <c r="T134" s="187"/>
      <c r="U134" s="184"/>
      <c r="V134" s="40"/>
      <c r="W134" s="67"/>
    </row>
    <row r="135" spans="1:23" s="42" customFormat="1" ht="26.25" customHeight="1">
      <c r="A135" s="58"/>
      <c r="B135" s="185"/>
      <c r="C135" s="185"/>
      <c r="D135" s="187"/>
      <c r="E135" s="186"/>
      <c r="F135" s="190"/>
      <c r="G135" s="185"/>
      <c r="H135" s="184"/>
      <c r="I135" s="184"/>
      <c r="J135" s="186"/>
      <c r="K135" s="184"/>
      <c r="L135" s="184"/>
      <c r="M135" s="184"/>
      <c r="N135" s="70"/>
      <c r="O135" s="69"/>
      <c r="P135" s="195"/>
      <c r="Q135" s="184"/>
      <c r="R135" s="187"/>
      <c r="S135" s="187"/>
      <c r="T135" s="187"/>
      <c r="U135" s="184"/>
      <c r="V135" s="40"/>
      <c r="W135" s="67"/>
    </row>
    <row r="136" spans="1:23" s="42" customFormat="1" ht="26.25" customHeight="1">
      <c r="A136" s="58"/>
      <c r="B136" s="185"/>
      <c r="C136" s="185"/>
      <c r="D136" s="187"/>
      <c r="E136" s="186"/>
      <c r="F136" s="190"/>
      <c r="G136" s="185"/>
      <c r="H136" s="184"/>
      <c r="I136" s="184"/>
      <c r="J136" s="186"/>
      <c r="K136" s="184"/>
      <c r="L136" s="184"/>
      <c r="M136" s="184"/>
      <c r="N136" s="70"/>
      <c r="O136" s="69"/>
      <c r="P136" s="195"/>
      <c r="Q136" s="184"/>
      <c r="R136" s="187"/>
      <c r="S136" s="187"/>
      <c r="T136" s="187"/>
      <c r="U136" s="184"/>
      <c r="V136" s="40"/>
      <c r="W136" s="67"/>
    </row>
    <row r="137" spans="1:23" s="42" customFormat="1" ht="26.25" customHeight="1">
      <c r="A137" s="58"/>
      <c r="B137" s="185"/>
      <c r="C137" s="185"/>
      <c r="D137" s="187"/>
      <c r="E137" s="186"/>
      <c r="F137" s="190"/>
      <c r="G137" s="185"/>
      <c r="H137" s="184"/>
      <c r="I137" s="184"/>
      <c r="J137" s="186"/>
      <c r="K137" s="184"/>
      <c r="L137" s="184"/>
      <c r="M137" s="184"/>
      <c r="N137" s="70"/>
      <c r="O137" s="69"/>
      <c r="P137" s="195"/>
      <c r="Q137" s="184"/>
      <c r="R137" s="187"/>
      <c r="S137" s="187"/>
      <c r="T137" s="187"/>
      <c r="U137" s="184"/>
      <c r="V137" s="40"/>
      <c r="W137" s="67"/>
    </row>
    <row r="138" spans="1:23" s="42" customFormat="1" ht="26.25" customHeight="1">
      <c r="A138" s="193"/>
      <c r="B138" s="185"/>
      <c r="C138" s="185"/>
      <c r="D138" s="187"/>
      <c r="E138" s="186"/>
      <c r="F138" s="190"/>
      <c r="G138" s="185"/>
      <c r="H138" s="184"/>
      <c r="I138" s="184"/>
      <c r="J138" s="186"/>
      <c r="K138" s="184"/>
      <c r="L138" s="184"/>
      <c r="M138" s="184"/>
      <c r="N138" s="68"/>
      <c r="O138" s="72"/>
      <c r="P138" s="195"/>
      <c r="Q138" s="184"/>
      <c r="R138" s="187"/>
      <c r="S138" s="187"/>
      <c r="T138" s="187"/>
      <c r="U138" s="184"/>
      <c r="W138" s="67"/>
    </row>
    <row r="139" spans="1:23" s="42" customFormat="1" ht="26.25" customHeight="1">
      <c r="A139" s="193"/>
      <c r="B139" s="185"/>
      <c r="C139" s="185"/>
      <c r="D139" s="187"/>
      <c r="E139" s="186"/>
      <c r="F139" s="190"/>
      <c r="G139" s="185"/>
      <c r="H139" s="184"/>
      <c r="I139" s="184"/>
      <c r="J139" s="186"/>
      <c r="K139" s="184"/>
      <c r="L139" s="184"/>
      <c r="M139" s="184"/>
      <c r="N139" s="68"/>
      <c r="O139" s="72"/>
      <c r="P139" s="195"/>
      <c r="Q139" s="184"/>
      <c r="R139" s="187"/>
      <c r="S139" s="187"/>
      <c r="T139" s="187"/>
      <c r="U139" s="184"/>
      <c r="W139" s="67"/>
    </row>
    <row r="140" spans="1:23" s="42" customFormat="1">
      <c r="F140" s="79"/>
    </row>
    <row r="141" spans="1:23" s="42" customFormat="1">
      <c r="F141" s="79"/>
    </row>
    <row r="142" spans="1:23" s="42" customFormat="1">
      <c r="A142" s="80"/>
      <c r="B142" s="81"/>
      <c r="F142" s="79"/>
    </row>
    <row r="143" spans="1:23" s="42" customFormat="1">
      <c r="A143" s="58"/>
      <c r="B143" s="82"/>
      <c r="F143" s="79"/>
    </row>
    <row r="144" spans="1:23" s="42" customFormat="1">
      <c r="F144" s="79"/>
    </row>
    <row r="145" spans="6:6" s="42" customFormat="1">
      <c r="F145" s="79"/>
    </row>
    <row r="146" spans="6:6" s="42" customFormat="1">
      <c r="F146" s="79"/>
    </row>
    <row r="147" spans="6:6" s="42" customFormat="1">
      <c r="F147" s="79"/>
    </row>
    <row r="148" spans="6:6" s="42" customFormat="1">
      <c r="F148" s="79"/>
    </row>
    <row r="149" spans="6:6" s="42" customFormat="1">
      <c r="F149" s="79"/>
    </row>
    <row r="150" spans="6:6" s="42" customFormat="1">
      <c r="F150" s="79"/>
    </row>
    <row r="151" spans="6:6" s="42" customFormat="1">
      <c r="F151" s="79"/>
    </row>
    <row r="152" spans="6:6" s="42" customFormat="1">
      <c r="F152" s="79"/>
    </row>
    <row r="153" spans="6:6" s="42" customFormat="1">
      <c r="F153" s="79"/>
    </row>
    <row r="154" spans="6:6" s="42" customFormat="1">
      <c r="F154" s="79"/>
    </row>
    <row r="155" spans="6:6" s="42" customFormat="1">
      <c r="F155" s="79"/>
    </row>
    <row r="156" spans="6:6" s="42" customFormat="1">
      <c r="F156" s="79"/>
    </row>
    <row r="157" spans="6:6" s="42" customFormat="1">
      <c r="F157" s="79"/>
    </row>
    <row r="158" spans="6:6" s="42" customFormat="1">
      <c r="F158" s="79"/>
    </row>
    <row r="159" spans="6:6" s="42" customFormat="1">
      <c r="F159" s="79"/>
    </row>
    <row r="160" spans="6:6" s="42" customFormat="1">
      <c r="F160" s="79"/>
    </row>
    <row r="161" spans="6:6" s="42" customFormat="1">
      <c r="F161" s="79"/>
    </row>
    <row r="162" spans="6:6" s="42" customFormat="1">
      <c r="F162" s="79"/>
    </row>
    <row r="163" spans="6:6" s="42" customFormat="1">
      <c r="F163" s="79"/>
    </row>
    <row r="164" spans="6:6" s="42" customFormat="1">
      <c r="F164" s="79"/>
    </row>
    <row r="165" spans="6:6" s="42" customFormat="1">
      <c r="F165" s="79"/>
    </row>
    <row r="166" spans="6:6" s="42" customFormat="1">
      <c r="F166" s="79"/>
    </row>
    <row r="167" spans="6:6" s="42" customFormat="1">
      <c r="F167" s="79"/>
    </row>
    <row r="168" spans="6:6" s="42" customFormat="1">
      <c r="F168" s="79"/>
    </row>
    <row r="169" spans="6:6" s="42" customFormat="1">
      <c r="F169" s="79"/>
    </row>
    <row r="170" spans="6:6" s="42" customFormat="1">
      <c r="F170" s="79"/>
    </row>
    <row r="171" spans="6:6" s="42" customFormat="1">
      <c r="F171" s="79"/>
    </row>
    <row r="172" spans="6:6" s="42" customFormat="1">
      <c r="F172" s="79"/>
    </row>
  </sheetData>
  <mergeCells count="333">
    <mergeCell ref="R131:R139"/>
    <mergeCell ref="S131:S139"/>
    <mergeCell ref="T131:T139"/>
    <mergeCell ref="U131:U139"/>
    <mergeCell ref="P135:P139"/>
    <mergeCell ref="A138:A139"/>
    <mergeCell ref="U122:U130"/>
    <mergeCell ref="P126:P130"/>
    <mergeCell ref="A129:A130"/>
    <mergeCell ref="B131:B139"/>
    <mergeCell ref="C131:C139"/>
    <mergeCell ref="D131:D139"/>
    <mergeCell ref="E131:E139"/>
    <mergeCell ref="F131:F139"/>
    <mergeCell ref="G131:G139"/>
    <mergeCell ref="H131:H139"/>
    <mergeCell ref="M131:M139"/>
    <mergeCell ref="N131:O131"/>
    <mergeCell ref="P131:P134"/>
    <mergeCell ref="Q131:Q139"/>
    <mergeCell ref="I131:I139"/>
    <mergeCell ref="J131:J139"/>
    <mergeCell ref="K131:K139"/>
    <mergeCell ref="L131:L139"/>
    <mergeCell ref="U113:U121"/>
    <mergeCell ref="P117:P121"/>
    <mergeCell ref="A120:A121"/>
    <mergeCell ref="B122:B130"/>
    <mergeCell ref="C122:C130"/>
    <mergeCell ref="D122:D130"/>
    <mergeCell ref="E122:E130"/>
    <mergeCell ref="F122:F130"/>
    <mergeCell ref="G122:G130"/>
    <mergeCell ref="H122:H130"/>
    <mergeCell ref="N113:O113"/>
    <mergeCell ref="P113:P116"/>
    <mergeCell ref="Q113:Q121"/>
    <mergeCell ref="R113:R121"/>
    <mergeCell ref="S113:S121"/>
    <mergeCell ref="T113:T121"/>
    <mergeCell ref="F113:F121"/>
    <mergeCell ref="G113:G121"/>
    <mergeCell ref="H113:H121"/>
    <mergeCell ref="I113:I121"/>
    <mergeCell ref="J113:J121"/>
    <mergeCell ref="K113:K121"/>
    <mergeCell ref="P122:P125"/>
    <mergeCell ref="Q122:Q130"/>
    <mergeCell ref="T104:T112"/>
    <mergeCell ref="U104:U112"/>
    <mergeCell ref="P108:P112"/>
    <mergeCell ref="A111:A112"/>
    <mergeCell ref="P99:P103"/>
    <mergeCell ref="A102:A103"/>
    <mergeCell ref="B104:B112"/>
    <mergeCell ref="C104:C112"/>
    <mergeCell ref="D104:D112"/>
    <mergeCell ref="E104:E112"/>
    <mergeCell ref="F104:F112"/>
    <mergeCell ref="G104:G112"/>
    <mergeCell ref="H104:H112"/>
    <mergeCell ref="I104:I112"/>
    <mergeCell ref="M104:M112"/>
    <mergeCell ref="N104:O104"/>
    <mergeCell ref="P104:P107"/>
    <mergeCell ref="Q104:Q112"/>
    <mergeCell ref="J104:J112"/>
    <mergeCell ref="K104:K112"/>
    <mergeCell ref="L104:L112"/>
    <mergeCell ref="V93:V94"/>
    <mergeCell ref="B95:B103"/>
    <mergeCell ref="C95:C103"/>
    <mergeCell ref="D95:D103"/>
    <mergeCell ref="E95:E103"/>
    <mergeCell ref="F95:F103"/>
    <mergeCell ref="G95:G103"/>
    <mergeCell ref="H95:H103"/>
    <mergeCell ref="I95:I103"/>
    <mergeCell ref="T95:T103"/>
    <mergeCell ref="U95:U103"/>
    <mergeCell ref="U77:U85"/>
    <mergeCell ref="P81:P85"/>
    <mergeCell ref="A84:A85"/>
    <mergeCell ref="B86:B94"/>
    <mergeCell ref="C86:C94"/>
    <mergeCell ref="D86:D94"/>
    <mergeCell ref="E86:E94"/>
    <mergeCell ref="F86:F94"/>
    <mergeCell ref="G86:G94"/>
    <mergeCell ref="U86:U94"/>
    <mergeCell ref="N86:O86"/>
    <mergeCell ref="P86:P89"/>
    <mergeCell ref="Q86:Q94"/>
    <mergeCell ref="R86:R94"/>
    <mergeCell ref="S86:S94"/>
    <mergeCell ref="T86:T94"/>
    <mergeCell ref="P90:P94"/>
    <mergeCell ref="H86:H94"/>
    <mergeCell ref="I86:I94"/>
    <mergeCell ref="J86:J94"/>
    <mergeCell ref="K86:K94"/>
    <mergeCell ref="L86:L94"/>
    <mergeCell ref="M86:M94"/>
    <mergeCell ref="A93:A94"/>
    <mergeCell ref="A75:A76"/>
    <mergeCell ref="B77:B85"/>
    <mergeCell ref="C77:C85"/>
    <mergeCell ref="D77:D85"/>
    <mergeCell ref="E77:E85"/>
    <mergeCell ref="F77:F85"/>
    <mergeCell ref="G77:G85"/>
    <mergeCell ref="H77:H85"/>
    <mergeCell ref="K68:K76"/>
    <mergeCell ref="I77:I85"/>
    <mergeCell ref="J77:J85"/>
    <mergeCell ref="K77:K85"/>
    <mergeCell ref="B68:B76"/>
    <mergeCell ref="C68:C76"/>
    <mergeCell ref="D68:D76"/>
    <mergeCell ref="E68:E76"/>
    <mergeCell ref="F68:F76"/>
    <mergeCell ref="U68:U76"/>
    <mergeCell ref="P72:P76"/>
    <mergeCell ref="L68:L76"/>
    <mergeCell ref="M68:M76"/>
    <mergeCell ref="N68:O68"/>
    <mergeCell ref="P68:P71"/>
    <mergeCell ref="Q68:Q76"/>
    <mergeCell ref="R68:R76"/>
    <mergeCell ref="S68:S76"/>
    <mergeCell ref="X50:X58"/>
    <mergeCell ref="P54:P58"/>
    <mergeCell ref="A57:A58"/>
    <mergeCell ref="B59:B67"/>
    <mergeCell ref="C59:C67"/>
    <mergeCell ref="D59:D67"/>
    <mergeCell ref="E59:E67"/>
    <mergeCell ref="F59:F67"/>
    <mergeCell ref="G59:G67"/>
    <mergeCell ref="H59:H67"/>
    <mergeCell ref="U59:U67"/>
    <mergeCell ref="R50:R58"/>
    <mergeCell ref="S50:S58"/>
    <mergeCell ref="I50:I58"/>
    <mergeCell ref="J50:J58"/>
    <mergeCell ref="K50:K58"/>
    <mergeCell ref="L50:L58"/>
    <mergeCell ref="T50:T58"/>
    <mergeCell ref="U50:U58"/>
    <mergeCell ref="M50:M58"/>
    <mergeCell ref="A66:A67"/>
    <mergeCell ref="P50:P53"/>
    <mergeCell ref="Q50:Q58"/>
    <mergeCell ref="M59:M67"/>
    <mergeCell ref="A48:A49"/>
    <mergeCell ref="B50:B58"/>
    <mergeCell ref="C50:C58"/>
    <mergeCell ref="D50:D58"/>
    <mergeCell ref="E50:E58"/>
    <mergeCell ref="F50:F58"/>
    <mergeCell ref="G50:G58"/>
    <mergeCell ref="H50:H58"/>
    <mergeCell ref="N41:O41"/>
    <mergeCell ref="H41:H49"/>
    <mergeCell ref="I41:I49"/>
    <mergeCell ref="J41:J49"/>
    <mergeCell ref="K41:K49"/>
    <mergeCell ref="L41:L49"/>
    <mergeCell ref="M41:M49"/>
    <mergeCell ref="B41:B49"/>
    <mergeCell ref="C41:C49"/>
    <mergeCell ref="D41:D49"/>
    <mergeCell ref="E41:E49"/>
    <mergeCell ref="F41:F49"/>
    <mergeCell ref="G41:G49"/>
    <mergeCell ref="N50:O50"/>
    <mergeCell ref="U41:U49"/>
    <mergeCell ref="X41:X49"/>
    <mergeCell ref="P45:P49"/>
    <mergeCell ref="P41:P44"/>
    <mergeCell ref="Q41:Q49"/>
    <mergeCell ref="R41:R49"/>
    <mergeCell ref="S41:S49"/>
    <mergeCell ref="T41:T49"/>
    <mergeCell ref="U23:U31"/>
    <mergeCell ref="P27:P31"/>
    <mergeCell ref="U32:U40"/>
    <mergeCell ref="Q23:Q31"/>
    <mergeCell ref="R23:R31"/>
    <mergeCell ref="S23:S31"/>
    <mergeCell ref="T23:T31"/>
    <mergeCell ref="T32:T40"/>
    <mergeCell ref="P36:P40"/>
    <mergeCell ref="P32:P35"/>
    <mergeCell ref="Q32:Q40"/>
    <mergeCell ref="R32:R40"/>
    <mergeCell ref="S32:S40"/>
    <mergeCell ref="L32:L40"/>
    <mergeCell ref="M32:M40"/>
    <mergeCell ref="N32:O32"/>
    <mergeCell ref="A30:A31"/>
    <mergeCell ref="B32:B40"/>
    <mergeCell ref="C32:C40"/>
    <mergeCell ref="D32:D40"/>
    <mergeCell ref="E32:E40"/>
    <mergeCell ref="F32:F40"/>
    <mergeCell ref="G32:G40"/>
    <mergeCell ref="H32:H40"/>
    <mergeCell ref="K23:K31"/>
    <mergeCell ref="A34:A40"/>
    <mergeCell ref="I32:I40"/>
    <mergeCell ref="J32:J40"/>
    <mergeCell ref="K32:K40"/>
    <mergeCell ref="A21:A22"/>
    <mergeCell ref="B23:B31"/>
    <mergeCell ref="C23:C31"/>
    <mergeCell ref="D23:D31"/>
    <mergeCell ref="E23:E31"/>
    <mergeCell ref="F23:F31"/>
    <mergeCell ref="M14:M22"/>
    <mergeCell ref="N14:O14"/>
    <mergeCell ref="P14:P17"/>
    <mergeCell ref="G23:G31"/>
    <mergeCell ref="H23:H31"/>
    <mergeCell ref="I23:I31"/>
    <mergeCell ref="J23:J31"/>
    <mergeCell ref="K14:K22"/>
    <mergeCell ref="L14:L22"/>
    <mergeCell ref="L23:L31"/>
    <mergeCell ref="M23:M31"/>
    <mergeCell ref="N23:O23"/>
    <mergeCell ref="P23:P26"/>
    <mergeCell ref="Q14:Q22"/>
    <mergeCell ref="R14:R22"/>
    <mergeCell ref="S14:S22"/>
    <mergeCell ref="P18:P22"/>
    <mergeCell ref="U5:U13"/>
    <mergeCell ref="P9:P13"/>
    <mergeCell ref="A12:A13"/>
    <mergeCell ref="B14:B22"/>
    <mergeCell ref="C14:C22"/>
    <mergeCell ref="D14:D22"/>
    <mergeCell ref="E14:E22"/>
    <mergeCell ref="F14:F22"/>
    <mergeCell ref="G14:G22"/>
    <mergeCell ref="H14:H22"/>
    <mergeCell ref="L5:L13"/>
    <mergeCell ref="M5:M13"/>
    <mergeCell ref="N5:O5"/>
    <mergeCell ref="P5:P8"/>
    <mergeCell ref="Q5:Q13"/>
    <mergeCell ref="R5:R13"/>
    <mergeCell ref="T14:T22"/>
    <mergeCell ref="U14:U22"/>
    <mergeCell ref="I14:I22"/>
    <mergeCell ref="J14:J22"/>
    <mergeCell ref="A3:A4"/>
    <mergeCell ref="E3:F3"/>
    <mergeCell ref="G3:G4"/>
    <mergeCell ref="H3:L3"/>
    <mergeCell ref="M3:M4"/>
    <mergeCell ref="N3:P4"/>
    <mergeCell ref="B5:B13"/>
    <mergeCell ref="C5:C13"/>
    <mergeCell ref="D5:D13"/>
    <mergeCell ref="E5:E13"/>
    <mergeCell ref="F5:F13"/>
    <mergeCell ref="A5:A6"/>
    <mergeCell ref="R122:R130"/>
    <mergeCell ref="I122:I130"/>
    <mergeCell ref="J122:J130"/>
    <mergeCell ref="K122:K130"/>
    <mergeCell ref="L122:L130"/>
    <mergeCell ref="N122:O122"/>
    <mergeCell ref="S122:S130"/>
    <mergeCell ref="T122:T130"/>
    <mergeCell ref="L113:L121"/>
    <mergeCell ref="M113:M121"/>
    <mergeCell ref="M122:M130"/>
    <mergeCell ref="B113:B121"/>
    <mergeCell ref="C113:C121"/>
    <mergeCell ref="D113:D121"/>
    <mergeCell ref="E113:E121"/>
    <mergeCell ref="P95:P98"/>
    <mergeCell ref="Q95:Q103"/>
    <mergeCell ref="R95:R103"/>
    <mergeCell ref="S95:S103"/>
    <mergeCell ref="J95:J103"/>
    <mergeCell ref="K95:K103"/>
    <mergeCell ref="L95:L103"/>
    <mergeCell ref="M95:M103"/>
    <mergeCell ref="N95:O95"/>
    <mergeCell ref="R104:R112"/>
    <mergeCell ref="S104:S112"/>
    <mergeCell ref="M77:M85"/>
    <mergeCell ref="N77:O77"/>
    <mergeCell ref="G68:G76"/>
    <mergeCell ref="H68:H76"/>
    <mergeCell ref="I68:I76"/>
    <mergeCell ref="J68:J76"/>
    <mergeCell ref="T59:T67"/>
    <mergeCell ref="T68:T76"/>
    <mergeCell ref="I59:I67"/>
    <mergeCell ref="J59:J67"/>
    <mergeCell ref="K59:K67"/>
    <mergeCell ref="L59:L67"/>
    <mergeCell ref="Q59:Q67"/>
    <mergeCell ref="R59:R67"/>
    <mergeCell ref="S59:S67"/>
    <mergeCell ref="P63:P67"/>
    <mergeCell ref="P77:P80"/>
    <mergeCell ref="Q77:Q85"/>
    <mergeCell ref="R77:R85"/>
    <mergeCell ref="S77:S85"/>
    <mergeCell ref="L77:L85"/>
    <mergeCell ref="T77:T85"/>
    <mergeCell ref="N59:O59"/>
    <mergeCell ref="P59:P62"/>
    <mergeCell ref="X3:AC4"/>
    <mergeCell ref="Q3:Q4"/>
    <mergeCell ref="S5:S13"/>
    <mergeCell ref="T5:T13"/>
    <mergeCell ref="H5:H13"/>
    <mergeCell ref="I5:I13"/>
    <mergeCell ref="J5:J13"/>
    <mergeCell ref="K5:K13"/>
    <mergeCell ref="G5:G13"/>
    <mergeCell ref="R3:R4"/>
    <mergeCell ref="S3:S4"/>
    <mergeCell ref="T3:T4"/>
    <mergeCell ref="U3:U4"/>
    <mergeCell ref="V3:V4"/>
    <mergeCell ref="W3:W4"/>
  </mergeCells>
  <pageMargins left="0.51181102362204722" right="0.51181102362204722" top="0.78740157480314965" bottom="0.78740157480314965" header="0.31496062992125984" footer="0.31496062992125984"/>
  <pageSetup paperSize="9" scale="2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SS JANEIRO</vt:lpstr>
      <vt:lpstr>PENDENTES</vt:lpstr>
      <vt:lpstr>PENDENTES!Area_de_impressao</vt:lpstr>
      <vt:lpstr>'SS JANEIRO'!Area_de_impressao</vt:lpstr>
      <vt:lpstr>'SS JANEIRO'!Titulos_de_impressao</vt:lpstr>
    </vt:vector>
  </TitlesOfParts>
  <Company>Group Panini Spa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Panini Brasil Ltda</dc:creator>
  <cp:lastModifiedBy>Panini Brasil Ltda</cp:lastModifiedBy>
  <cp:lastPrinted>2012-01-09T21:08:26Z</cp:lastPrinted>
  <dcterms:created xsi:type="dcterms:W3CDTF">2009-06-23T14:57:04Z</dcterms:created>
  <dcterms:modified xsi:type="dcterms:W3CDTF">2012-01-09T21:10:11Z</dcterms:modified>
</cp:coreProperties>
</file>